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sto\Desktop\"/>
    </mc:Choice>
  </mc:AlternateContent>
  <bookViews>
    <workbookView xWindow="0" yWindow="0" windowWidth="0" windowHeight="0"/>
  </bookViews>
  <sheets>
    <sheet name="Rekapitulace stavby" sheetId="1" r:id="rId1"/>
    <sheet name="K - OPRAVA STŘECHY PROVOZ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'K - OPRAVA STŘECHY PROVOZ...'!$C$124:$K$257</definedName>
    <definedName name="_xlnm.Print_Area" localSheetId="1">'K - OPRAVA STŘECHY PROVOZ...'!$C$4:$J$76,'K - OPRAVA STŘECHY PROVOZ...'!$C$82:$J$108,'K - OPRAVA STŘECHY PROVOZ...'!$C$114:$J$257</definedName>
    <definedName name="_xlnm.Print_Titles" localSheetId="1">'K - OPRAVA STŘECHY PROVOZ...'!$124:$124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57"/>
  <c r="BH257"/>
  <c r="BG257"/>
  <c r="BF257"/>
  <c r="T257"/>
  <c r="T256"/>
  <c r="R257"/>
  <c r="R256"/>
  <c r="P257"/>
  <c r="P256"/>
  <c r="BI255"/>
  <c r="BH255"/>
  <c r="BG255"/>
  <c r="BF255"/>
  <c r="T255"/>
  <c r="R255"/>
  <c r="P255"/>
  <c r="BI254"/>
  <c r="BH254"/>
  <c r="BG254"/>
  <c r="BF254"/>
  <c r="T254"/>
  <c r="R254"/>
  <c r="P254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J121"/>
  <c r="F121"/>
  <c r="F119"/>
  <c r="E117"/>
  <c r="J89"/>
  <c r="F89"/>
  <c r="F87"/>
  <c r="E85"/>
  <c r="J22"/>
  <c r="E22"/>
  <c r="J122"/>
  <c r="J21"/>
  <c r="J16"/>
  <c r="E16"/>
  <c r="F122"/>
  <c r="J15"/>
  <c r="J10"/>
  <c r="J87"/>
  <c i="1" r="L90"/>
  <c r="AM90"/>
  <c r="AM89"/>
  <c r="L89"/>
  <c r="AM87"/>
  <c r="L87"/>
  <c r="L85"/>
  <c r="L84"/>
  <c i="2" r="BK257"/>
  <c r="J255"/>
  <c r="BK254"/>
  <c r="BK251"/>
  <c r="BK250"/>
  <c r="J249"/>
  <c r="J244"/>
  <c r="J242"/>
  <c r="BK240"/>
  <c r="J238"/>
  <c r="BK236"/>
  <c r="BK235"/>
  <c r="J235"/>
  <c r="BK233"/>
  <c r="J230"/>
  <c r="BK228"/>
  <c r="J226"/>
  <c r="J224"/>
  <c r="BK221"/>
  <c r="BK218"/>
  <c r="J218"/>
  <c r="J216"/>
  <c r="J213"/>
  <c r="J211"/>
  <c r="J210"/>
  <c r="J208"/>
  <c r="BK207"/>
  <c r="BK202"/>
  <c r="J189"/>
  <c r="J185"/>
  <c r="J181"/>
  <c r="BK175"/>
  <c r="BK172"/>
  <c r="J170"/>
  <c r="BK164"/>
  <c r="BK153"/>
  <c r="BK147"/>
  <c r="BK141"/>
  <c r="J140"/>
  <c r="BK255"/>
  <c r="J254"/>
  <c r="J251"/>
  <c r="J250"/>
  <c r="BK249"/>
  <c r="BK244"/>
  <c r="BK242"/>
  <c r="J240"/>
  <c r="BK238"/>
  <c r="J236"/>
  <c r="J233"/>
  <c r="J228"/>
  <c r="BK226"/>
  <c r="BK224"/>
  <c r="BK222"/>
  <c r="J221"/>
  <c r="BK220"/>
  <c r="BK216"/>
  <c r="BK215"/>
  <c r="BK210"/>
  <c r="J207"/>
  <c r="J204"/>
  <c r="J202"/>
  <c r="J201"/>
  <c r="J199"/>
  <c r="BK197"/>
  <c r="BK195"/>
  <c r="BK193"/>
  <c r="BK191"/>
  <c r="BK187"/>
  <c r="BK185"/>
  <c r="BK181"/>
  <c r="J177"/>
  <c r="BK170"/>
  <c r="J168"/>
  <c r="J164"/>
  <c r="BK157"/>
  <c r="J153"/>
  <c r="BK151"/>
  <c r="BK149"/>
  <c r="J142"/>
  <c r="BK140"/>
  <c r="J137"/>
  <c r="BK133"/>
  <c r="BK132"/>
  <c r="BK128"/>
  <c i="1" r="AS94"/>
  <c i="2" r="J257"/>
  <c r="BK230"/>
  <c r="J222"/>
  <c r="J220"/>
  <c r="J215"/>
  <c r="BK213"/>
  <c r="BK211"/>
  <c r="BK208"/>
  <c r="BK204"/>
  <c r="BK201"/>
  <c r="BK199"/>
  <c r="J197"/>
  <c r="J195"/>
  <c r="J193"/>
  <c r="J191"/>
  <c r="BK189"/>
  <c r="J187"/>
  <c r="J179"/>
  <c r="BK177"/>
  <c r="J175"/>
  <c r="J174"/>
  <c r="J172"/>
  <c r="BK168"/>
  <c r="BK166"/>
  <c r="J157"/>
  <c r="J155"/>
  <c r="J149"/>
  <c r="BK144"/>
  <c r="BK142"/>
  <c r="BK137"/>
  <c r="J135"/>
  <c r="J133"/>
  <c r="J132"/>
  <c r="BK130"/>
  <c r="BK179"/>
  <c r="BK174"/>
  <c r="J166"/>
  <c r="J147"/>
  <c r="J130"/>
  <c r="J128"/>
  <c r="BK155"/>
  <c r="J151"/>
  <c r="J144"/>
  <c r="J141"/>
  <c r="BK135"/>
  <c l="1" r="R200"/>
  <c r="BK127"/>
  <c r="BK126"/>
  <c r="T127"/>
  <c r="T126"/>
  <c r="R139"/>
  <c r="BK146"/>
  <c r="R146"/>
  <c r="BK190"/>
  <c r="J190"/>
  <c r="J100"/>
  <c r="R190"/>
  <c r="BK200"/>
  <c r="J200"/>
  <c r="J101"/>
  <c r="BK203"/>
  <c r="J203"/>
  <c r="J102"/>
  <c r="R203"/>
  <c r="T203"/>
  <c r="P214"/>
  <c r="T214"/>
  <c r="BK243"/>
  <c r="J243"/>
  <c r="J104"/>
  <c r="P243"/>
  <c r="R243"/>
  <c r="T243"/>
  <c r="BK253"/>
  <c r="J253"/>
  <c r="J106"/>
  <c r="P253"/>
  <c r="P252"/>
  <c r="R253"/>
  <c r="R252"/>
  <c r="P127"/>
  <c r="R127"/>
  <c r="BK139"/>
  <c r="J139"/>
  <c r="J97"/>
  <c r="P139"/>
  <c r="T139"/>
  <c r="P146"/>
  <c r="T146"/>
  <c r="P190"/>
  <c r="T190"/>
  <c r="P200"/>
  <c r="T200"/>
  <c r="P203"/>
  <c r="BK214"/>
  <c r="J214"/>
  <c r="J103"/>
  <c r="R214"/>
  <c r="T253"/>
  <c r="T252"/>
  <c r="BE133"/>
  <c r="BE140"/>
  <c r="J90"/>
  <c r="BE141"/>
  <c r="BE164"/>
  <c r="BE172"/>
  <c r="BE130"/>
  <c r="BE132"/>
  <c r="BE144"/>
  <c r="BE147"/>
  <c r="BE149"/>
  <c r="BE155"/>
  <c r="BE175"/>
  <c r="BE179"/>
  <c r="BE181"/>
  <c r="BE187"/>
  <c r="BE189"/>
  <c r="BE197"/>
  <c r="BE202"/>
  <c r="BE207"/>
  <c r="BE208"/>
  <c r="BE211"/>
  <c r="BE213"/>
  <c r="BE224"/>
  <c r="BE228"/>
  <c r="F90"/>
  <c r="J119"/>
  <c r="BE135"/>
  <c r="BE153"/>
  <c r="BE166"/>
  <c r="BE168"/>
  <c r="BE170"/>
  <c r="BE174"/>
  <c r="BE185"/>
  <c r="BE191"/>
  <c r="BE193"/>
  <c r="BE199"/>
  <c r="BE201"/>
  <c r="BE204"/>
  <c r="BE210"/>
  <c r="BE215"/>
  <c r="BE218"/>
  <c r="BE240"/>
  <c r="BE242"/>
  <c r="BE244"/>
  <c r="BE254"/>
  <c r="BE255"/>
  <c r="BE128"/>
  <c r="BE137"/>
  <c r="BE142"/>
  <c r="BE151"/>
  <c r="BE157"/>
  <c r="BE177"/>
  <c r="BE195"/>
  <c r="BE216"/>
  <c r="BE220"/>
  <c r="BE221"/>
  <c r="BE222"/>
  <c r="BE226"/>
  <c r="BE230"/>
  <c r="BE233"/>
  <c r="BE235"/>
  <c r="BE236"/>
  <c r="BE238"/>
  <c r="BE249"/>
  <c r="BE250"/>
  <c r="BE251"/>
  <c r="BE257"/>
  <c r="BK256"/>
  <c r="J256"/>
  <c r="J107"/>
  <c r="F33"/>
  <c i="1" r="BB95"/>
  <c r="BB94"/>
  <c r="W31"/>
  <c i="2" r="F32"/>
  <c i="1" r="BA95"/>
  <c r="BA94"/>
  <c r="AW94"/>
  <c r="AK30"/>
  <c i="2" r="F34"/>
  <c i="1" r="BC95"/>
  <c r="BC94"/>
  <c r="AY94"/>
  <c i="2" r="J32"/>
  <c i="1" r="AW95"/>
  <c i="2" r="F35"/>
  <c i="1" r="BD95"/>
  <c r="BD94"/>
  <c r="W33"/>
  <c i="2" l="1" r="R145"/>
  <c r="T145"/>
  <c r="T125"/>
  <c r="P126"/>
  <c r="BK145"/>
  <c r="J145"/>
  <c r="J98"/>
  <c r="P145"/>
  <c r="R126"/>
  <c r="R125"/>
  <c r="J126"/>
  <c r="J95"/>
  <c r="J127"/>
  <c r="J96"/>
  <c r="J146"/>
  <c r="J99"/>
  <c r="BK252"/>
  <c r="J252"/>
  <c r="J105"/>
  <c i="1" r="W30"/>
  <c i="2" r="J31"/>
  <c i="1" r="AV95"/>
  <c r="AT95"/>
  <c r="W32"/>
  <c i="2" r="F31"/>
  <c i="1" r="AZ95"/>
  <c r="AZ94"/>
  <c r="W29"/>
  <c r="AX94"/>
  <c i="2" l="1" r="P125"/>
  <c i="1" r="AU95"/>
  <c i="2" r="BK125"/>
  <c r="J125"/>
  <c r="J94"/>
  <c i="1" r="AU94"/>
  <c r="AV94"/>
  <c r="AK29"/>
  <c l="1" r="AT94"/>
  <c i="2" r="J28"/>
  <c i="1" r="AG95"/>
  <c r="AG94"/>
  <c r="AN94"/>
  <c l="1" r="AN95"/>
  <c i="2" r="J37"/>
  <c i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<sst xmlns="http://schemas.openxmlformats.org/spreadsheetml/2006/main">
  <si>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</si>
  <si>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</si>
  <si>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</si>
  <si>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</si>
  <si>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</si>
  <si>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{b762612f-cb74-47ab-b6a9-aa498e8e8bdc}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</si>
  <si>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</si>
  <si>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</si>
  <si>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</si>
  <si>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</si>
  <si>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</si>
  <si>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</si>
  <si>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</si>
  <si>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</si>
  <si>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</si>
  <si>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</si>
  <si>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</si>
  <si>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STŘECHY PROVOZ. BUDOVY PRÁDELNY - JIHLAVA RANTÍŘOVSKÁ 13/15, 58601 JIHLAVA</t>
  </si>
  <si>
    <t>KSO:</t>
  </si>
  <si>
    <t>CC-CZ:</t>
  </si>
  <si>
    <t>Místo:</t>
  </si>
  <si>
    <t xml:space="preserve"> </t>
  </si>
  <si>
    <t>Datum:</t>
  </si>
  <si>
    <t>29. 6. 2025</t>
  </si>
  <si>
    <t>Zadavatel:</t>
  </si>
  <si>
    <t>IČ:</t>
  </si>
  <si>
    <t>Statutární město Jihlava</t>
  </si>
  <si>
    <t>DIČ:</t>
  </si>
  <si>
    <t>Uchazeč:</t>
  </si>
  <si>
    <t>Vyplň údaj</t>
  </si>
  <si>
    <t>Projektant:</t>
  </si>
  <si>
    <t>Ing. Jakub Hanák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</si>
  <si>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</si>
  <si>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</si>
  <si>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</si>
  <si>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</si>
  <si>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</si>
  <si>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</si>
  <si>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</si>
  <si>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</si>
  <si>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</si>
  <si>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</si>
  <si>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</si>
  <si>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</si>
  <si>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</si>
  <si>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</si>
  <si>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</si>
  <si>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</si>
  <si>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</si>
  <si>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</si>
  <si>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</si>
  <si>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</si>
  <si>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</si>
  <si>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</si>
  <si>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</si>
  <si>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</si>
  <si>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</si>
  <si>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</si>
  <si>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</si>
  <si>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</si>
  <si>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</si>
  <si>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</si>
  <si>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</si>
  <si>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</si>
  <si>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</si>
  <si>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</si>
  <si>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</si>
  <si>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</si>
  <si>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</si>
  <si>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</si>
  <si>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</si>
  <si>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</si>
  <si>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</si>
  <si>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</si>
  <si>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</si>
  <si>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</si>
  <si>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</si>
  <si>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</si>
  <si>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</si>
  <si>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</si>
  <si>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</si>
  <si>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</si>
  <si>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</si>
  <si>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</si>
  <si>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</si>
  <si>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</si>
  <si>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</si>
  <si>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</si>
  <si>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</si>
  <si>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</si>
  <si>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</si>
  <si>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</si>
  <si>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</si>
  <si>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</si>
  <si>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713 - Izolace tepelné</t>
  </si>
  <si>
    <t xml:space="preserve">    740 - Elektromontáže - zkoušky a revize</t>
  </si>
  <si>
    <t xml:space="preserve">    749 - Elektromontáže - ostatní práce a konstrukce</t>
  </si>
  <si>
    <t xml:space="preserve">    764 - Konstrukce klempířské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</si>
  <si>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</si>
  <si>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</si>
  <si>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</si>
  <si>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</si>
  <si>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</si>
  <si>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</si>
  <si>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</si>
  <si>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</si>
  <si>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</si>
  <si>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</si>
  <si>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</si>
  <si>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</si>
  <si>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</si>
  <si>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</si>
  <si>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</si>
  <si>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</si>
  <si>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</si>
  <si>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</si>
  <si>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</si>
  <si>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</si>
  <si>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</si>
  <si>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</si>
  <si>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</si>
  <si>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941211111</t>
  </si>
  <si>
    <t>Montáž lešení řadového rámového lehkého zatížení do 200 kg/m2 š do 0,9 m v do 10 m</t>
  </si>
  <si>
    <t>m2</t>
  </si>
  <si>
    <t>4</t>
  </si>
  <si>
    <t>-1098546287</t>
  </si>
  <si>
    <t>VV</t>
  </si>
  <si>
    <t>"pro montáže žlabů apod." 110*5+10*5</t>
  </si>
  <si>
    <t>941211211</t>
  </si>
  <si>
    <t>Příplatek k lešení řadovému rámovému lehkému š 0,9 m v do 25 m za první a ZKD den použití</t>
  </si>
  <si>
    <t>1631764154</t>
  </si>
  <si>
    <t>600*7 'Přepočtené koeficientem množství</t>
  </si>
  <si>
    <t>3</t>
  </si>
  <si>
    <t>941211811</t>
  </si>
  <si>
    <t>Demontáž lešení řadového rámového lehkého zatížení do 200 kg/m2 š do 0,9 m v do 10 m</t>
  </si>
  <si>
    <t>-1904171840</t>
  </si>
  <si>
    <t>962032631</t>
  </si>
  <si>
    <t>Bourání zdiva komínového nad střechou z cihel na MV nebo MVC</t>
  </si>
  <si>
    <t>m3</t>
  </si>
  <si>
    <t>1198301028</t>
  </si>
  <si>
    <t>"stávající střešní výlez" 1</t>
  </si>
  <si>
    <t>5</t>
  </si>
  <si>
    <t>K002</t>
  </si>
  <si>
    <t>rozkrytí střešní skladby v místě bouraného výlezu vč. snesení pro odvoz</t>
  </si>
  <si>
    <t>82259611</t>
  </si>
  <si>
    <t>1,25*0,9</t>
  </si>
  <si>
    <t>6</t>
  </si>
  <si>
    <t>952901411</t>
  </si>
  <si>
    <t>Vyčištění ostatních objektů (kanálů, zásobníků, kůlen) při jakékoliv výšce podlaží</t>
  </si>
  <si>
    <t>1415400496</t>
  </si>
  <si>
    <t>"plocha CAD" 1142</t>
  </si>
  <si>
    <t>997</t>
  </si>
  <si>
    <t>Přesun sutě</t>
  </si>
  <si>
    <t>7</t>
  </si>
  <si>
    <t>997013213</t>
  </si>
  <si>
    <t>Vnitrostaveništní doprava suti a vybouraných hmot pro budovy v do 12 m ručně</t>
  </si>
  <si>
    <t>t</t>
  </si>
  <si>
    <t>517290852</t>
  </si>
  <si>
    <t>8</t>
  </si>
  <si>
    <t>997013501</t>
  </si>
  <si>
    <t>Odvoz suti a vybouraných hmot na skládku nebo meziskládku do 1 km se složením</t>
  </si>
  <si>
    <t>-116235363</t>
  </si>
  <si>
    <t>997013509</t>
  </si>
  <si>
    <t>Příplatek k odvozu suti a vybouraných hmot na skládku ZKD 1 km přes 1 km</t>
  </si>
  <si>
    <t>1157721383</t>
  </si>
  <si>
    <t>2,383*9 'Přepočtené koeficientem množství</t>
  </si>
  <si>
    <t>10</t>
  </si>
  <si>
    <t>997013814</t>
  </si>
  <si>
    <t>Poplatek za uložení na skládce (skládkovné) stavebního odpadu izolací kód odpadu 17 06 04</t>
  </si>
  <si>
    <t>1185065171</t>
  </si>
  <si>
    <t>PSV</t>
  </si>
  <si>
    <t>Práce a dodávky PSV</t>
  </si>
  <si>
    <t>712</t>
  </si>
  <si>
    <t>Povlakové krytiny</t>
  </si>
  <si>
    <t>11</t>
  </si>
  <si>
    <t>712310901</t>
  </si>
  <si>
    <t>Provedení údržby povlakové krytiny do 10° za studena nátěrem penetračním</t>
  </si>
  <si>
    <t>16</t>
  </si>
  <si>
    <t>-359702510</t>
  </si>
  <si>
    <t xml:space="preserve">"plocha viz ostat. pol - z 30%"  1086,843*0,3</t>
  </si>
  <si>
    <t>M</t>
  </si>
  <si>
    <t>11163150</t>
  </si>
  <si>
    <t>lak penetrační asfaltový</t>
  </si>
  <si>
    <t>32</t>
  </si>
  <si>
    <t>134445178</t>
  </si>
  <si>
    <t>326,053*0,00035 'Přepočtené koeficientem množství</t>
  </si>
  <si>
    <t>13</t>
  </si>
  <si>
    <t>712300921</t>
  </si>
  <si>
    <t>Příplatek k opravě povlakové krytiny do 10° za správkový kus NAIP přitavením</t>
  </si>
  <si>
    <t>kus</t>
  </si>
  <si>
    <t>-89598219</t>
  </si>
  <si>
    <t xml:space="preserve">"plocha viz ostat. pol - z 30%  1086,843*0,3" 330</t>
  </si>
  <si>
    <t>14</t>
  </si>
  <si>
    <t>712391171</t>
  </si>
  <si>
    <t>Provedení povlakové krytiny střech do 10° podkladní textilní vrstvy</t>
  </si>
  <si>
    <t>1957370255</t>
  </si>
  <si>
    <t>"plocha viz ostat. pol" 1156,843</t>
  </si>
  <si>
    <t>15</t>
  </si>
  <si>
    <t>69311081r</t>
  </si>
  <si>
    <t>geotextilie netkaná separační ze skelných vláken, 120g/m2, šíře 2m, s vyšší požární odolností, splňující podmínky pro fotovoltaiku BROOF (t3)</t>
  </si>
  <si>
    <t>1437673309</t>
  </si>
  <si>
    <t>1156,843*1,15 'Přepočtené koeficientem množství</t>
  </si>
  <si>
    <t>712361705</t>
  </si>
  <si>
    <t>Provedení povlakové krytiny střech do 10° fólií lepenou se svařovanými spoji</t>
  </si>
  <si>
    <t>-2061615349</t>
  </si>
  <si>
    <t>"odečet světlíků" -1,6*3,3*22-2,6*5,7*5</t>
  </si>
  <si>
    <t>"přípočet vytažení stěn světlíků" (1,6*2+2*3,3)*0,4*22+(2,6*2+2*5,7)*0,4*5</t>
  </si>
  <si>
    <t>"vytažení nad římsou" (3*2+38,75)*0,35</t>
  </si>
  <si>
    <t>"vytažení na drobné prvky" 20</t>
  </si>
  <si>
    <t>"rezerva plochy" 50</t>
  </si>
  <si>
    <t>17</t>
  </si>
  <si>
    <t>28322012r</t>
  </si>
  <si>
    <t>fólie hydroizolační střešní PVC-P mechanicky kotvená tl 1,7mm šedá</t>
  </si>
  <si>
    <t>250349493</t>
  </si>
  <si>
    <t>1156,843*1,1655 'Přepočtené koeficientem množství</t>
  </si>
  <si>
    <t>18</t>
  </si>
  <si>
    <t>712363103</t>
  </si>
  <si>
    <t>Provedení povlakové krytiny střech do 10° ukotvení fólie talířovou hmoždinkou do betonu nebo ŽB</t>
  </si>
  <si>
    <t>-655577604</t>
  </si>
  <si>
    <t>"plocha CAD a odečet světlíků" (1142-1,6*3,3*22-2,6*5,7*5)*7</t>
  </si>
  <si>
    <t>19</t>
  </si>
  <si>
    <t>59051324</t>
  </si>
  <si>
    <t>hmoždinka ETA zatloukací fasádní s kovovým trnem pro montáž TI 8x60x75mm</t>
  </si>
  <si>
    <t>-1568895816</t>
  </si>
  <si>
    <t>6662,18*1,05 'Přepočtené koeficientem množství</t>
  </si>
  <si>
    <t>20</t>
  </si>
  <si>
    <t>712363112</t>
  </si>
  <si>
    <t>Provedení povlakové krytiny střech do 10° překrytí talířové hmoždinky pruhem navařené fólie</t>
  </si>
  <si>
    <t>-1294795640</t>
  </si>
  <si>
    <t>6662,18</t>
  </si>
  <si>
    <t>28322058</t>
  </si>
  <si>
    <t>fólie hydroizolační střešní PVC-P nevyztužená, určená na detaily tl 1,7mm</t>
  </si>
  <si>
    <t>479669266</t>
  </si>
  <si>
    <t>6662,18*0,01 'Přepočtené koeficientem množství</t>
  </si>
  <si>
    <t>22</t>
  </si>
  <si>
    <t>712363115</t>
  </si>
  <si>
    <t>Provedení povlakové krytiny střech do 10° zaizolování prostupů kruhového průřezu D do 300 mm</t>
  </si>
  <si>
    <t>-357285973</t>
  </si>
  <si>
    <t>23</t>
  </si>
  <si>
    <t>28342012</t>
  </si>
  <si>
    <t>manžeta těsnící pro prostupy hydroizolací z PVC uzavřená kruhová vnitřní průměr 72-83</t>
  </si>
  <si>
    <t>491552675</t>
  </si>
  <si>
    <t>1+1</t>
  </si>
  <si>
    <t>24</t>
  </si>
  <si>
    <t>28342013</t>
  </si>
  <si>
    <t>manžeta těsnící pro prostupy hydroizolací z PVC uzavřená kruhová vnitřní průměr 90-114</t>
  </si>
  <si>
    <t>220909253</t>
  </si>
  <si>
    <t>1+1+1+1</t>
  </si>
  <si>
    <t>25</t>
  </si>
  <si>
    <t>28342014</t>
  </si>
  <si>
    <t>manžeta těsnící pro prostupy hydroizolací z PVC uzavřená kruhová vnitřní průměr 120-180</t>
  </si>
  <si>
    <t>769808820</t>
  </si>
  <si>
    <t>26</t>
  </si>
  <si>
    <t>712363203r</t>
  </si>
  <si>
    <t>Provedení povlakové krytiny střech do 10° montáž ukončujícího hliníkového profilu vč. tmelení</t>
  </si>
  <si>
    <t>m</t>
  </si>
  <si>
    <t>426847389</t>
  </si>
  <si>
    <t>"vytažení stěn světlíků a přikotvení profilem" ((1,6*2+2*3,3)*22+(2,6*2+2*5,7)*5)*2</t>
  </si>
  <si>
    <t>"u okapové hrany řez B" (39,65)*2</t>
  </si>
  <si>
    <t>"stávající budovy" (5,7+13+39+5,9+8,8+19)*2</t>
  </si>
  <si>
    <t>27</t>
  </si>
  <si>
    <t>59054043rr</t>
  </si>
  <si>
    <t>LEMOVACÍ VIPLANILOVÝ PLECH</t>
  </si>
  <si>
    <t>-956328923</t>
  </si>
  <si>
    <t>429,65*1,05 'Přepočtené koeficientem množství</t>
  </si>
  <si>
    <t>28</t>
  </si>
  <si>
    <t>59054299rr</t>
  </si>
  <si>
    <t>KOUTOVÝ VIPLANILOVÝ "L" PROFIL</t>
  </si>
  <si>
    <t>923616927</t>
  </si>
  <si>
    <t>29</t>
  </si>
  <si>
    <t>998712202</t>
  </si>
  <si>
    <t>Přesun hmot procentní pro krytiny povlakové v objektech v do 12 m</t>
  </si>
  <si>
    <t>%</t>
  </si>
  <si>
    <t>-1365166410</t>
  </si>
  <si>
    <t>713</t>
  </si>
  <si>
    <t>Izolace tepelné</t>
  </si>
  <si>
    <t>30</t>
  </si>
  <si>
    <t>762341118r</t>
  </si>
  <si>
    <t>Bednění střech rovných z vodovzdorných desek tl 25 mm na sraz šroubovaných</t>
  </si>
  <si>
    <t>-1064846264</t>
  </si>
  <si>
    <t>31</t>
  </si>
  <si>
    <t>713141136</t>
  </si>
  <si>
    <t>Montáž izolace tepelné střech plochých lepené za studena nízkoexpanzní (PUR) pěnou 1 vrstva desek</t>
  </si>
  <si>
    <t>-1998870386</t>
  </si>
  <si>
    <t>"stávající střešní výlez doplnění 2 vrstvy" 1,25*0,9*2</t>
  </si>
  <si>
    <t>28375915</t>
  </si>
  <si>
    <t>deska EPS 150 do plochých střech a podlah λ=0,035 tl 120mm</t>
  </si>
  <si>
    <t>237102125</t>
  </si>
  <si>
    <t>1,125*1,02 'Přepočtené koeficientem množství</t>
  </si>
  <si>
    <t>33</t>
  </si>
  <si>
    <t>28375032</t>
  </si>
  <si>
    <t>deska EPS 150 do plochých střech a podlah λ=0,035 tl 130mm</t>
  </si>
  <si>
    <t>1874527173</t>
  </si>
  <si>
    <t>34</t>
  </si>
  <si>
    <t>998713202</t>
  </si>
  <si>
    <t>Přesun hmot procentní pro izolace tepelné v objektech v do 12 m</t>
  </si>
  <si>
    <t>-559244356</t>
  </si>
  <si>
    <t>740</t>
  </si>
  <si>
    <t>Elektromontáže - zkoušky a revize</t>
  </si>
  <si>
    <t>35</t>
  </si>
  <si>
    <t>013274000</t>
  </si>
  <si>
    <t>Pasportizace objektu před započetím prací - stávající hromosvod</t>
  </si>
  <si>
    <t>…</t>
  </si>
  <si>
    <t>1024</t>
  </si>
  <si>
    <t>-622749265</t>
  </si>
  <si>
    <t>36</t>
  </si>
  <si>
    <t>044002000</t>
  </si>
  <si>
    <t>Revize hromosvodu</t>
  </si>
  <si>
    <t>1200258468</t>
  </si>
  <si>
    <t>749</t>
  </si>
  <si>
    <t>Elektromontáže - ostatní práce a konstrukce</t>
  </si>
  <si>
    <t>37</t>
  </si>
  <si>
    <t>K003</t>
  </si>
  <si>
    <t>demontáž stávajícího hromosvodu vč. všech součástí a likvidace</t>
  </si>
  <si>
    <t>-1234570501</t>
  </si>
  <si>
    <t xml:space="preserve">"střecha"  10,4+14,7+10,4+5,6+34,4+39,3*2+0,8+23,45+1,2+7,35+24+38,1+1+2,3+2,6*2</t>
  </si>
  <si>
    <t>"svody, zhyby, ostatní vedení" 50</t>
  </si>
  <si>
    <t>38</t>
  </si>
  <si>
    <t>K004</t>
  </si>
  <si>
    <t>montáž hromosvodu</t>
  </si>
  <si>
    <t>2128409404</t>
  </si>
  <si>
    <t>39</t>
  </si>
  <si>
    <t>M005</t>
  </si>
  <si>
    <t>kulový drát hromosvodu</t>
  </si>
  <si>
    <t>994314253</t>
  </si>
  <si>
    <t>307,5*1,05 'Přepočtené koeficientem množství</t>
  </si>
  <si>
    <t>40</t>
  </si>
  <si>
    <t>M006</t>
  </si>
  <si>
    <t>spojovací materiál hromosvodu</t>
  </si>
  <si>
    <t>komplet</t>
  </si>
  <si>
    <t>-1299741741</t>
  </si>
  <si>
    <t>41</t>
  </si>
  <si>
    <t>K007</t>
  </si>
  <si>
    <t>montáž kotevních podpěr hromosvodu na střeše</t>
  </si>
  <si>
    <t>688133035</t>
  </si>
  <si>
    <t>307,5/1,5</t>
  </si>
  <si>
    <t>42</t>
  </si>
  <si>
    <t>M008</t>
  </si>
  <si>
    <t>kotevní podpěry hromosvodu</t>
  </si>
  <si>
    <t>1789829712</t>
  </si>
  <si>
    <t>764</t>
  </si>
  <si>
    <t>Konstrukce klempířské</t>
  </si>
  <si>
    <t>43</t>
  </si>
  <si>
    <t>764002811</t>
  </si>
  <si>
    <t>Demontáž okapového plechu do suti v krytině povlakové</t>
  </si>
  <si>
    <t>-28427845</t>
  </si>
  <si>
    <t>44</t>
  </si>
  <si>
    <t>764002841</t>
  </si>
  <si>
    <t>Demontáž oplechování horních ploch zdí a nadezdívek do suti</t>
  </si>
  <si>
    <t>603817254</t>
  </si>
  <si>
    <t>11,8+14,2+6,2+19,3+6,2</t>
  </si>
  <si>
    <t>45</t>
  </si>
  <si>
    <t>764002871</t>
  </si>
  <si>
    <t>Demontáž lemování zdí do suti</t>
  </si>
  <si>
    <t>-1205072229</t>
  </si>
  <si>
    <t>1,3+67,5</t>
  </si>
  <si>
    <t>46</t>
  </si>
  <si>
    <t>764004801</t>
  </si>
  <si>
    <t>Demontáž podokapního žlabu do suti</t>
  </si>
  <si>
    <t>1596297366</t>
  </si>
  <si>
    <t>47</t>
  </si>
  <si>
    <t>764004861</t>
  </si>
  <si>
    <t>Demontáž svodu do suti</t>
  </si>
  <si>
    <t>-919815734</t>
  </si>
  <si>
    <t>48</t>
  </si>
  <si>
    <t>764212635</t>
  </si>
  <si>
    <t>Oplechování štítu závětrnou lištou z Pz s povrchovou úpravou rš 400 mm</t>
  </si>
  <si>
    <t>1063986708</t>
  </si>
  <si>
    <t>"K4" 1,3</t>
  </si>
  <si>
    <t>49</t>
  </si>
  <si>
    <t>764212663</t>
  </si>
  <si>
    <t>Oplechování rovné okapové hrany z Pz s povrchovou úpravou rš 250 mm</t>
  </si>
  <si>
    <t>1448312983</t>
  </si>
  <si>
    <t>"K5" 98</t>
  </si>
  <si>
    <t>50</t>
  </si>
  <si>
    <t>764214604</t>
  </si>
  <si>
    <t>Oplechování horních ploch a atik bez rohů z Pz s povrch úpravou mechanicky kotvené rš 330 mm</t>
  </si>
  <si>
    <t>502278603</t>
  </si>
  <si>
    <t>"K6" 11,8</t>
  </si>
  <si>
    <t>51</t>
  </si>
  <si>
    <t>764214606</t>
  </si>
  <si>
    <t>Oplechování horních ploch a atik bez rohů z Pz s povrch úpravou mechanicky kotvené rš 500 mm</t>
  </si>
  <si>
    <t>-2041405024</t>
  </si>
  <si>
    <t>"K9" 19,3</t>
  </si>
  <si>
    <t>52</t>
  </si>
  <si>
    <t>764214607</t>
  </si>
  <si>
    <t>Oplechování horních ploch a atik bez rohů z Pz s povrch úpravou mechanicky kotvené rš 670 mm</t>
  </si>
  <si>
    <t>843038418</t>
  </si>
  <si>
    <t>"K7" 14,2</t>
  </si>
  <si>
    <t>"K8" 6,2</t>
  </si>
  <si>
    <t>53</t>
  </si>
  <si>
    <t>764214608r</t>
  </si>
  <si>
    <t>Oplechování horních ploch a atik bez rohů z Pz s povrch úpravou mechanicky kotvené rš 760 mm</t>
  </si>
  <si>
    <t>-758401831</t>
  </si>
  <si>
    <t>"K10" 6,2</t>
  </si>
  <si>
    <t>54</t>
  </si>
  <si>
    <t>764215645</t>
  </si>
  <si>
    <t>Příplatek za zvýšenou pracnost při oplechování rohů nadezdívek (atik) z Pz s povrch úprav rš do 400 mm</t>
  </si>
  <si>
    <t>-1686148526</t>
  </si>
  <si>
    <t>55</t>
  </si>
  <si>
    <t>764311613r</t>
  </si>
  <si>
    <t>Lemování rovných zdí střech z Pz s povrchovou úpravou rš 100 mm</t>
  </si>
  <si>
    <t>-1221017743</t>
  </si>
  <si>
    <t>"K11" 67,5</t>
  </si>
  <si>
    <t>56</t>
  </si>
  <si>
    <t>764511602</t>
  </si>
  <si>
    <t>Žlab podokapní půlkruhový z Pz s povrchovou úpravou rš 330 mm</t>
  </si>
  <si>
    <t>1446016174</t>
  </si>
  <si>
    <t>"K1+K2" 110</t>
  </si>
  <si>
    <t>57</t>
  </si>
  <si>
    <t>764518622</t>
  </si>
  <si>
    <t>Svody kruhové včetně objímek, kolen, odskoků z Pz s povrchovou úpravou průměru 100 mm</t>
  </si>
  <si>
    <t>-1626257582</t>
  </si>
  <si>
    <t>"K3" 25</t>
  </si>
  <si>
    <t>58</t>
  </si>
  <si>
    <t>998764202</t>
  </si>
  <si>
    <t>Přesun hmot procentní pro konstrukce klempířské v objektech v do 12 m</t>
  </si>
  <si>
    <t>-419723147</t>
  </si>
  <si>
    <t>783</t>
  </si>
  <si>
    <t>Dokončovací práce - nátěry</t>
  </si>
  <si>
    <t>59</t>
  </si>
  <si>
    <t>783306807</t>
  </si>
  <si>
    <t>Odstranění nátěru ze zámečnických konstrukcí odstraňovačem nátěrů</t>
  </si>
  <si>
    <t>1650873695</t>
  </si>
  <si>
    <t>"nátěr ocelových střešních prvků" (2)*3</t>
  </si>
  <si>
    <t>"nátěr ocelového odvodu páry" 2</t>
  </si>
  <si>
    <t>"nátěr větracích komínků" 1*2+3*2+2*2+1*2</t>
  </si>
  <si>
    <t>"nátěr větracích žaluzií" 10</t>
  </si>
  <si>
    <t>60</t>
  </si>
  <si>
    <t>783301313</t>
  </si>
  <si>
    <t>Odmaštění zámečnických konstrukcí ředidlovým odmašťovačem</t>
  </si>
  <si>
    <t>-1738334478</t>
  </si>
  <si>
    <t>61</t>
  </si>
  <si>
    <t>783314201</t>
  </si>
  <si>
    <t>Základní antikorozní jednonásobný syntetický standardní nátěr zámečnických konstrukcí</t>
  </si>
  <si>
    <t>-1001830343</t>
  </si>
  <si>
    <t>62</t>
  </si>
  <si>
    <t>783317101</t>
  </si>
  <si>
    <t>Krycí jednonásobný syntetický standardní nátěr zámečnických konstrukcí</t>
  </si>
  <si>
    <t>-50016456</t>
  </si>
  <si>
    <t>VRN</t>
  </si>
  <si>
    <t>Vedlejší rozpočtové náklady</t>
  </si>
  <si>
    <t>VRN3</t>
  </si>
  <si>
    <t>Zařízení staveniště</t>
  </si>
  <si>
    <t>63</t>
  </si>
  <si>
    <t>030001000</t>
  </si>
  <si>
    <t>-273312049</t>
  </si>
  <si>
    <t>64</t>
  </si>
  <si>
    <t>034002000</t>
  </si>
  <si>
    <t>Zabezpečení staveniště</t>
  </si>
  <si>
    <t>-1423743781</t>
  </si>
  <si>
    <t>VRN6</t>
  </si>
  <si>
    <t>Územní vlivy</t>
  </si>
  <si>
    <t>65</t>
  </si>
  <si>
    <t>063303000</t>
  </si>
  <si>
    <t>Práce ve výškách</t>
  </si>
  <si>
    <t>-1475726921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</si>
</sst>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5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0" fontId="21" fillId="0" borderId="21" xfId="0" applyFont="1" applyBorder="1" applyAlignment="1" applyProtection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32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33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32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34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38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39</v>
      </c>
      <c r="E29" s="45"/>
      <c r="F29" s="30" t="s">
        <v>40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41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42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43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44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46</v>
      </c>
      <c r="U35" s="52"/>
      <c r="V35" s="52"/>
      <c r="W35" s="52"/>
      <c r="X35" s="54" t="s">
        <v>47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48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49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50</v>
      </c>
      <c r="AI60" s="40"/>
      <c r="AJ60" s="40"/>
      <c r="AK60" s="40"/>
      <c r="AL60" s="40"/>
      <c r="AM60" s="62" t="s">
        <v>51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53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50</v>
      </c>
      <c r="AI75" s="40"/>
      <c r="AJ75" s="40"/>
      <c r="AK75" s="40"/>
      <c r="AL75" s="40"/>
      <c r="AM75" s="62" t="s">
        <v>51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54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K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OPRAVA STŘECHY PROVOZ. BUDOVY PRÁDELNY - JIHLAVA RANTÍŘOVSKÁ 13/15, 58601 JIHLAVA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29. 6. 2025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Statutární město Jihlava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>Ing. Jakub Hanák</v>
      </c>
      <c r="AN89" s="69"/>
      <c r="AO89" s="69"/>
      <c r="AP89" s="69"/>
      <c r="AQ89" s="38"/>
      <c r="AR89" s="42"/>
      <c r="AS89" s="79" t="s">
        <v>55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33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56</v>
      </c>
      <c r="D92" s="92"/>
      <c r="E92" s="92"/>
      <c r="F92" s="92"/>
      <c r="G92" s="92"/>
      <c r="H92" s="93"/>
      <c r="I92" s="94" t="s">
        <v>57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58</v>
      </c>
      <c r="AH92" s="92"/>
      <c r="AI92" s="92"/>
      <c r="AJ92" s="92"/>
      <c r="AK92" s="92"/>
      <c r="AL92" s="92"/>
      <c r="AM92" s="92"/>
      <c r="AN92" s="94" t="s">
        <v>59</v>
      </c>
      <c r="AO92" s="92"/>
      <c r="AP92" s="96"/>
      <c r="AQ92" s="97" t="s">
        <v>60</v>
      </c>
      <c r="AR92" s="42"/>
      <c r="AS92" s="98" t="s">
        <v>61</v>
      </c>
      <c r="AT92" s="99" t="s">
        <v>62</v>
      </c>
      <c r="AU92" s="99" t="s">
        <v>63</v>
      </c>
      <c r="AV92" s="99" t="s">
        <v>64</v>
      </c>
      <c r="AW92" s="99" t="s">
        <v>65</v>
      </c>
      <c r="AX92" s="99" t="s">
        <v>66</v>
      </c>
      <c r="AY92" s="99" t="s">
        <v>67</v>
      </c>
      <c r="AZ92" s="99" t="s">
        <v>68</v>
      </c>
      <c r="BA92" s="99" t="s">
        <v>69</v>
      </c>
      <c r="BB92" s="99" t="s">
        <v>70</v>
      </c>
      <c r="BC92" s="99" t="s">
        <v>71</v>
      </c>
      <c r="BD92" s="100" t="s">
        <v>72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73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74</v>
      </c>
      <c r="BT94" s="115" t="s">
        <v>75</v>
      </c>
      <c r="BV94" s="115" t="s">
        <v>76</v>
      </c>
      <c r="BW94" s="115" t="s">
        <v>5</v>
      </c>
      <c r="BX94" s="115" t="s">
        <v>77</v>
      </c>
      <c r="CL94" s="115" t="s">
        <v>1</v>
      </c>
    </row>
    <row r="95" s="7" customFormat="1" ht="37.5" customHeight="1">
      <c r="A95" s="116" t="s">
        <v>78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'K - OPRAVA STŘECHY PROVOZ...'!J28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79</v>
      </c>
      <c r="AR95" s="123"/>
      <c r="AS95" s="124">
        <v>0</v>
      </c>
      <c r="AT95" s="125">
        <f>ROUND(SUM(AV95:AW95),2)</f>
        <v>0</v>
      </c>
      <c r="AU95" s="126">
        <f>'K - OPRAVA STŘECHY PROVOZ...'!P125</f>
        <v>0</v>
      </c>
      <c r="AV95" s="125">
        <f>'K - OPRAVA STŘECHY PROVOZ...'!J31</f>
        <v>0</v>
      </c>
      <c r="AW95" s="125">
        <f>'K - OPRAVA STŘECHY PROVOZ...'!J32</f>
        <v>0</v>
      </c>
      <c r="AX95" s="125">
        <f>'K - OPRAVA STŘECHY PROVOZ...'!J33</f>
        <v>0</v>
      </c>
      <c r="AY95" s="125">
        <f>'K - OPRAVA STŘECHY PROVOZ...'!J34</f>
        <v>0</v>
      </c>
      <c r="AZ95" s="125">
        <f>'K - OPRAVA STŘECHY PROVOZ...'!F31</f>
        <v>0</v>
      </c>
      <c r="BA95" s="125">
        <f>'K - OPRAVA STŘECHY PROVOZ...'!F32</f>
        <v>0</v>
      </c>
      <c r="BB95" s="125">
        <f>'K - OPRAVA STŘECHY PROVOZ...'!F33</f>
        <v>0</v>
      </c>
      <c r="BC95" s="125">
        <f>'K - OPRAVA STŘECHY PROVOZ...'!F34</f>
        <v>0</v>
      </c>
      <c r="BD95" s="127">
        <f>'K - OPRAVA STŘECHY PROVOZ...'!F35</f>
        <v>0</v>
      </c>
      <c r="BE95" s="7"/>
      <c r="BT95" s="128" t="s">
        <v>80</v>
      </c>
      <c r="BU95" s="128" t="s">
        <v>81</v>
      </c>
      <c r="BV95" s="128" t="s">
        <v>76</v>
      </c>
      <c r="BW95" s="128" t="s">
        <v>5</v>
      </c>
      <c r="BX95" s="128" t="s">
        <v>77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gzhdWoevv6D3mhagwizuvoF4hdTrTRoStwKk2oW0sYeJjR2ckwUVvhz0suTf3lFneWdrDxCasoMUL/Fx5vZHdA==" hashValue="NYStb+GewTwyEXAnyu6yPkeD/3xH8RLaG3HcsTSou2QpDEkNp9VI2v7AwMXAHQyAEpItHh9xbDw35ZUg0sqio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K - OPRAVA STŘECHY PROVOZ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82</v>
      </c>
    </row>
    <row r="4" s="1" customFormat="1" ht="24.96" customHeight="1">
      <c r="B4" s="18"/>
      <c r="D4" s="131" t="s">
        <v>83</v>
      </c>
      <c r="L4" s="18"/>
      <c r="M4" s="132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30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29. 6. 2025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">
        <v>1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5" t="s">
        <v>26</v>
      </c>
      <c r="F13" s="36"/>
      <c r="G13" s="36"/>
      <c r="H13" s="36"/>
      <c r="I13" s="133" t="s">
        <v>27</v>
      </c>
      <c r="J13" s="135" t="s">
        <v>1</v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3" t="s">
        <v>28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27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3" t="s">
        <v>30</v>
      </c>
      <c r="E18" s="36"/>
      <c r="F18" s="36"/>
      <c r="G18" s="36"/>
      <c r="H18" s="36"/>
      <c r="I18" s="133" t="s">
        <v>25</v>
      </c>
      <c r="J18" s="135" t="s">
        <v>1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5" t="s">
        <v>31</v>
      </c>
      <c r="F19" s="36"/>
      <c r="G19" s="36"/>
      <c r="H19" s="36"/>
      <c r="I19" s="133" t="s">
        <v>27</v>
      </c>
      <c r="J19" s="135" t="s">
        <v>1</v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3" t="s">
        <v>33</v>
      </c>
      <c r="E21" s="36"/>
      <c r="F21" s="36"/>
      <c r="G21" s="36"/>
      <c r="H21" s="36"/>
      <c r="I21" s="133" t="s">
        <v>25</v>
      </c>
      <c r="J21" s="135" t="str">
        <f>IF('Rekapitulace stavby'!AN19="","",'Rekapitulace stavby'!AN19)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5" t="str">
        <f>IF('Rekapitulace stavby'!E20="","",'Rekapitulace stavby'!E20)</f>
        <v xml:space="preserve"> </v>
      </c>
      <c r="F22" s="36"/>
      <c r="G22" s="36"/>
      <c r="H22" s="36"/>
      <c r="I22" s="133" t="s">
        <v>27</v>
      </c>
      <c r="J22" s="135" t="str">
        <f>IF('Rekapitulace stavby'!AN20="","",'Rekapitulace stavby'!AN20)</f>
        <v/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3" t="s">
        <v>34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2" t="s">
        <v>35</v>
      </c>
      <c r="E28" s="36"/>
      <c r="F28" s="36"/>
      <c r="G28" s="36"/>
      <c r="H28" s="36"/>
      <c r="I28" s="36"/>
      <c r="J28" s="143">
        <f>ROUND(J125,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4" t="s">
        <v>37</v>
      </c>
      <c r="G30" s="36"/>
      <c r="H30" s="36"/>
      <c r="I30" s="144" t="s">
        <v>36</v>
      </c>
      <c r="J30" s="144" t="s">
        <v>38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5" t="s">
        <v>39</v>
      </c>
      <c r="E31" s="133" t="s">
        <v>40</v>
      </c>
      <c r="F31" s="146">
        <f>ROUND((SUM(BE125:BE257)),  2)</f>
        <v>0</v>
      </c>
      <c r="G31" s="36"/>
      <c r="H31" s="36"/>
      <c r="I31" s="147">
        <v>0.20999999999999999</v>
      </c>
      <c r="J31" s="146">
        <f>ROUND(((SUM(BE125:BE257))*I31),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3" t="s">
        <v>41</v>
      </c>
      <c r="F32" s="146">
        <f>ROUND((SUM(BF125:BF257)),  2)</f>
        <v>0</v>
      </c>
      <c r="G32" s="36"/>
      <c r="H32" s="36"/>
      <c r="I32" s="147">
        <v>0.12</v>
      </c>
      <c r="J32" s="146">
        <f>ROUND(((SUM(BF125:BF257))*I32),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42</v>
      </c>
      <c r="F33" s="146">
        <f>ROUND((SUM(BG125:BG257)),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43</v>
      </c>
      <c r="F34" s="146">
        <f>ROUND((SUM(BH125:BH257)),  2)</f>
        <v>0</v>
      </c>
      <c r="G34" s="36"/>
      <c r="H34" s="36"/>
      <c r="I34" s="147">
        <v>0.12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44</v>
      </c>
      <c r="F35" s="146">
        <f>ROUND((SUM(BI125:BI257)),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8"/>
      <c r="D37" s="149" t="s">
        <v>45</v>
      </c>
      <c r="E37" s="150"/>
      <c r="F37" s="150"/>
      <c r="G37" s="151" t="s">
        <v>46</v>
      </c>
      <c r="H37" s="152" t="s">
        <v>47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5" t="s">
        <v>48</v>
      </c>
      <c r="E50" s="156"/>
      <c r="F50" s="156"/>
      <c r="G50" s="155" t="s">
        <v>49</v>
      </c>
      <c r="H50" s="156"/>
      <c r="I50" s="156"/>
      <c r="J50" s="156"/>
      <c r="K50" s="156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7" t="s">
        <v>50</v>
      </c>
      <c r="E61" s="158"/>
      <c r="F61" s="159" t="s">
        <v>51</v>
      </c>
      <c r="G61" s="157" t="s">
        <v>50</v>
      </c>
      <c r="H61" s="158"/>
      <c r="I61" s="158"/>
      <c r="J61" s="160" t="s">
        <v>51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5" t="s">
        <v>52</v>
      </c>
      <c r="E65" s="161"/>
      <c r="F65" s="161"/>
      <c r="G65" s="155" t="s">
        <v>53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7" t="s">
        <v>50</v>
      </c>
      <c r="E76" s="158"/>
      <c r="F76" s="159" t="s">
        <v>51</v>
      </c>
      <c r="G76" s="157" t="s">
        <v>50</v>
      </c>
      <c r="H76" s="158"/>
      <c r="I76" s="158"/>
      <c r="J76" s="160" t="s">
        <v>51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30" customHeight="1">
      <c r="A85" s="36"/>
      <c r="B85" s="37"/>
      <c r="C85" s="38"/>
      <c r="D85" s="38"/>
      <c r="E85" s="74" t="str">
        <f>E7</f>
        <v>OPRAVA STŘECHY PROVOZ. BUDOVY PRÁDELNY - JIHLAVA RANTÍŘOVSKÁ 13/15, 58601 JIHLAVA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 xml:space="preserve"> </v>
      </c>
      <c r="G87" s="38"/>
      <c r="H87" s="38"/>
      <c r="I87" s="30" t="s">
        <v>22</v>
      </c>
      <c r="J87" s="77" t="str">
        <f>IF(J10="","",J10)</f>
        <v>29. 6. 2025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>Statutární město Jihlava</v>
      </c>
      <c r="G89" s="38"/>
      <c r="H89" s="38"/>
      <c r="I89" s="30" t="s">
        <v>30</v>
      </c>
      <c r="J89" s="34" t="str">
        <f>E19</f>
        <v>Ing. Jakub Hanák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28</v>
      </c>
      <c r="D90" s="38"/>
      <c r="E90" s="38"/>
      <c r="F90" s="25" t="str">
        <f>IF(E16="","",E16)</f>
        <v>Vyplň údaj</v>
      </c>
      <c r="G90" s="38"/>
      <c r="H90" s="38"/>
      <c r="I90" s="30" t="s">
        <v>33</v>
      </c>
      <c r="J90" s="34" t="str">
        <f>E22</f>
        <v xml:space="preserve"> 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6" t="s">
        <v>85</v>
      </c>
      <c r="D92" s="167"/>
      <c r="E92" s="167"/>
      <c r="F92" s="167"/>
      <c r="G92" s="167"/>
      <c r="H92" s="167"/>
      <c r="I92" s="167"/>
      <c r="J92" s="168" t="s">
        <v>86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69" t="s">
        <v>87</v>
      </c>
      <c r="D94" s="38"/>
      <c r="E94" s="38"/>
      <c r="F94" s="38"/>
      <c r="G94" s="38"/>
      <c r="H94" s="38"/>
      <c r="I94" s="38"/>
      <c r="J94" s="108">
        <f>J125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88</v>
      </c>
    </row>
    <row r="95" s="9" customFormat="1" ht="24.96" customHeight="1">
      <c r="A95" s="9"/>
      <c r="B95" s="170"/>
      <c r="C95" s="171"/>
      <c r="D95" s="172" t="s">
        <v>89</v>
      </c>
      <c r="E95" s="173"/>
      <c r="F95" s="173"/>
      <c r="G95" s="173"/>
      <c r="H95" s="173"/>
      <c r="I95" s="173"/>
      <c r="J95" s="174">
        <f>J126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90</v>
      </c>
      <c r="E96" s="179"/>
      <c r="F96" s="179"/>
      <c r="G96" s="179"/>
      <c r="H96" s="179"/>
      <c r="I96" s="179"/>
      <c r="J96" s="180">
        <f>J127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91</v>
      </c>
      <c r="E97" s="179"/>
      <c r="F97" s="179"/>
      <c r="G97" s="179"/>
      <c r="H97" s="179"/>
      <c r="I97" s="179"/>
      <c r="J97" s="180">
        <f>J139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70"/>
      <c r="C98" s="171"/>
      <c r="D98" s="172" t="s">
        <v>92</v>
      </c>
      <c r="E98" s="173"/>
      <c r="F98" s="173"/>
      <c r="G98" s="173"/>
      <c r="H98" s="173"/>
      <c r="I98" s="173"/>
      <c r="J98" s="174">
        <f>J145</f>
        <v>0</v>
      </c>
      <c r="K98" s="171"/>
      <c r="L98" s="17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76"/>
      <c r="C99" s="177"/>
      <c r="D99" s="178" t="s">
        <v>93</v>
      </c>
      <c r="E99" s="179"/>
      <c r="F99" s="179"/>
      <c r="G99" s="179"/>
      <c r="H99" s="179"/>
      <c r="I99" s="179"/>
      <c r="J99" s="180">
        <f>J146</f>
        <v>0</v>
      </c>
      <c r="K99" s="177"/>
      <c r="L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6"/>
      <c r="C100" s="177"/>
      <c r="D100" s="178" t="s">
        <v>94</v>
      </c>
      <c r="E100" s="179"/>
      <c r="F100" s="179"/>
      <c r="G100" s="179"/>
      <c r="H100" s="179"/>
      <c r="I100" s="179"/>
      <c r="J100" s="180">
        <f>J190</f>
        <v>0</v>
      </c>
      <c r="K100" s="177"/>
      <c r="L100" s="18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6"/>
      <c r="C101" s="177"/>
      <c r="D101" s="178" t="s">
        <v>95</v>
      </c>
      <c r="E101" s="179"/>
      <c r="F101" s="179"/>
      <c r="G101" s="179"/>
      <c r="H101" s="179"/>
      <c r="I101" s="179"/>
      <c r="J101" s="180">
        <f>J200</f>
        <v>0</v>
      </c>
      <c r="K101" s="177"/>
      <c r="L101" s="18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6"/>
      <c r="C102" s="177"/>
      <c r="D102" s="178" t="s">
        <v>96</v>
      </c>
      <c r="E102" s="179"/>
      <c r="F102" s="179"/>
      <c r="G102" s="179"/>
      <c r="H102" s="179"/>
      <c r="I102" s="179"/>
      <c r="J102" s="180">
        <f>J203</f>
        <v>0</v>
      </c>
      <c r="K102" s="177"/>
      <c r="L102" s="18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6"/>
      <c r="C103" s="177"/>
      <c r="D103" s="178" t="s">
        <v>97</v>
      </c>
      <c r="E103" s="179"/>
      <c r="F103" s="179"/>
      <c r="G103" s="179"/>
      <c r="H103" s="179"/>
      <c r="I103" s="179"/>
      <c r="J103" s="180">
        <f>J214</f>
        <v>0</v>
      </c>
      <c r="K103" s="177"/>
      <c r="L103" s="18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6"/>
      <c r="C104" s="177"/>
      <c r="D104" s="178" t="s">
        <v>98</v>
      </c>
      <c r="E104" s="179"/>
      <c r="F104" s="179"/>
      <c r="G104" s="179"/>
      <c r="H104" s="179"/>
      <c r="I104" s="179"/>
      <c r="J104" s="180">
        <f>J243</f>
        <v>0</v>
      </c>
      <c r="K104" s="177"/>
      <c r="L104" s="18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0"/>
      <c r="C105" s="171"/>
      <c r="D105" s="172" t="s">
        <v>99</v>
      </c>
      <c r="E105" s="173"/>
      <c r="F105" s="173"/>
      <c r="G105" s="173"/>
      <c r="H105" s="173"/>
      <c r="I105" s="173"/>
      <c r="J105" s="174">
        <f>J252</f>
        <v>0</v>
      </c>
      <c r="K105" s="171"/>
      <c r="L105" s="17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6"/>
      <c r="C106" s="177"/>
      <c r="D106" s="178" t="s">
        <v>100</v>
      </c>
      <c r="E106" s="179"/>
      <c r="F106" s="179"/>
      <c r="G106" s="179"/>
      <c r="H106" s="179"/>
      <c r="I106" s="179"/>
      <c r="J106" s="180">
        <f>J253</f>
        <v>0</v>
      </c>
      <c r="K106" s="177"/>
      <c r="L106" s="18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6"/>
      <c r="C107" s="177"/>
      <c r="D107" s="178" t="s">
        <v>101</v>
      </c>
      <c r="E107" s="179"/>
      <c r="F107" s="179"/>
      <c r="G107" s="179"/>
      <c r="H107" s="179"/>
      <c r="I107" s="179"/>
      <c r="J107" s="180">
        <f>J256</f>
        <v>0</v>
      </c>
      <c r="K107" s="177"/>
      <c r="L107" s="18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64"/>
      <c r="C109" s="65"/>
      <c r="D109" s="65"/>
      <c r="E109" s="65"/>
      <c r="F109" s="65"/>
      <c r="G109" s="65"/>
      <c r="H109" s="65"/>
      <c r="I109" s="65"/>
      <c r="J109" s="65"/>
      <c r="K109" s="65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3" s="2" customFormat="1" ht="6.96" customHeight="1">
      <c r="A113" s="36"/>
      <c r="B113" s="66"/>
      <c r="C113" s="67"/>
      <c r="D113" s="67"/>
      <c r="E113" s="67"/>
      <c r="F113" s="67"/>
      <c r="G113" s="67"/>
      <c r="H113" s="67"/>
      <c r="I113" s="67"/>
      <c r="J113" s="67"/>
      <c r="K113" s="67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24.96" customHeight="1">
      <c r="A114" s="36"/>
      <c r="B114" s="37"/>
      <c r="C114" s="21" t="s">
        <v>102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16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30" customHeight="1">
      <c r="A117" s="36"/>
      <c r="B117" s="37"/>
      <c r="C117" s="38"/>
      <c r="D117" s="38"/>
      <c r="E117" s="74" t="str">
        <f>E7</f>
        <v>OPRAVA STŘECHY PROVOZ. BUDOVY PRÁDELNY - JIHLAVA RANTÍŘOVSKÁ 13/15, 58601 JIHLAVA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F10</f>
        <v xml:space="preserve"> </v>
      </c>
      <c r="G119" s="38"/>
      <c r="H119" s="38"/>
      <c r="I119" s="30" t="s">
        <v>22</v>
      </c>
      <c r="J119" s="77" t="str">
        <f>IF(J10="","",J10)</f>
        <v>29. 6. 2025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E13</f>
        <v>Statutární město Jihlava</v>
      </c>
      <c r="G121" s="38"/>
      <c r="H121" s="38"/>
      <c r="I121" s="30" t="s">
        <v>30</v>
      </c>
      <c r="J121" s="34" t="str">
        <f>E19</f>
        <v>Ing. Jakub Hanák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28</v>
      </c>
      <c r="D122" s="38"/>
      <c r="E122" s="38"/>
      <c r="F122" s="25" t="str">
        <f>IF(E16="","",E16)</f>
        <v>Vyplň údaj</v>
      </c>
      <c r="G122" s="38"/>
      <c r="H122" s="38"/>
      <c r="I122" s="30" t="s">
        <v>33</v>
      </c>
      <c r="J122" s="34" t="str">
        <f>E22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2"/>
      <c r="B124" s="183"/>
      <c r="C124" s="184" t="s">
        <v>103</v>
      </c>
      <c r="D124" s="185" t="s">
        <v>60</v>
      </c>
      <c r="E124" s="185" t="s">
        <v>56</v>
      </c>
      <c r="F124" s="185" t="s">
        <v>57</v>
      </c>
      <c r="G124" s="185" t="s">
        <v>104</v>
      </c>
      <c r="H124" s="185" t="s">
        <v>105</v>
      </c>
      <c r="I124" s="185" t="s">
        <v>106</v>
      </c>
      <c r="J124" s="186" t="s">
        <v>86</v>
      </c>
      <c r="K124" s="187" t="s">
        <v>107</v>
      </c>
      <c r="L124" s="188"/>
      <c r="M124" s="98" t="s">
        <v>1</v>
      </c>
      <c r="N124" s="99" t="s">
        <v>39</v>
      </c>
      <c r="O124" s="99" t="s">
        <v>108</v>
      </c>
      <c r="P124" s="99" t="s">
        <v>109</v>
      </c>
      <c r="Q124" s="99" t="s">
        <v>110</v>
      </c>
      <c r="R124" s="99" t="s">
        <v>111</v>
      </c>
      <c r="S124" s="99" t="s">
        <v>112</v>
      </c>
      <c r="T124" s="99" t="s">
        <v>113</v>
      </c>
      <c r="U124" s="100" t="s">
        <v>114</v>
      </c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</row>
    <row r="125" s="2" customFormat="1" ht="22.8" customHeight="1">
      <c r="A125" s="36"/>
      <c r="B125" s="37"/>
      <c r="C125" s="105" t="s">
        <v>115</v>
      </c>
      <c r="D125" s="38"/>
      <c r="E125" s="38"/>
      <c r="F125" s="38"/>
      <c r="G125" s="38"/>
      <c r="H125" s="38"/>
      <c r="I125" s="38"/>
      <c r="J125" s="189">
        <f>BK125</f>
        <v>0</v>
      </c>
      <c r="K125" s="38"/>
      <c r="L125" s="42"/>
      <c r="M125" s="101"/>
      <c r="N125" s="190"/>
      <c r="O125" s="102"/>
      <c r="P125" s="191">
        <f>P126+P145+P252</f>
        <v>0</v>
      </c>
      <c r="Q125" s="102"/>
      <c r="R125" s="191">
        <f>R126+R145+R252</f>
        <v>4.9737935100000001</v>
      </c>
      <c r="S125" s="102"/>
      <c r="T125" s="191">
        <f>T126+T145+T252</f>
        <v>2.3825670000000003</v>
      </c>
      <c r="U125" s="103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74</v>
      </c>
      <c r="AU125" s="15" t="s">
        <v>88</v>
      </c>
      <c r="BK125" s="192">
        <f>BK126+BK145+BK252</f>
        <v>0</v>
      </c>
    </row>
    <row r="126" s="12" customFormat="1" ht="25.92" customHeight="1">
      <c r="A126" s="12"/>
      <c r="B126" s="193"/>
      <c r="C126" s="194"/>
      <c r="D126" s="195" t="s">
        <v>74</v>
      </c>
      <c r="E126" s="196" t="s">
        <v>116</v>
      </c>
      <c r="F126" s="196" t="s">
        <v>117</v>
      </c>
      <c r="G126" s="194"/>
      <c r="H126" s="194"/>
      <c r="I126" s="197"/>
      <c r="J126" s="198">
        <f>BK126</f>
        <v>0</v>
      </c>
      <c r="K126" s="194"/>
      <c r="L126" s="199"/>
      <c r="M126" s="200"/>
      <c r="N126" s="201"/>
      <c r="O126" s="201"/>
      <c r="P126" s="202">
        <f>P127+P139</f>
        <v>0</v>
      </c>
      <c r="Q126" s="201"/>
      <c r="R126" s="202">
        <f>R127+R139</f>
        <v>0</v>
      </c>
      <c r="S126" s="201"/>
      <c r="T126" s="202">
        <f>T127+T139</f>
        <v>1.5940000000000001</v>
      </c>
      <c r="U126" s="203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4" t="s">
        <v>80</v>
      </c>
      <c r="AT126" s="205" t="s">
        <v>74</v>
      </c>
      <c r="AU126" s="205" t="s">
        <v>75</v>
      </c>
      <c r="AY126" s="204" t="s">
        <v>118</v>
      </c>
      <c r="BK126" s="206">
        <f>BK127+BK139</f>
        <v>0</v>
      </c>
    </row>
    <row r="127" s="12" customFormat="1" ht="22.8" customHeight="1">
      <c r="A127" s="12"/>
      <c r="B127" s="193"/>
      <c r="C127" s="194"/>
      <c r="D127" s="195" t="s">
        <v>74</v>
      </c>
      <c r="E127" s="207" t="s">
        <v>119</v>
      </c>
      <c r="F127" s="207" t="s">
        <v>120</v>
      </c>
      <c r="G127" s="194"/>
      <c r="H127" s="194"/>
      <c r="I127" s="197"/>
      <c r="J127" s="208">
        <f>BK127</f>
        <v>0</v>
      </c>
      <c r="K127" s="194"/>
      <c r="L127" s="199"/>
      <c r="M127" s="200"/>
      <c r="N127" s="201"/>
      <c r="O127" s="201"/>
      <c r="P127" s="202">
        <f>SUM(P128:P138)</f>
        <v>0</v>
      </c>
      <c r="Q127" s="201"/>
      <c r="R127" s="202">
        <f>SUM(R128:R138)</f>
        <v>0</v>
      </c>
      <c r="S127" s="201"/>
      <c r="T127" s="202">
        <f>SUM(T128:T138)</f>
        <v>1.5940000000000001</v>
      </c>
      <c r="U127" s="203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4" t="s">
        <v>80</v>
      </c>
      <c r="AT127" s="205" t="s">
        <v>74</v>
      </c>
      <c r="AU127" s="205" t="s">
        <v>80</v>
      </c>
      <c r="AY127" s="204" t="s">
        <v>118</v>
      </c>
      <c r="BK127" s="206">
        <f>SUM(BK128:BK138)</f>
        <v>0</v>
      </c>
    </row>
    <row r="128" s="2" customFormat="1" ht="33" customHeight="1">
      <c r="A128" s="36"/>
      <c r="B128" s="37"/>
      <c r="C128" s="209" t="s">
        <v>80</v>
      </c>
      <c r="D128" s="209" t="s">
        <v>14</v>
      </c>
      <c r="E128" s="210" t="s">
        <v>121</v>
      </c>
      <c r="F128" s="211" t="s">
        <v>122</v>
      </c>
      <c r="G128" s="212" t="s">
        <v>123</v>
      </c>
      <c r="H128" s="213">
        <v>600</v>
      </c>
      <c r="I128" s="214"/>
      <c r="J128" s="215">
        <f>ROUND(I128*H128,2)</f>
        <v>0</v>
      </c>
      <c r="K128" s="216"/>
      <c r="L128" s="42"/>
      <c r="M128" s="217" t="s">
        <v>1</v>
      </c>
      <c r="N128" s="218" t="s">
        <v>40</v>
      </c>
      <c r="O128" s="89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19">
        <f>S128*H128</f>
        <v>0</v>
      </c>
      <c r="U128" s="220" t="s">
        <v>1</v>
      </c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1" t="s">
        <v>124</v>
      </c>
      <c r="AT128" s="221" t="s">
        <v>14</v>
      </c>
      <c r="AU128" s="221" t="s">
        <v>82</v>
      </c>
      <c r="AY128" s="15" t="s">
        <v>118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5" t="s">
        <v>80</v>
      </c>
      <c r="BK128" s="222">
        <f>ROUND(I128*H128,2)</f>
        <v>0</v>
      </c>
      <c r="BL128" s="15" t="s">
        <v>124</v>
      </c>
      <c r="BM128" s="221" t="s">
        <v>125</v>
      </c>
    </row>
    <row r="129" s="13" customFormat="1">
      <c r="A129" s="13"/>
      <c r="B129" s="223"/>
      <c r="C129" s="224"/>
      <c r="D129" s="225" t="s">
        <v>126</v>
      </c>
      <c r="E129" s="226" t="s">
        <v>1</v>
      </c>
      <c r="F129" s="227" t="s">
        <v>127</v>
      </c>
      <c r="G129" s="224"/>
      <c r="H129" s="228">
        <v>600</v>
      </c>
      <c r="I129" s="229"/>
      <c r="J129" s="224"/>
      <c r="K129" s="224"/>
      <c r="L129" s="230"/>
      <c r="M129" s="231"/>
      <c r="N129" s="232"/>
      <c r="O129" s="232"/>
      <c r="P129" s="232"/>
      <c r="Q129" s="232"/>
      <c r="R129" s="232"/>
      <c r="S129" s="232"/>
      <c r="T129" s="232"/>
      <c r="U129" s="23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126</v>
      </c>
      <c r="AU129" s="234" t="s">
        <v>82</v>
      </c>
      <c r="AV129" s="13" t="s">
        <v>82</v>
      </c>
      <c r="AW129" s="13" t="s">
        <v>32</v>
      </c>
      <c r="AX129" s="13" t="s">
        <v>75</v>
      </c>
      <c r="AY129" s="234" t="s">
        <v>118</v>
      </c>
    </row>
    <row r="130" s="2" customFormat="1" ht="33" customHeight="1">
      <c r="A130" s="36"/>
      <c r="B130" s="37"/>
      <c r="C130" s="209" t="s">
        <v>82</v>
      </c>
      <c r="D130" s="209" t="s">
        <v>14</v>
      </c>
      <c r="E130" s="210" t="s">
        <v>128</v>
      </c>
      <c r="F130" s="211" t="s">
        <v>129</v>
      </c>
      <c r="G130" s="212" t="s">
        <v>123</v>
      </c>
      <c r="H130" s="213">
        <v>4200</v>
      </c>
      <c r="I130" s="214"/>
      <c r="J130" s="215">
        <f>ROUND(I130*H130,2)</f>
        <v>0</v>
      </c>
      <c r="K130" s="216"/>
      <c r="L130" s="42"/>
      <c r="M130" s="217" t="s">
        <v>1</v>
      </c>
      <c r="N130" s="218" t="s">
        <v>40</v>
      </c>
      <c r="O130" s="89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19">
        <f>S130*H130</f>
        <v>0</v>
      </c>
      <c r="U130" s="220" t="s">
        <v>1</v>
      </c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1" t="s">
        <v>124</v>
      </c>
      <c r="AT130" s="221" t="s">
        <v>14</v>
      </c>
      <c r="AU130" s="221" t="s">
        <v>82</v>
      </c>
      <c r="AY130" s="15" t="s">
        <v>118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5" t="s">
        <v>80</v>
      </c>
      <c r="BK130" s="222">
        <f>ROUND(I130*H130,2)</f>
        <v>0</v>
      </c>
      <c r="BL130" s="15" t="s">
        <v>124</v>
      </c>
      <c r="BM130" s="221" t="s">
        <v>130</v>
      </c>
    </row>
    <row r="131" s="13" customFormat="1">
      <c r="A131" s="13"/>
      <c r="B131" s="223"/>
      <c r="C131" s="224"/>
      <c r="D131" s="225" t="s">
        <v>126</v>
      </c>
      <c r="E131" s="224"/>
      <c r="F131" s="227" t="s">
        <v>131</v>
      </c>
      <c r="G131" s="224"/>
      <c r="H131" s="228">
        <v>4200</v>
      </c>
      <c r="I131" s="229"/>
      <c r="J131" s="224"/>
      <c r="K131" s="224"/>
      <c r="L131" s="230"/>
      <c r="M131" s="231"/>
      <c r="N131" s="232"/>
      <c r="O131" s="232"/>
      <c r="P131" s="232"/>
      <c r="Q131" s="232"/>
      <c r="R131" s="232"/>
      <c r="S131" s="232"/>
      <c r="T131" s="232"/>
      <c r="U131" s="23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126</v>
      </c>
      <c r="AU131" s="234" t="s">
        <v>82</v>
      </c>
      <c r="AV131" s="13" t="s">
        <v>82</v>
      </c>
      <c r="AW131" s="13" t="s">
        <v>4</v>
      </c>
      <c r="AX131" s="13" t="s">
        <v>80</v>
      </c>
      <c r="AY131" s="234" t="s">
        <v>118</v>
      </c>
    </row>
    <row r="132" s="2" customFormat="1" ht="33" customHeight="1">
      <c r="A132" s="36"/>
      <c r="B132" s="37"/>
      <c r="C132" s="209" t="s">
        <v>132</v>
      </c>
      <c r="D132" s="209" t="s">
        <v>14</v>
      </c>
      <c r="E132" s="210" t="s">
        <v>133</v>
      </c>
      <c r="F132" s="211" t="s">
        <v>134</v>
      </c>
      <c r="G132" s="212" t="s">
        <v>123</v>
      </c>
      <c r="H132" s="213">
        <v>600</v>
      </c>
      <c r="I132" s="214"/>
      <c r="J132" s="215">
        <f>ROUND(I132*H132,2)</f>
        <v>0</v>
      </c>
      <c r="K132" s="216"/>
      <c r="L132" s="42"/>
      <c r="M132" s="217" t="s">
        <v>1</v>
      </c>
      <c r="N132" s="218" t="s">
        <v>40</v>
      </c>
      <c r="O132" s="89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19">
        <f>S132*H132</f>
        <v>0</v>
      </c>
      <c r="U132" s="220" t="s">
        <v>1</v>
      </c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1" t="s">
        <v>124</v>
      </c>
      <c r="AT132" s="221" t="s">
        <v>14</v>
      </c>
      <c r="AU132" s="221" t="s">
        <v>82</v>
      </c>
      <c r="AY132" s="15" t="s">
        <v>118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5" t="s">
        <v>80</v>
      </c>
      <c r="BK132" s="222">
        <f>ROUND(I132*H132,2)</f>
        <v>0</v>
      </c>
      <c r="BL132" s="15" t="s">
        <v>124</v>
      </c>
      <c r="BM132" s="221" t="s">
        <v>135</v>
      </c>
    </row>
    <row r="133" s="2" customFormat="1" ht="21.75" customHeight="1">
      <c r="A133" s="36"/>
      <c r="B133" s="37"/>
      <c r="C133" s="209" t="s">
        <v>124</v>
      </c>
      <c r="D133" s="209" t="s">
        <v>14</v>
      </c>
      <c r="E133" s="210" t="s">
        <v>136</v>
      </c>
      <c r="F133" s="211" t="s">
        <v>137</v>
      </c>
      <c r="G133" s="212" t="s">
        <v>138</v>
      </c>
      <c r="H133" s="213">
        <v>1</v>
      </c>
      <c r="I133" s="214"/>
      <c r="J133" s="215">
        <f>ROUND(I133*H133,2)</f>
        <v>0</v>
      </c>
      <c r="K133" s="216"/>
      <c r="L133" s="42"/>
      <c r="M133" s="217" t="s">
        <v>1</v>
      </c>
      <c r="N133" s="218" t="s">
        <v>40</v>
      </c>
      <c r="O133" s="89"/>
      <c r="P133" s="219">
        <f>O133*H133</f>
        <v>0</v>
      </c>
      <c r="Q133" s="219">
        <v>0</v>
      </c>
      <c r="R133" s="219">
        <f>Q133*H133</f>
        <v>0</v>
      </c>
      <c r="S133" s="219">
        <v>1.5940000000000001</v>
      </c>
      <c r="T133" s="219">
        <f>S133*H133</f>
        <v>1.5940000000000001</v>
      </c>
      <c r="U133" s="220" t="s">
        <v>1</v>
      </c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1" t="s">
        <v>124</v>
      </c>
      <c r="AT133" s="221" t="s">
        <v>14</v>
      </c>
      <c r="AU133" s="221" t="s">
        <v>82</v>
      </c>
      <c r="AY133" s="15" t="s">
        <v>118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5" t="s">
        <v>80</v>
      </c>
      <c r="BK133" s="222">
        <f>ROUND(I133*H133,2)</f>
        <v>0</v>
      </c>
      <c r="BL133" s="15" t="s">
        <v>124</v>
      </c>
      <c r="BM133" s="221" t="s">
        <v>139</v>
      </c>
    </row>
    <row r="134" s="13" customFormat="1">
      <c r="A134" s="13"/>
      <c r="B134" s="223"/>
      <c r="C134" s="224"/>
      <c r="D134" s="225" t="s">
        <v>126</v>
      </c>
      <c r="E134" s="226" t="s">
        <v>1</v>
      </c>
      <c r="F134" s="227" t="s">
        <v>140</v>
      </c>
      <c r="G134" s="224"/>
      <c r="H134" s="228">
        <v>1</v>
      </c>
      <c r="I134" s="229"/>
      <c r="J134" s="224"/>
      <c r="K134" s="224"/>
      <c r="L134" s="230"/>
      <c r="M134" s="231"/>
      <c r="N134" s="232"/>
      <c r="O134" s="232"/>
      <c r="P134" s="232"/>
      <c r="Q134" s="232"/>
      <c r="R134" s="232"/>
      <c r="S134" s="232"/>
      <c r="T134" s="232"/>
      <c r="U134" s="23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126</v>
      </c>
      <c r="AU134" s="234" t="s">
        <v>82</v>
      </c>
      <c r="AV134" s="13" t="s">
        <v>82</v>
      </c>
      <c r="AW134" s="13" t="s">
        <v>32</v>
      </c>
      <c r="AX134" s="13" t="s">
        <v>75</v>
      </c>
      <c r="AY134" s="234" t="s">
        <v>118</v>
      </c>
    </row>
    <row r="135" s="2" customFormat="1" ht="21.75" customHeight="1">
      <c r="A135" s="36"/>
      <c r="B135" s="37"/>
      <c r="C135" s="209" t="s">
        <v>141</v>
      </c>
      <c r="D135" s="209" t="s">
        <v>14</v>
      </c>
      <c r="E135" s="210" t="s">
        <v>142</v>
      </c>
      <c r="F135" s="211" t="s">
        <v>143</v>
      </c>
      <c r="G135" s="212" t="s">
        <v>123</v>
      </c>
      <c r="H135" s="213">
        <v>1.125</v>
      </c>
      <c r="I135" s="214"/>
      <c r="J135" s="215">
        <f>ROUND(I135*H135,2)</f>
        <v>0</v>
      </c>
      <c r="K135" s="216"/>
      <c r="L135" s="42"/>
      <c r="M135" s="217" t="s">
        <v>1</v>
      </c>
      <c r="N135" s="218" t="s">
        <v>40</v>
      </c>
      <c r="O135" s="89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19">
        <f>S135*H135</f>
        <v>0</v>
      </c>
      <c r="U135" s="220" t="s">
        <v>1</v>
      </c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1" t="s">
        <v>124</v>
      </c>
      <c r="AT135" s="221" t="s">
        <v>14</v>
      </c>
      <c r="AU135" s="221" t="s">
        <v>82</v>
      </c>
      <c r="AY135" s="15" t="s">
        <v>118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5" t="s">
        <v>80</v>
      </c>
      <c r="BK135" s="222">
        <f>ROUND(I135*H135,2)</f>
        <v>0</v>
      </c>
      <c r="BL135" s="15" t="s">
        <v>124</v>
      </c>
      <c r="BM135" s="221" t="s">
        <v>144</v>
      </c>
    </row>
    <row r="136" s="13" customFormat="1">
      <c r="A136" s="13"/>
      <c r="B136" s="223"/>
      <c r="C136" s="224"/>
      <c r="D136" s="225" t="s">
        <v>126</v>
      </c>
      <c r="E136" s="226" t="s">
        <v>1</v>
      </c>
      <c r="F136" s="227" t="s">
        <v>145</v>
      </c>
      <c r="G136" s="224"/>
      <c r="H136" s="228">
        <v>1.125</v>
      </c>
      <c r="I136" s="229"/>
      <c r="J136" s="224"/>
      <c r="K136" s="224"/>
      <c r="L136" s="230"/>
      <c r="M136" s="231"/>
      <c r="N136" s="232"/>
      <c r="O136" s="232"/>
      <c r="P136" s="232"/>
      <c r="Q136" s="232"/>
      <c r="R136" s="232"/>
      <c r="S136" s="232"/>
      <c r="T136" s="232"/>
      <c r="U136" s="23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126</v>
      </c>
      <c r="AU136" s="234" t="s">
        <v>82</v>
      </c>
      <c r="AV136" s="13" t="s">
        <v>82</v>
      </c>
      <c r="AW136" s="13" t="s">
        <v>32</v>
      </c>
      <c r="AX136" s="13" t="s">
        <v>75</v>
      </c>
      <c r="AY136" s="234" t="s">
        <v>118</v>
      </c>
    </row>
    <row r="137" s="2" customFormat="1" ht="21.75" customHeight="1">
      <c r="A137" s="36"/>
      <c r="B137" s="37"/>
      <c r="C137" s="209" t="s">
        <v>146</v>
      </c>
      <c r="D137" s="209" t="s">
        <v>14</v>
      </c>
      <c r="E137" s="210" t="s">
        <v>147</v>
      </c>
      <c r="F137" s="211" t="s">
        <v>148</v>
      </c>
      <c r="G137" s="212" t="s">
        <v>123</v>
      </c>
      <c r="H137" s="213">
        <v>1142</v>
      </c>
      <c r="I137" s="214"/>
      <c r="J137" s="215">
        <f>ROUND(I137*H137,2)</f>
        <v>0</v>
      </c>
      <c r="K137" s="216"/>
      <c r="L137" s="42"/>
      <c r="M137" s="217" t="s">
        <v>1</v>
      </c>
      <c r="N137" s="218" t="s">
        <v>40</v>
      </c>
      <c r="O137" s="89"/>
      <c r="P137" s="219">
        <f>O137*H137</f>
        <v>0</v>
      </c>
      <c r="Q137" s="219">
        <v>0</v>
      </c>
      <c r="R137" s="219">
        <f>Q137*H137</f>
        <v>0</v>
      </c>
      <c r="S137" s="219">
        <v>0</v>
      </c>
      <c r="T137" s="219">
        <f>S137*H137</f>
        <v>0</v>
      </c>
      <c r="U137" s="220" t="s">
        <v>1</v>
      </c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1" t="s">
        <v>124</v>
      </c>
      <c r="AT137" s="221" t="s">
        <v>14</v>
      </c>
      <c r="AU137" s="221" t="s">
        <v>82</v>
      </c>
      <c r="AY137" s="15" t="s">
        <v>118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5" t="s">
        <v>80</v>
      </c>
      <c r="BK137" s="222">
        <f>ROUND(I137*H137,2)</f>
        <v>0</v>
      </c>
      <c r="BL137" s="15" t="s">
        <v>124</v>
      </c>
      <c r="BM137" s="221" t="s">
        <v>149</v>
      </c>
    </row>
    <row r="138" s="13" customFormat="1">
      <c r="A138" s="13"/>
      <c r="B138" s="223"/>
      <c r="C138" s="224"/>
      <c r="D138" s="225" t="s">
        <v>126</v>
      </c>
      <c r="E138" s="226" t="s">
        <v>1</v>
      </c>
      <c r="F138" s="227" t="s">
        <v>150</v>
      </c>
      <c r="G138" s="224"/>
      <c r="H138" s="228">
        <v>1142</v>
      </c>
      <c r="I138" s="229"/>
      <c r="J138" s="224"/>
      <c r="K138" s="224"/>
      <c r="L138" s="230"/>
      <c r="M138" s="231"/>
      <c r="N138" s="232"/>
      <c r="O138" s="232"/>
      <c r="P138" s="232"/>
      <c r="Q138" s="232"/>
      <c r="R138" s="232"/>
      <c r="S138" s="232"/>
      <c r="T138" s="232"/>
      <c r="U138" s="23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126</v>
      </c>
      <c r="AU138" s="234" t="s">
        <v>82</v>
      </c>
      <c r="AV138" s="13" t="s">
        <v>82</v>
      </c>
      <c r="AW138" s="13" t="s">
        <v>32</v>
      </c>
      <c r="AX138" s="13" t="s">
        <v>75</v>
      </c>
      <c r="AY138" s="234" t="s">
        <v>118</v>
      </c>
    </row>
    <row r="139" s="12" customFormat="1" ht="22.8" customHeight="1">
      <c r="A139" s="12"/>
      <c r="B139" s="193"/>
      <c r="C139" s="194"/>
      <c r="D139" s="195" t="s">
        <v>74</v>
      </c>
      <c r="E139" s="207" t="s">
        <v>151</v>
      </c>
      <c r="F139" s="207" t="s">
        <v>152</v>
      </c>
      <c r="G139" s="194"/>
      <c r="H139" s="194"/>
      <c r="I139" s="197"/>
      <c r="J139" s="208">
        <f>BK139</f>
        <v>0</v>
      </c>
      <c r="K139" s="194"/>
      <c r="L139" s="199"/>
      <c r="M139" s="200"/>
      <c r="N139" s="201"/>
      <c r="O139" s="201"/>
      <c r="P139" s="202">
        <f>SUM(P140:P144)</f>
        <v>0</v>
      </c>
      <c r="Q139" s="201"/>
      <c r="R139" s="202">
        <f>SUM(R140:R144)</f>
        <v>0</v>
      </c>
      <c r="S139" s="201"/>
      <c r="T139" s="202">
        <f>SUM(T140:T144)</f>
        <v>0</v>
      </c>
      <c r="U139" s="203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4" t="s">
        <v>80</v>
      </c>
      <c r="AT139" s="205" t="s">
        <v>74</v>
      </c>
      <c r="AU139" s="205" t="s">
        <v>80</v>
      </c>
      <c r="AY139" s="204" t="s">
        <v>118</v>
      </c>
      <c r="BK139" s="206">
        <f>SUM(BK140:BK144)</f>
        <v>0</v>
      </c>
    </row>
    <row r="140" s="2" customFormat="1" ht="21.75" customHeight="1">
      <c r="A140" s="36"/>
      <c r="B140" s="37"/>
      <c r="C140" s="209" t="s">
        <v>153</v>
      </c>
      <c r="D140" s="209" t="s">
        <v>14</v>
      </c>
      <c r="E140" s="210" t="s">
        <v>154</v>
      </c>
      <c r="F140" s="211" t="s">
        <v>155</v>
      </c>
      <c r="G140" s="212" t="s">
        <v>156</v>
      </c>
      <c r="H140" s="213">
        <v>2.383</v>
      </c>
      <c r="I140" s="214"/>
      <c r="J140" s="215">
        <f>ROUND(I140*H140,2)</f>
        <v>0</v>
      </c>
      <c r="K140" s="216"/>
      <c r="L140" s="42"/>
      <c r="M140" s="217" t="s">
        <v>1</v>
      </c>
      <c r="N140" s="218" t="s">
        <v>40</v>
      </c>
      <c r="O140" s="89"/>
      <c r="P140" s="219">
        <f>O140*H140</f>
        <v>0</v>
      </c>
      <c r="Q140" s="219">
        <v>0</v>
      </c>
      <c r="R140" s="219">
        <f>Q140*H140</f>
        <v>0</v>
      </c>
      <c r="S140" s="219">
        <v>0</v>
      </c>
      <c r="T140" s="219">
        <f>S140*H140</f>
        <v>0</v>
      </c>
      <c r="U140" s="220" t="s">
        <v>1</v>
      </c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1" t="s">
        <v>124</v>
      </c>
      <c r="AT140" s="221" t="s">
        <v>14</v>
      </c>
      <c r="AU140" s="221" t="s">
        <v>82</v>
      </c>
      <c r="AY140" s="15" t="s">
        <v>118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5" t="s">
        <v>80</v>
      </c>
      <c r="BK140" s="222">
        <f>ROUND(I140*H140,2)</f>
        <v>0</v>
      </c>
      <c r="BL140" s="15" t="s">
        <v>124</v>
      </c>
      <c r="BM140" s="221" t="s">
        <v>157</v>
      </c>
    </row>
    <row r="141" s="2" customFormat="1" ht="21.75" customHeight="1">
      <c r="A141" s="36"/>
      <c r="B141" s="37"/>
      <c r="C141" s="209" t="s">
        <v>158</v>
      </c>
      <c r="D141" s="209" t="s">
        <v>14</v>
      </c>
      <c r="E141" s="210" t="s">
        <v>159</v>
      </c>
      <c r="F141" s="211" t="s">
        <v>160</v>
      </c>
      <c r="G141" s="212" t="s">
        <v>156</v>
      </c>
      <c r="H141" s="213">
        <v>2.383</v>
      </c>
      <c r="I141" s="214"/>
      <c r="J141" s="215">
        <f>ROUND(I141*H141,2)</f>
        <v>0</v>
      </c>
      <c r="K141" s="216"/>
      <c r="L141" s="42"/>
      <c r="M141" s="217" t="s">
        <v>1</v>
      </c>
      <c r="N141" s="218" t="s">
        <v>40</v>
      </c>
      <c r="O141" s="89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19">
        <f>S141*H141</f>
        <v>0</v>
      </c>
      <c r="U141" s="220" t="s">
        <v>1</v>
      </c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1" t="s">
        <v>124</v>
      </c>
      <c r="AT141" s="221" t="s">
        <v>14</v>
      </c>
      <c r="AU141" s="221" t="s">
        <v>82</v>
      </c>
      <c r="AY141" s="15" t="s">
        <v>118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5" t="s">
        <v>80</v>
      </c>
      <c r="BK141" s="222">
        <f>ROUND(I141*H141,2)</f>
        <v>0</v>
      </c>
      <c r="BL141" s="15" t="s">
        <v>124</v>
      </c>
      <c r="BM141" s="221" t="s">
        <v>161</v>
      </c>
    </row>
    <row r="142" s="2" customFormat="1" ht="21.75" customHeight="1">
      <c r="A142" s="36"/>
      <c r="B142" s="37"/>
      <c r="C142" s="209" t="s">
        <v>119</v>
      </c>
      <c r="D142" s="209" t="s">
        <v>14</v>
      </c>
      <c r="E142" s="210" t="s">
        <v>162</v>
      </c>
      <c r="F142" s="211" t="s">
        <v>163</v>
      </c>
      <c r="G142" s="212" t="s">
        <v>156</v>
      </c>
      <c r="H142" s="213">
        <v>21.446999999999999</v>
      </c>
      <c r="I142" s="214"/>
      <c r="J142" s="215">
        <f>ROUND(I142*H142,2)</f>
        <v>0</v>
      </c>
      <c r="K142" s="216"/>
      <c r="L142" s="42"/>
      <c r="M142" s="217" t="s">
        <v>1</v>
      </c>
      <c r="N142" s="218" t="s">
        <v>40</v>
      </c>
      <c r="O142" s="89"/>
      <c r="P142" s="219">
        <f>O142*H142</f>
        <v>0</v>
      </c>
      <c r="Q142" s="219">
        <v>0</v>
      </c>
      <c r="R142" s="219">
        <f>Q142*H142</f>
        <v>0</v>
      </c>
      <c r="S142" s="219">
        <v>0</v>
      </c>
      <c r="T142" s="219">
        <f>S142*H142</f>
        <v>0</v>
      </c>
      <c r="U142" s="220" t="s">
        <v>1</v>
      </c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1" t="s">
        <v>124</v>
      </c>
      <c r="AT142" s="221" t="s">
        <v>14</v>
      </c>
      <c r="AU142" s="221" t="s">
        <v>82</v>
      </c>
      <c r="AY142" s="15" t="s">
        <v>118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5" t="s">
        <v>80</v>
      </c>
      <c r="BK142" s="222">
        <f>ROUND(I142*H142,2)</f>
        <v>0</v>
      </c>
      <c r="BL142" s="15" t="s">
        <v>124</v>
      </c>
      <c r="BM142" s="221" t="s">
        <v>164</v>
      </c>
    </row>
    <row r="143" s="13" customFormat="1">
      <c r="A143" s="13"/>
      <c r="B143" s="223"/>
      <c r="C143" s="224"/>
      <c r="D143" s="225" t="s">
        <v>126</v>
      </c>
      <c r="E143" s="224"/>
      <c r="F143" s="227" t="s">
        <v>165</v>
      </c>
      <c r="G143" s="224"/>
      <c r="H143" s="228">
        <v>21.446999999999999</v>
      </c>
      <c r="I143" s="229"/>
      <c r="J143" s="224"/>
      <c r="K143" s="224"/>
      <c r="L143" s="230"/>
      <c r="M143" s="231"/>
      <c r="N143" s="232"/>
      <c r="O143" s="232"/>
      <c r="P143" s="232"/>
      <c r="Q143" s="232"/>
      <c r="R143" s="232"/>
      <c r="S143" s="232"/>
      <c r="T143" s="232"/>
      <c r="U143" s="23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126</v>
      </c>
      <c r="AU143" s="234" t="s">
        <v>82</v>
      </c>
      <c r="AV143" s="13" t="s">
        <v>82</v>
      </c>
      <c r="AW143" s="13" t="s">
        <v>4</v>
      </c>
      <c r="AX143" s="13" t="s">
        <v>80</v>
      </c>
      <c r="AY143" s="234" t="s">
        <v>118</v>
      </c>
    </row>
    <row r="144" s="2" customFormat="1" ht="33" customHeight="1">
      <c r="A144" s="36"/>
      <c r="B144" s="37"/>
      <c r="C144" s="209" t="s">
        <v>166</v>
      </c>
      <c r="D144" s="209" t="s">
        <v>14</v>
      </c>
      <c r="E144" s="210" t="s">
        <v>167</v>
      </c>
      <c r="F144" s="211" t="s">
        <v>168</v>
      </c>
      <c r="G144" s="212" t="s">
        <v>156</v>
      </c>
      <c r="H144" s="213">
        <v>2.383</v>
      </c>
      <c r="I144" s="214"/>
      <c r="J144" s="215">
        <f>ROUND(I144*H144,2)</f>
        <v>0</v>
      </c>
      <c r="K144" s="216"/>
      <c r="L144" s="42"/>
      <c r="M144" s="217" t="s">
        <v>1</v>
      </c>
      <c r="N144" s="218" t="s">
        <v>40</v>
      </c>
      <c r="O144" s="89"/>
      <c r="P144" s="219">
        <f>O144*H144</f>
        <v>0</v>
      </c>
      <c r="Q144" s="219">
        <v>0</v>
      </c>
      <c r="R144" s="219">
        <f>Q144*H144</f>
        <v>0</v>
      </c>
      <c r="S144" s="219">
        <v>0</v>
      </c>
      <c r="T144" s="219">
        <f>S144*H144</f>
        <v>0</v>
      </c>
      <c r="U144" s="220" t="s">
        <v>1</v>
      </c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1" t="s">
        <v>124</v>
      </c>
      <c r="AT144" s="221" t="s">
        <v>14</v>
      </c>
      <c r="AU144" s="221" t="s">
        <v>82</v>
      </c>
      <c r="AY144" s="15" t="s">
        <v>118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5" t="s">
        <v>80</v>
      </c>
      <c r="BK144" s="222">
        <f>ROUND(I144*H144,2)</f>
        <v>0</v>
      </c>
      <c r="BL144" s="15" t="s">
        <v>124</v>
      </c>
      <c r="BM144" s="221" t="s">
        <v>169</v>
      </c>
    </row>
    <row r="145" s="12" customFormat="1" ht="25.92" customHeight="1">
      <c r="A145" s="12"/>
      <c r="B145" s="193"/>
      <c r="C145" s="194"/>
      <c r="D145" s="195" t="s">
        <v>74</v>
      </c>
      <c r="E145" s="196" t="s">
        <v>170</v>
      </c>
      <c r="F145" s="196" t="s">
        <v>171</v>
      </c>
      <c r="G145" s="194"/>
      <c r="H145" s="194"/>
      <c r="I145" s="197"/>
      <c r="J145" s="198">
        <f>BK145</f>
        <v>0</v>
      </c>
      <c r="K145" s="194"/>
      <c r="L145" s="199"/>
      <c r="M145" s="200"/>
      <c r="N145" s="201"/>
      <c r="O145" s="201"/>
      <c r="P145" s="202">
        <f>P146+P190+P200+P203+P214+P243</f>
        <v>0</v>
      </c>
      <c r="Q145" s="201"/>
      <c r="R145" s="202">
        <f>R146+R190+R200+R203+R214+R243</f>
        <v>4.9737935100000001</v>
      </c>
      <c r="S145" s="201"/>
      <c r="T145" s="202">
        <f>T146+T190+T200+T203+T214+T243</f>
        <v>0.78856700000000013</v>
      </c>
      <c r="U145" s="203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4" t="s">
        <v>82</v>
      </c>
      <c r="AT145" s="205" t="s">
        <v>74</v>
      </c>
      <c r="AU145" s="205" t="s">
        <v>75</v>
      </c>
      <c r="AY145" s="204" t="s">
        <v>118</v>
      </c>
      <c r="BK145" s="206">
        <f>BK146+BK190+BK200+BK203+BK214+BK243</f>
        <v>0</v>
      </c>
    </row>
    <row r="146" s="12" customFormat="1" ht="22.8" customHeight="1">
      <c r="A146" s="12"/>
      <c r="B146" s="193"/>
      <c r="C146" s="194"/>
      <c r="D146" s="195" t="s">
        <v>74</v>
      </c>
      <c r="E146" s="207" t="s">
        <v>172</v>
      </c>
      <c r="F146" s="207" t="s">
        <v>173</v>
      </c>
      <c r="G146" s="194"/>
      <c r="H146" s="194"/>
      <c r="I146" s="197"/>
      <c r="J146" s="208">
        <f>BK146</f>
        <v>0</v>
      </c>
      <c r="K146" s="194"/>
      <c r="L146" s="199"/>
      <c r="M146" s="200"/>
      <c r="N146" s="201"/>
      <c r="O146" s="201"/>
      <c r="P146" s="202">
        <f>SUM(P147:P189)</f>
        <v>0</v>
      </c>
      <c r="Q146" s="201"/>
      <c r="R146" s="202">
        <f>SUM(R147:R189)</f>
        <v>4.0093602099999996</v>
      </c>
      <c r="S146" s="201"/>
      <c r="T146" s="202">
        <f>SUM(T147:T189)</f>
        <v>0</v>
      </c>
      <c r="U146" s="203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4" t="s">
        <v>82</v>
      </c>
      <c r="AT146" s="205" t="s">
        <v>74</v>
      </c>
      <c r="AU146" s="205" t="s">
        <v>80</v>
      </c>
      <c r="AY146" s="204" t="s">
        <v>118</v>
      </c>
      <c r="BK146" s="206">
        <f>SUM(BK147:BK189)</f>
        <v>0</v>
      </c>
    </row>
    <row r="147" s="2" customFormat="1" ht="21.75" customHeight="1">
      <c r="A147" s="36"/>
      <c r="B147" s="37"/>
      <c r="C147" s="209" t="s">
        <v>174</v>
      </c>
      <c r="D147" s="209" t="s">
        <v>14</v>
      </c>
      <c r="E147" s="210" t="s">
        <v>175</v>
      </c>
      <c r="F147" s="211" t="s">
        <v>176</v>
      </c>
      <c r="G147" s="212" t="s">
        <v>123</v>
      </c>
      <c r="H147" s="213">
        <v>326.053</v>
      </c>
      <c r="I147" s="214"/>
      <c r="J147" s="215">
        <f>ROUND(I147*H147,2)</f>
        <v>0</v>
      </c>
      <c r="K147" s="216"/>
      <c r="L147" s="42"/>
      <c r="M147" s="217" t="s">
        <v>1</v>
      </c>
      <c r="N147" s="218" t="s">
        <v>40</v>
      </c>
      <c r="O147" s="89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19">
        <f>S147*H147</f>
        <v>0</v>
      </c>
      <c r="U147" s="220" t="s">
        <v>1</v>
      </c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1" t="s">
        <v>177</v>
      </c>
      <c r="AT147" s="221" t="s">
        <v>14</v>
      </c>
      <c r="AU147" s="221" t="s">
        <v>82</v>
      </c>
      <c r="AY147" s="15" t="s">
        <v>118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5" t="s">
        <v>80</v>
      </c>
      <c r="BK147" s="222">
        <f>ROUND(I147*H147,2)</f>
        <v>0</v>
      </c>
      <c r="BL147" s="15" t="s">
        <v>177</v>
      </c>
      <c r="BM147" s="221" t="s">
        <v>178</v>
      </c>
    </row>
    <row r="148" s="13" customFormat="1">
      <c r="A148" s="13"/>
      <c r="B148" s="223"/>
      <c r="C148" s="224"/>
      <c r="D148" s="225" t="s">
        <v>126</v>
      </c>
      <c r="E148" s="226" t="s">
        <v>1</v>
      </c>
      <c r="F148" s="227" t="s">
        <v>179</v>
      </c>
      <c r="G148" s="224"/>
      <c r="H148" s="228">
        <v>326.053</v>
      </c>
      <c r="I148" s="229"/>
      <c r="J148" s="224"/>
      <c r="K148" s="224"/>
      <c r="L148" s="230"/>
      <c r="M148" s="231"/>
      <c r="N148" s="232"/>
      <c r="O148" s="232"/>
      <c r="P148" s="232"/>
      <c r="Q148" s="232"/>
      <c r="R148" s="232"/>
      <c r="S148" s="232"/>
      <c r="T148" s="232"/>
      <c r="U148" s="23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126</v>
      </c>
      <c r="AU148" s="234" t="s">
        <v>82</v>
      </c>
      <c r="AV148" s="13" t="s">
        <v>82</v>
      </c>
      <c r="AW148" s="13" t="s">
        <v>32</v>
      </c>
      <c r="AX148" s="13" t="s">
        <v>75</v>
      </c>
      <c r="AY148" s="234" t="s">
        <v>118</v>
      </c>
    </row>
    <row r="149" s="2" customFormat="1" ht="16.5" customHeight="1">
      <c r="A149" s="36"/>
      <c r="B149" s="37"/>
      <c r="C149" s="235" t="s">
        <v>8</v>
      </c>
      <c r="D149" s="235" t="s">
        <v>180</v>
      </c>
      <c r="E149" s="236" t="s">
        <v>181</v>
      </c>
      <c r="F149" s="237" t="s">
        <v>182</v>
      </c>
      <c r="G149" s="238" t="s">
        <v>156</v>
      </c>
      <c r="H149" s="239">
        <v>0.114</v>
      </c>
      <c r="I149" s="240"/>
      <c r="J149" s="241">
        <f>ROUND(I149*H149,2)</f>
        <v>0</v>
      </c>
      <c r="K149" s="242"/>
      <c r="L149" s="243"/>
      <c r="M149" s="244" t="s">
        <v>1</v>
      </c>
      <c r="N149" s="245" t="s">
        <v>40</v>
      </c>
      <c r="O149" s="89"/>
      <c r="P149" s="219">
        <f>O149*H149</f>
        <v>0</v>
      </c>
      <c r="Q149" s="219">
        <v>1</v>
      </c>
      <c r="R149" s="219">
        <f>Q149*H149</f>
        <v>0.114</v>
      </c>
      <c r="S149" s="219">
        <v>0</v>
      </c>
      <c r="T149" s="219">
        <f>S149*H149</f>
        <v>0</v>
      </c>
      <c r="U149" s="220" t="s">
        <v>1</v>
      </c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1" t="s">
        <v>183</v>
      </c>
      <c r="AT149" s="221" t="s">
        <v>180</v>
      </c>
      <c r="AU149" s="221" t="s">
        <v>82</v>
      </c>
      <c r="AY149" s="15" t="s">
        <v>118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5" t="s">
        <v>80</v>
      </c>
      <c r="BK149" s="222">
        <f>ROUND(I149*H149,2)</f>
        <v>0</v>
      </c>
      <c r="BL149" s="15" t="s">
        <v>177</v>
      </c>
      <c r="BM149" s="221" t="s">
        <v>184</v>
      </c>
    </row>
    <row r="150" s="13" customFormat="1">
      <c r="A150" s="13"/>
      <c r="B150" s="223"/>
      <c r="C150" s="224"/>
      <c r="D150" s="225" t="s">
        <v>126</v>
      </c>
      <c r="E150" s="224"/>
      <c r="F150" s="227" t="s">
        <v>185</v>
      </c>
      <c r="G150" s="224"/>
      <c r="H150" s="228">
        <v>0.114</v>
      </c>
      <c r="I150" s="229"/>
      <c r="J150" s="224"/>
      <c r="K150" s="224"/>
      <c r="L150" s="230"/>
      <c r="M150" s="231"/>
      <c r="N150" s="232"/>
      <c r="O150" s="232"/>
      <c r="P150" s="232"/>
      <c r="Q150" s="232"/>
      <c r="R150" s="232"/>
      <c r="S150" s="232"/>
      <c r="T150" s="232"/>
      <c r="U150" s="23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126</v>
      </c>
      <c r="AU150" s="234" t="s">
        <v>82</v>
      </c>
      <c r="AV150" s="13" t="s">
        <v>82</v>
      </c>
      <c r="AW150" s="13" t="s">
        <v>4</v>
      </c>
      <c r="AX150" s="13" t="s">
        <v>80</v>
      </c>
      <c r="AY150" s="234" t="s">
        <v>118</v>
      </c>
    </row>
    <row r="151" s="2" customFormat="1" ht="21.75" customHeight="1">
      <c r="A151" s="36"/>
      <c r="B151" s="37"/>
      <c r="C151" s="209" t="s">
        <v>186</v>
      </c>
      <c r="D151" s="209" t="s">
        <v>14</v>
      </c>
      <c r="E151" s="210" t="s">
        <v>187</v>
      </c>
      <c r="F151" s="211" t="s">
        <v>188</v>
      </c>
      <c r="G151" s="212" t="s">
        <v>189</v>
      </c>
      <c r="H151" s="213">
        <v>330</v>
      </c>
      <c r="I151" s="214"/>
      <c r="J151" s="215">
        <f>ROUND(I151*H151,2)</f>
        <v>0</v>
      </c>
      <c r="K151" s="216"/>
      <c r="L151" s="42"/>
      <c r="M151" s="217" t="s">
        <v>1</v>
      </c>
      <c r="N151" s="218" t="s">
        <v>40</v>
      </c>
      <c r="O151" s="89"/>
      <c r="P151" s="219">
        <f>O151*H151</f>
        <v>0</v>
      </c>
      <c r="Q151" s="219">
        <v>0.00044999999999999999</v>
      </c>
      <c r="R151" s="219">
        <f>Q151*H151</f>
        <v>0.14849999999999999</v>
      </c>
      <c r="S151" s="219">
        <v>0</v>
      </c>
      <c r="T151" s="219">
        <f>S151*H151</f>
        <v>0</v>
      </c>
      <c r="U151" s="220" t="s">
        <v>1</v>
      </c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1" t="s">
        <v>177</v>
      </c>
      <c r="AT151" s="221" t="s">
        <v>14</v>
      </c>
      <c r="AU151" s="221" t="s">
        <v>82</v>
      </c>
      <c r="AY151" s="15" t="s">
        <v>118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5" t="s">
        <v>80</v>
      </c>
      <c r="BK151" s="222">
        <f>ROUND(I151*H151,2)</f>
        <v>0</v>
      </c>
      <c r="BL151" s="15" t="s">
        <v>177</v>
      </c>
      <c r="BM151" s="221" t="s">
        <v>190</v>
      </c>
    </row>
    <row r="152" s="13" customFormat="1">
      <c r="A152" s="13"/>
      <c r="B152" s="223"/>
      <c r="C152" s="224"/>
      <c r="D152" s="225" t="s">
        <v>126</v>
      </c>
      <c r="E152" s="226" t="s">
        <v>1</v>
      </c>
      <c r="F152" s="227" t="s">
        <v>191</v>
      </c>
      <c r="G152" s="224"/>
      <c r="H152" s="228">
        <v>330</v>
      </c>
      <c r="I152" s="229"/>
      <c r="J152" s="224"/>
      <c r="K152" s="224"/>
      <c r="L152" s="230"/>
      <c r="M152" s="231"/>
      <c r="N152" s="232"/>
      <c r="O152" s="232"/>
      <c r="P152" s="232"/>
      <c r="Q152" s="232"/>
      <c r="R152" s="232"/>
      <c r="S152" s="232"/>
      <c r="T152" s="232"/>
      <c r="U152" s="23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126</v>
      </c>
      <c r="AU152" s="234" t="s">
        <v>82</v>
      </c>
      <c r="AV152" s="13" t="s">
        <v>82</v>
      </c>
      <c r="AW152" s="13" t="s">
        <v>32</v>
      </c>
      <c r="AX152" s="13" t="s">
        <v>75</v>
      </c>
      <c r="AY152" s="234" t="s">
        <v>118</v>
      </c>
    </row>
    <row r="153" s="2" customFormat="1" ht="21.75" customHeight="1">
      <c r="A153" s="36"/>
      <c r="B153" s="37"/>
      <c r="C153" s="209" t="s">
        <v>192</v>
      </c>
      <c r="D153" s="209" t="s">
        <v>14</v>
      </c>
      <c r="E153" s="210" t="s">
        <v>193</v>
      </c>
      <c r="F153" s="211" t="s">
        <v>194</v>
      </c>
      <c r="G153" s="212" t="s">
        <v>123</v>
      </c>
      <c r="H153" s="213">
        <v>1156.8430000000001</v>
      </c>
      <c r="I153" s="214"/>
      <c r="J153" s="215">
        <f>ROUND(I153*H153,2)</f>
        <v>0</v>
      </c>
      <c r="K153" s="216"/>
      <c r="L153" s="42"/>
      <c r="M153" s="217" t="s">
        <v>1</v>
      </c>
      <c r="N153" s="218" t="s">
        <v>40</v>
      </c>
      <c r="O153" s="89"/>
      <c r="P153" s="219">
        <f>O153*H153</f>
        <v>0</v>
      </c>
      <c r="Q153" s="219">
        <v>0</v>
      </c>
      <c r="R153" s="219">
        <f>Q153*H153</f>
        <v>0</v>
      </c>
      <c r="S153" s="219">
        <v>0</v>
      </c>
      <c r="T153" s="219">
        <f>S153*H153</f>
        <v>0</v>
      </c>
      <c r="U153" s="220" t="s">
        <v>1</v>
      </c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1" t="s">
        <v>177</v>
      </c>
      <c r="AT153" s="221" t="s">
        <v>14</v>
      </c>
      <c r="AU153" s="221" t="s">
        <v>82</v>
      </c>
      <c r="AY153" s="15" t="s">
        <v>118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5" t="s">
        <v>80</v>
      </c>
      <c r="BK153" s="222">
        <f>ROUND(I153*H153,2)</f>
        <v>0</v>
      </c>
      <c r="BL153" s="15" t="s">
        <v>177</v>
      </c>
      <c r="BM153" s="221" t="s">
        <v>195</v>
      </c>
    </row>
    <row r="154" s="13" customFormat="1">
      <c r="A154" s="13"/>
      <c r="B154" s="223"/>
      <c r="C154" s="224"/>
      <c r="D154" s="225" t="s">
        <v>126</v>
      </c>
      <c r="E154" s="226" t="s">
        <v>1</v>
      </c>
      <c r="F154" s="227" t="s">
        <v>196</v>
      </c>
      <c r="G154" s="224"/>
      <c r="H154" s="228">
        <v>1156.8430000000001</v>
      </c>
      <c r="I154" s="229"/>
      <c r="J154" s="224"/>
      <c r="K154" s="224"/>
      <c r="L154" s="230"/>
      <c r="M154" s="231"/>
      <c r="N154" s="232"/>
      <c r="O154" s="232"/>
      <c r="P154" s="232"/>
      <c r="Q154" s="232"/>
      <c r="R154" s="232"/>
      <c r="S154" s="232"/>
      <c r="T154" s="232"/>
      <c r="U154" s="23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126</v>
      </c>
      <c r="AU154" s="234" t="s">
        <v>82</v>
      </c>
      <c r="AV154" s="13" t="s">
        <v>82</v>
      </c>
      <c r="AW154" s="13" t="s">
        <v>32</v>
      </c>
      <c r="AX154" s="13" t="s">
        <v>75</v>
      </c>
      <c r="AY154" s="234" t="s">
        <v>118</v>
      </c>
    </row>
    <row r="155" s="2" customFormat="1" ht="33" customHeight="1">
      <c r="A155" s="36"/>
      <c r="B155" s="37"/>
      <c r="C155" s="235" t="s">
        <v>197</v>
      </c>
      <c r="D155" s="235" t="s">
        <v>180</v>
      </c>
      <c r="E155" s="236" t="s">
        <v>198</v>
      </c>
      <c r="F155" s="237" t="s">
        <v>199</v>
      </c>
      <c r="G155" s="238" t="s">
        <v>123</v>
      </c>
      <c r="H155" s="239">
        <v>1330.3689999999999</v>
      </c>
      <c r="I155" s="240"/>
      <c r="J155" s="241">
        <f>ROUND(I155*H155,2)</f>
        <v>0</v>
      </c>
      <c r="K155" s="242"/>
      <c r="L155" s="243"/>
      <c r="M155" s="244" t="s">
        <v>1</v>
      </c>
      <c r="N155" s="245" t="s">
        <v>40</v>
      </c>
      <c r="O155" s="89"/>
      <c r="P155" s="219">
        <f>O155*H155</f>
        <v>0</v>
      </c>
      <c r="Q155" s="219">
        <v>0.00029999999999999997</v>
      </c>
      <c r="R155" s="219">
        <f>Q155*H155</f>
        <v>0.39911069999999993</v>
      </c>
      <c r="S155" s="219">
        <v>0</v>
      </c>
      <c r="T155" s="219">
        <f>S155*H155</f>
        <v>0</v>
      </c>
      <c r="U155" s="220" t="s">
        <v>1</v>
      </c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1" t="s">
        <v>183</v>
      </c>
      <c r="AT155" s="221" t="s">
        <v>180</v>
      </c>
      <c r="AU155" s="221" t="s">
        <v>82</v>
      </c>
      <c r="AY155" s="15" t="s">
        <v>118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5" t="s">
        <v>80</v>
      </c>
      <c r="BK155" s="222">
        <f>ROUND(I155*H155,2)</f>
        <v>0</v>
      </c>
      <c r="BL155" s="15" t="s">
        <v>177</v>
      </c>
      <c r="BM155" s="221" t="s">
        <v>200</v>
      </c>
    </row>
    <row r="156" s="13" customFormat="1">
      <c r="A156" s="13"/>
      <c r="B156" s="223"/>
      <c r="C156" s="224"/>
      <c r="D156" s="225" t="s">
        <v>126</v>
      </c>
      <c r="E156" s="224"/>
      <c r="F156" s="227" t="s">
        <v>201</v>
      </c>
      <c r="G156" s="224"/>
      <c r="H156" s="228">
        <v>1330.3689999999999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2"/>
      <c r="U156" s="23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126</v>
      </c>
      <c r="AU156" s="234" t="s">
        <v>82</v>
      </c>
      <c r="AV156" s="13" t="s">
        <v>82</v>
      </c>
      <c r="AW156" s="13" t="s">
        <v>4</v>
      </c>
      <c r="AX156" s="13" t="s">
        <v>80</v>
      </c>
      <c r="AY156" s="234" t="s">
        <v>118</v>
      </c>
    </row>
    <row r="157" s="2" customFormat="1" ht="21.75" customHeight="1">
      <c r="A157" s="36"/>
      <c r="B157" s="37"/>
      <c r="C157" s="209" t="s">
        <v>177</v>
      </c>
      <c r="D157" s="209" t="s">
        <v>14</v>
      </c>
      <c r="E157" s="210" t="s">
        <v>202</v>
      </c>
      <c r="F157" s="211" t="s">
        <v>203</v>
      </c>
      <c r="G157" s="212" t="s">
        <v>123</v>
      </c>
      <c r="H157" s="213">
        <v>1156.8430000000001</v>
      </c>
      <c r="I157" s="214"/>
      <c r="J157" s="215">
        <f>ROUND(I157*H157,2)</f>
        <v>0</v>
      </c>
      <c r="K157" s="216"/>
      <c r="L157" s="42"/>
      <c r="M157" s="217" t="s">
        <v>1</v>
      </c>
      <c r="N157" s="218" t="s">
        <v>40</v>
      </c>
      <c r="O157" s="89"/>
      <c r="P157" s="219">
        <f>O157*H157</f>
        <v>0</v>
      </c>
      <c r="Q157" s="219">
        <v>3.0000000000000001E-05</v>
      </c>
      <c r="R157" s="219">
        <f>Q157*H157</f>
        <v>0.03470529</v>
      </c>
      <c r="S157" s="219">
        <v>0</v>
      </c>
      <c r="T157" s="219">
        <f>S157*H157</f>
        <v>0</v>
      </c>
      <c r="U157" s="220" t="s">
        <v>1</v>
      </c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1" t="s">
        <v>177</v>
      </c>
      <c r="AT157" s="221" t="s">
        <v>14</v>
      </c>
      <c r="AU157" s="221" t="s">
        <v>82</v>
      </c>
      <c r="AY157" s="15" t="s">
        <v>118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5" t="s">
        <v>80</v>
      </c>
      <c r="BK157" s="222">
        <f>ROUND(I157*H157,2)</f>
        <v>0</v>
      </c>
      <c r="BL157" s="15" t="s">
        <v>177</v>
      </c>
      <c r="BM157" s="221" t="s">
        <v>204</v>
      </c>
    </row>
    <row r="158" s="13" customFormat="1">
      <c r="A158" s="13"/>
      <c r="B158" s="223"/>
      <c r="C158" s="224"/>
      <c r="D158" s="225" t="s">
        <v>126</v>
      </c>
      <c r="E158" s="226" t="s">
        <v>1</v>
      </c>
      <c r="F158" s="227" t="s">
        <v>150</v>
      </c>
      <c r="G158" s="224"/>
      <c r="H158" s="228">
        <v>1142</v>
      </c>
      <c r="I158" s="229"/>
      <c r="J158" s="224"/>
      <c r="K158" s="224"/>
      <c r="L158" s="230"/>
      <c r="M158" s="231"/>
      <c r="N158" s="232"/>
      <c r="O158" s="232"/>
      <c r="P158" s="232"/>
      <c r="Q158" s="232"/>
      <c r="R158" s="232"/>
      <c r="S158" s="232"/>
      <c r="T158" s="232"/>
      <c r="U158" s="23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126</v>
      </c>
      <c r="AU158" s="234" t="s">
        <v>82</v>
      </c>
      <c r="AV158" s="13" t="s">
        <v>82</v>
      </c>
      <c r="AW158" s="13" t="s">
        <v>32</v>
      </c>
      <c r="AX158" s="13" t="s">
        <v>75</v>
      </c>
      <c r="AY158" s="234" t="s">
        <v>118</v>
      </c>
    </row>
    <row r="159" s="13" customFormat="1">
      <c r="A159" s="13"/>
      <c r="B159" s="223"/>
      <c r="C159" s="224"/>
      <c r="D159" s="225" t="s">
        <v>126</v>
      </c>
      <c r="E159" s="226" t="s">
        <v>1</v>
      </c>
      <c r="F159" s="227" t="s">
        <v>205</v>
      </c>
      <c r="G159" s="224"/>
      <c r="H159" s="228">
        <v>-190.25999999999999</v>
      </c>
      <c r="I159" s="229"/>
      <c r="J159" s="224"/>
      <c r="K159" s="224"/>
      <c r="L159" s="230"/>
      <c r="M159" s="231"/>
      <c r="N159" s="232"/>
      <c r="O159" s="232"/>
      <c r="P159" s="232"/>
      <c r="Q159" s="232"/>
      <c r="R159" s="232"/>
      <c r="S159" s="232"/>
      <c r="T159" s="232"/>
      <c r="U159" s="23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126</v>
      </c>
      <c r="AU159" s="234" t="s">
        <v>82</v>
      </c>
      <c r="AV159" s="13" t="s">
        <v>82</v>
      </c>
      <c r="AW159" s="13" t="s">
        <v>32</v>
      </c>
      <c r="AX159" s="13" t="s">
        <v>75</v>
      </c>
      <c r="AY159" s="234" t="s">
        <v>118</v>
      </c>
    </row>
    <row r="160" s="13" customFormat="1">
      <c r="A160" s="13"/>
      <c r="B160" s="223"/>
      <c r="C160" s="224"/>
      <c r="D160" s="225" t="s">
        <v>126</v>
      </c>
      <c r="E160" s="226" t="s">
        <v>1</v>
      </c>
      <c r="F160" s="227" t="s">
        <v>206</v>
      </c>
      <c r="G160" s="224"/>
      <c r="H160" s="228">
        <v>119.44</v>
      </c>
      <c r="I160" s="229"/>
      <c r="J160" s="224"/>
      <c r="K160" s="224"/>
      <c r="L160" s="230"/>
      <c r="M160" s="231"/>
      <c r="N160" s="232"/>
      <c r="O160" s="232"/>
      <c r="P160" s="232"/>
      <c r="Q160" s="232"/>
      <c r="R160" s="232"/>
      <c r="S160" s="232"/>
      <c r="T160" s="232"/>
      <c r="U160" s="23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126</v>
      </c>
      <c r="AU160" s="234" t="s">
        <v>82</v>
      </c>
      <c r="AV160" s="13" t="s">
        <v>82</v>
      </c>
      <c r="AW160" s="13" t="s">
        <v>32</v>
      </c>
      <c r="AX160" s="13" t="s">
        <v>75</v>
      </c>
      <c r="AY160" s="234" t="s">
        <v>118</v>
      </c>
    </row>
    <row r="161" s="13" customFormat="1">
      <c r="A161" s="13"/>
      <c r="B161" s="223"/>
      <c r="C161" s="224"/>
      <c r="D161" s="225" t="s">
        <v>126</v>
      </c>
      <c r="E161" s="226" t="s">
        <v>1</v>
      </c>
      <c r="F161" s="227" t="s">
        <v>207</v>
      </c>
      <c r="G161" s="224"/>
      <c r="H161" s="228">
        <v>15.663</v>
      </c>
      <c r="I161" s="229"/>
      <c r="J161" s="224"/>
      <c r="K161" s="224"/>
      <c r="L161" s="230"/>
      <c r="M161" s="231"/>
      <c r="N161" s="232"/>
      <c r="O161" s="232"/>
      <c r="P161" s="232"/>
      <c r="Q161" s="232"/>
      <c r="R161" s="232"/>
      <c r="S161" s="232"/>
      <c r="T161" s="232"/>
      <c r="U161" s="23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126</v>
      </c>
      <c r="AU161" s="234" t="s">
        <v>82</v>
      </c>
      <c r="AV161" s="13" t="s">
        <v>82</v>
      </c>
      <c r="AW161" s="13" t="s">
        <v>32</v>
      </c>
      <c r="AX161" s="13" t="s">
        <v>75</v>
      </c>
      <c r="AY161" s="234" t="s">
        <v>118</v>
      </c>
    </row>
    <row r="162" s="13" customFormat="1">
      <c r="A162" s="13"/>
      <c r="B162" s="223"/>
      <c r="C162" s="224"/>
      <c r="D162" s="225" t="s">
        <v>126</v>
      </c>
      <c r="E162" s="226" t="s">
        <v>1</v>
      </c>
      <c r="F162" s="227" t="s">
        <v>208</v>
      </c>
      <c r="G162" s="224"/>
      <c r="H162" s="228">
        <v>20</v>
      </c>
      <c r="I162" s="229"/>
      <c r="J162" s="224"/>
      <c r="K162" s="224"/>
      <c r="L162" s="230"/>
      <c r="M162" s="231"/>
      <c r="N162" s="232"/>
      <c r="O162" s="232"/>
      <c r="P162" s="232"/>
      <c r="Q162" s="232"/>
      <c r="R162" s="232"/>
      <c r="S162" s="232"/>
      <c r="T162" s="232"/>
      <c r="U162" s="23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126</v>
      </c>
      <c r="AU162" s="234" t="s">
        <v>82</v>
      </c>
      <c r="AV162" s="13" t="s">
        <v>82</v>
      </c>
      <c r="AW162" s="13" t="s">
        <v>32</v>
      </c>
      <c r="AX162" s="13" t="s">
        <v>75</v>
      </c>
      <c r="AY162" s="234" t="s">
        <v>118</v>
      </c>
    </row>
    <row r="163" s="13" customFormat="1">
      <c r="A163" s="13"/>
      <c r="B163" s="223"/>
      <c r="C163" s="224"/>
      <c r="D163" s="225" t="s">
        <v>126</v>
      </c>
      <c r="E163" s="226" t="s">
        <v>1</v>
      </c>
      <c r="F163" s="227" t="s">
        <v>209</v>
      </c>
      <c r="G163" s="224"/>
      <c r="H163" s="228">
        <v>50</v>
      </c>
      <c r="I163" s="229"/>
      <c r="J163" s="224"/>
      <c r="K163" s="224"/>
      <c r="L163" s="230"/>
      <c r="M163" s="231"/>
      <c r="N163" s="232"/>
      <c r="O163" s="232"/>
      <c r="P163" s="232"/>
      <c r="Q163" s="232"/>
      <c r="R163" s="232"/>
      <c r="S163" s="232"/>
      <c r="T163" s="232"/>
      <c r="U163" s="23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126</v>
      </c>
      <c r="AU163" s="234" t="s">
        <v>82</v>
      </c>
      <c r="AV163" s="13" t="s">
        <v>82</v>
      </c>
      <c r="AW163" s="13" t="s">
        <v>32</v>
      </c>
      <c r="AX163" s="13" t="s">
        <v>75</v>
      </c>
      <c r="AY163" s="234" t="s">
        <v>118</v>
      </c>
    </row>
    <row r="164" s="2" customFormat="1" ht="21.75" customHeight="1">
      <c r="A164" s="36"/>
      <c r="B164" s="37"/>
      <c r="C164" s="235" t="s">
        <v>210</v>
      </c>
      <c r="D164" s="235" t="s">
        <v>180</v>
      </c>
      <c r="E164" s="236" t="s">
        <v>211</v>
      </c>
      <c r="F164" s="237" t="s">
        <v>212</v>
      </c>
      <c r="G164" s="238" t="s">
        <v>123</v>
      </c>
      <c r="H164" s="239">
        <v>1348.3009999999999</v>
      </c>
      <c r="I164" s="240"/>
      <c r="J164" s="241">
        <f>ROUND(I164*H164,2)</f>
        <v>0</v>
      </c>
      <c r="K164" s="242"/>
      <c r="L164" s="243"/>
      <c r="M164" s="244" t="s">
        <v>1</v>
      </c>
      <c r="N164" s="245" t="s">
        <v>40</v>
      </c>
      <c r="O164" s="89"/>
      <c r="P164" s="219">
        <f>O164*H164</f>
        <v>0</v>
      </c>
      <c r="Q164" s="219">
        <v>0.0019</v>
      </c>
      <c r="R164" s="219">
        <f>Q164*H164</f>
        <v>2.5617718999999997</v>
      </c>
      <c r="S164" s="219">
        <v>0</v>
      </c>
      <c r="T164" s="219">
        <f>S164*H164</f>
        <v>0</v>
      </c>
      <c r="U164" s="220" t="s">
        <v>1</v>
      </c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1" t="s">
        <v>183</v>
      </c>
      <c r="AT164" s="221" t="s">
        <v>180</v>
      </c>
      <c r="AU164" s="221" t="s">
        <v>82</v>
      </c>
      <c r="AY164" s="15" t="s">
        <v>118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5" t="s">
        <v>80</v>
      </c>
      <c r="BK164" s="222">
        <f>ROUND(I164*H164,2)</f>
        <v>0</v>
      </c>
      <c r="BL164" s="15" t="s">
        <v>177</v>
      </c>
      <c r="BM164" s="221" t="s">
        <v>213</v>
      </c>
    </row>
    <row r="165" s="13" customFormat="1">
      <c r="A165" s="13"/>
      <c r="B165" s="223"/>
      <c r="C165" s="224"/>
      <c r="D165" s="225" t="s">
        <v>126</v>
      </c>
      <c r="E165" s="224"/>
      <c r="F165" s="227" t="s">
        <v>214</v>
      </c>
      <c r="G165" s="224"/>
      <c r="H165" s="228">
        <v>1348.3009999999999</v>
      </c>
      <c r="I165" s="229"/>
      <c r="J165" s="224"/>
      <c r="K165" s="224"/>
      <c r="L165" s="230"/>
      <c r="M165" s="231"/>
      <c r="N165" s="232"/>
      <c r="O165" s="232"/>
      <c r="P165" s="232"/>
      <c r="Q165" s="232"/>
      <c r="R165" s="232"/>
      <c r="S165" s="232"/>
      <c r="T165" s="232"/>
      <c r="U165" s="23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126</v>
      </c>
      <c r="AU165" s="234" t="s">
        <v>82</v>
      </c>
      <c r="AV165" s="13" t="s">
        <v>82</v>
      </c>
      <c r="AW165" s="13" t="s">
        <v>4</v>
      </c>
      <c r="AX165" s="13" t="s">
        <v>80</v>
      </c>
      <c r="AY165" s="234" t="s">
        <v>118</v>
      </c>
    </row>
    <row r="166" s="2" customFormat="1" ht="33" customHeight="1">
      <c r="A166" s="36"/>
      <c r="B166" s="37"/>
      <c r="C166" s="209" t="s">
        <v>215</v>
      </c>
      <c r="D166" s="209" t="s">
        <v>14</v>
      </c>
      <c r="E166" s="210" t="s">
        <v>216</v>
      </c>
      <c r="F166" s="211" t="s">
        <v>217</v>
      </c>
      <c r="G166" s="212" t="s">
        <v>189</v>
      </c>
      <c r="H166" s="213">
        <v>6662.1800000000003</v>
      </c>
      <c r="I166" s="214"/>
      <c r="J166" s="215">
        <f>ROUND(I166*H166,2)</f>
        <v>0</v>
      </c>
      <c r="K166" s="216"/>
      <c r="L166" s="42"/>
      <c r="M166" s="217" t="s">
        <v>1</v>
      </c>
      <c r="N166" s="218" t="s">
        <v>40</v>
      </c>
      <c r="O166" s="89"/>
      <c r="P166" s="219">
        <f>O166*H166</f>
        <v>0</v>
      </c>
      <c r="Q166" s="219">
        <v>0</v>
      </c>
      <c r="R166" s="219">
        <f>Q166*H166</f>
        <v>0</v>
      </c>
      <c r="S166" s="219">
        <v>0</v>
      </c>
      <c r="T166" s="219">
        <f>S166*H166</f>
        <v>0</v>
      </c>
      <c r="U166" s="220" t="s">
        <v>1</v>
      </c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1" t="s">
        <v>177</v>
      </c>
      <c r="AT166" s="221" t="s">
        <v>14</v>
      </c>
      <c r="AU166" s="221" t="s">
        <v>82</v>
      </c>
      <c r="AY166" s="15" t="s">
        <v>118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5" t="s">
        <v>80</v>
      </c>
      <c r="BK166" s="222">
        <f>ROUND(I166*H166,2)</f>
        <v>0</v>
      </c>
      <c r="BL166" s="15" t="s">
        <v>177</v>
      </c>
      <c r="BM166" s="221" t="s">
        <v>218</v>
      </c>
    </row>
    <row r="167" s="13" customFormat="1">
      <c r="A167" s="13"/>
      <c r="B167" s="223"/>
      <c r="C167" s="224"/>
      <c r="D167" s="225" t="s">
        <v>126</v>
      </c>
      <c r="E167" s="226" t="s">
        <v>1</v>
      </c>
      <c r="F167" s="227" t="s">
        <v>219</v>
      </c>
      <c r="G167" s="224"/>
      <c r="H167" s="228">
        <v>6662.1800000000003</v>
      </c>
      <c r="I167" s="229"/>
      <c r="J167" s="224"/>
      <c r="K167" s="224"/>
      <c r="L167" s="230"/>
      <c r="M167" s="231"/>
      <c r="N167" s="232"/>
      <c r="O167" s="232"/>
      <c r="P167" s="232"/>
      <c r="Q167" s="232"/>
      <c r="R167" s="232"/>
      <c r="S167" s="232"/>
      <c r="T167" s="232"/>
      <c r="U167" s="23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126</v>
      </c>
      <c r="AU167" s="234" t="s">
        <v>82</v>
      </c>
      <c r="AV167" s="13" t="s">
        <v>82</v>
      </c>
      <c r="AW167" s="13" t="s">
        <v>32</v>
      </c>
      <c r="AX167" s="13" t="s">
        <v>75</v>
      </c>
      <c r="AY167" s="234" t="s">
        <v>118</v>
      </c>
    </row>
    <row r="168" s="2" customFormat="1" ht="21.75" customHeight="1">
      <c r="A168" s="36"/>
      <c r="B168" s="37"/>
      <c r="C168" s="235" t="s">
        <v>220</v>
      </c>
      <c r="D168" s="235" t="s">
        <v>180</v>
      </c>
      <c r="E168" s="236" t="s">
        <v>221</v>
      </c>
      <c r="F168" s="237" t="s">
        <v>222</v>
      </c>
      <c r="G168" s="238" t="s">
        <v>189</v>
      </c>
      <c r="H168" s="239">
        <v>6995.2889999999998</v>
      </c>
      <c r="I168" s="240"/>
      <c r="J168" s="241">
        <f>ROUND(I168*H168,2)</f>
        <v>0</v>
      </c>
      <c r="K168" s="242"/>
      <c r="L168" s="243"/>
      <c r="M168" s="244" t="s">
        <v>1</v>
      </c>
      <c r="N168" s="245" t="s">
        <v>40</v>
      </c>
      <c r="O168" s="89"/>
      <c r="P168" s="219">
        <f>O168*H168</f>
        <v>0</v>
      </c>
      <c r="Q168" s="219">
        <v>1.0000000000000001E-05</v>
      </c>
      <c r="R168" s="219">
        <f>Q168*H168</f>
        <v>0.069952890000000004</v>
      </c>
      <c r="S168" s="219">
        <v>0</v>
      </c>
      <c r="T168" s="219">
        <f>S168*H168</f>
        <v>0</v>
      </c>
      <c r="U168" s="220" t="s">
        <v>1</v>
      </c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1" t="s">
        <v>183</v>
      </c>
      <c r="AT168" s="221" t="s">
        <v>180</v>
      </c>
      <c r="AU168" s="221" t="s">
        <v>82</v>
      </c>
      <c r="AY168" s="15" t="s">
        <v>118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5" t="s">
        <v>80</v>
      </c>
      <c r="BK168" s="222">
        <f>ROUND(I168*H168,2)</f>
        <v>0</v>
      </c>
      <c r="BL168" s="15" t="s">
        <v>177</v>
      </c>
      <c r="BM168" s="221" t="s">
        <v>223</v>
      </c>
    </row>
    <row r="169" s="13" customFormat="1">
      <c r="A169" s="13"/>
      <c r="B169" s="223"/>
      <c r="C169" s="224"/>
      <c r="D169" s="225" t="s">
        <v>126</v>
      </c>
      <c r="E169" s="224"/>
      <c r="F169" s="227" t="s">
        <v>224</v>
      </c>
      <c r="G169" s="224"/>
      <c r="H169" s="228">
        <v>6995.2889999999998</v>
      </c>
      <c r="I169" s="229"/>
      <c r="J169" s="224"/>
      <c r="K169" s="224"/>
      <c r="L169" s="230"/>
      <c r="M169" s="231"/>
      <c r="N169" s="232"/>
      <c r="O169" s="232"/>
      <c r="P169" s="232"/>
      <c r="Q169" s="232"/>
      <c r="R169" s="232"/>
      <c r="S169" s="232"/>
      <c r="T169" s="232"/>
      <c r="U169" s="23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126</v>
      </c>
      <c r="AU169" s="234" t="s">
        <v>82</v>
      </c>
      <c r="AV169" s="13" t="s">
        <v>82</v>
      </c>
      <c r="AW169" s="13" t="s">
        <v>4</v>
      </c>
      <c r="AX169" s="13" t="s">
        <v>80</v>
      </c>
      <c r="AY169" s="234" t="s">
        <v>118</v>
      </c>
    </row>
    <row r="170" s="2" customFormat="1" ht="21.75" customHeight="1">
      <c r="A170" s="36"/>
      <c r="B170" s="37"/>
      <c r="C170" s="209" t="s">
        <v>225</v>
      </c>
      <c r="D170" s="209" t="s">
        <v>14</v>
      </c>
      <c r="E170" s="210" t="s">
        <v>226</v>
      </c>
      <c r="F170" s="211" t="s">
        <v>227</v>
      </c>
      <c r="G170" s="212" t="s">
        <v>189</v>
      </c>
      <c r="H170" s="213">
        <v>6662.1800000000003</v>
      </c>
      <c r="I170" s="214"/>
      <c r="J170" s="215">
        <f>ROUND(I170*H170,2)</f>
        <v>0</v>
      </c>
      <c r="K170" s="216"/>
      <c r="L170" s="42"/>
      <c r="M170" s="217" t="s">
        <v>1</v>
      </c>
      <c r="N170" s="218" t="s">
        <v>40</v>
      </c>
      <c r="O170" s="89"/>
      <c r="P170" s="219">
        <f>O170*H170</f>
        <v>0</v>
      </c>
      <c r="Q170" s="219">
        <v>0</v>
      </c>
      <c r="R170" s="219">
        <f>Q170*H170</f>
        <v>0</v>
      </c>
      <c r="S170" s="219">
        <v>0</v>
      </c>
      <c r="T170" s="219">
        <f>S170*H170</f>
        <v>0</v>
      </c>
      <c r="U170" s="220" t="s">
        <v>1</v>
      </c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1" t="s">
        <v>177</v>
      </c>
      <c r="AT170" s="221" t="s">
        <v>14</v>
      </c>
      <c r="AU170" s="221" t="s">
        <v>82</v>
      </c>
      <c r="AY170" s="15" t="s">
        <v>118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5" t="s">
        <v>80</v>
      </c>
      <c r="BK170" s="222">
        <f>ROUND(I170*H170,2)</f>
        <v>0</v>
      </c>
      <c r="BL170" s="15" t="s">
        <v>177</v>
      </c>
      <c r="BM170" s="221" t="s">
        <v>228</v>
      </c>
    </row>
    <row r="171" s="13" customFormat="1">
      <c r="A171" s="13"/>
      <c r="B171" s="223"/>
      <c r="C171" s="224"/>
      <c r="D171" s="225" t="s">
        <v>126</v>
      </c>
      <c r="E171" s="226" t="s">
        <v>1</v>
      </c>
      <c r="F171" s="227" t="s">
        <v>229</v>
      </c>
      <c r="G171" s="224"/>
      <c r="H171" s="228">
        <v>6662.1800000000003</v>
      </c>
      <c r="I171" s="229"/>
      <c r="J171" s="224"/>
      <c r="K171" s="224"/>
      <c r="L171" s="230"/>
      <c r="M171" s="231"/>
      <c r="N171" s="232"/>
      <c r="O171" s="232"/>
      <c r="P171" s="232"/>
      <c r="Q171" s="232"/>
      <c r="R171" s="232"/>
      <c r="S171" s="232"/>
      <c r="T171" s="232"/>
      <c r="U171" s="23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126</v>
      </c>
      <c r="AU171" s="234" t="s">
        <v>82</v>
      </c>
      <c r="AV171" s="13" t="s">
        <v>82</v>
      </c>
      <c r="AW171" s="13" t="s">
        <v>32</v>
      </c>
      <c r="AX171" s="13" t="s">
        <v>75</v>
      </c>
      <c r="AY171" s="234" t="s">
        <v>118</v>
      </c>
    </row>
    <row r="172" s="2" customFormat="1" ht="21.75" customHeight="1">
      <c r="A172" s="36"/>
      <c r="B172" s="37"/>
      <c r="C172" s="235" t="s">
        <v>7</v>
      </c>
      <c r="D172" s="235" t="s">
        <v>180</v>
      </c>
      <c r="E172" s="236" t="s">
        <v>230</v>
      </c>
      <c r="F172" s="237" t="s">
        <v>231</v>
      </c>
      <c r="G172" s="238" t="s">
        <v>123</v>
      </c>
      <c r="H172" s="239">
        <v>66.622</v>
      </c>
      <c r="I172" s="240"/>
      <c r="J172" s="241">
        <f>ROUND(I172*H172,2)</f>
        <v>0</v>
      </c>
      <c r="K172" s="242"/>
      <c r="L172" s="243"/>
      <c r="M172" s="244" t="s">
        <v>1</v>
      </c>
      <c r="N172" s="245" t="s">
        <v>40</v>
      </c>
      <c r="O172" s="89"/>
      <c r="P172" s="219">
        <f>O172*H172</f>
        <v>0</v>
      </c>
      <c r="Q172" s="219">
        <v>0.0019</v>
      </c>
      <c r="R172" s="219">
        <f>Q172*H172</f>
        <v>0.12658179999999999</v>
      </c>
      <c r="S172" s="219">
        <v>0</v>
      </c>
      <c r="T172" s="219">
        <f>S172*H172</f>
        <v>0</v>
      </c>
      <c r="U172" s="220" t="s">
        <v>1</v>
      </c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1" t="s">
        <v>183</v>
      </c>
      <c r="AT172" s="221" t="s">
        <v>180</v>
      </c>
      <c r="AU172" s="221" t="s">
        <v>82</v>
      </c>
      <c r="AY172" s="15" t="s">
        <v>118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5" t="s">
        <v>80</v>
      </c>
      <c r="BK172" s="222">
        <f>ROUND(I172*H172,2)</f>
        <v>0</v>
      </c>
      <c r="BL172" s="15" t="s">
        <v>177</v>
      </c>
      <c r="BM172" s="221" t="s">
        <v>232</v>
      </c>
    </row>
    <row r="173" s="13" customFormat="1">
      <c r="A173" s="13"/>
      <c r="B173" s="223"/>
      <c r="C173" s="224"/>
      <c r="D173" s="225" t="s">
        <v>126</v>
      </c>
      <c r="E173" s="224"/>
      <c r="F173" s="227" t="s">
        <v>233</v>
      </c>
      <c r="G173" s="224"/>
      <c r="H173" s="228">
        <v>66.622</v>
      </c>
      <c r="I173" s="229"/>
      <c r="J173" s="224"/>
      <c r="K173" s="224"/>
      <c r="L173" s="230"/>
      <c r="M173" s="231"/>
      <c r="N173" s="232"/>
      <c r="O173" s="232"/>
      <c r="P173" s="232"/>
      <c r="Q173" s="232"/>
      <c r="R173" s="232"/>
      <c r="S173" s="232"/>
      <c r="T173" s="232"/>
      <c r="U173" s="23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126</v>
      </c>
      <c r="AU173" s="234" t="s">
        <v>82</v>
      </c>
      <c r="AV173" s="13" t="s">
        <v>82</v>
      </c>
      <c r="AW173" s="13" t="s">
        <v>4</v>
      </c>
      <c r="AX173" s="13" t="s">
        <v>80</v>
      </c>
      <c r="AY173" s="234" t="s">
        <v>118</v>
      </c>
    </row>
    <row r="174" s="2" customFormat="1" ht="33" customHeight="1">
      <c r="A174" s="36"/>
      <c r="B174" s="37"/>
      <c r="C174" s="209" t="s">
        <v>234</v>
      </c>
      <c r="D174" s="209" t="s">
        <v>14</v>
      </c>
      <c r="E174" s="210" t="s">
        <v>235</v>
      </c>
      <c r="F174" s="211" t="s">
        <v>236</v>
      </c>
      <c r="G174" s="212" t="s">
        <v>189</v>
      </c>
      <c r="H174" s="213">
        <v>7</v>
      </c>
      <c r="I174" s="214"/>
      <c r="J174" s="215">
        <f>ROUND(I174*H174,2)</f>
        <v>0</v>
      </c>
      <c r="K174" s="216"/>
      <c r="L174" s="42"/>
      <c r="M174" s="217" t="s">
        <v>1</v>
      </c>
      <c r="N174" s="218" t="s">
        <v>40</v>
      </c>
      <c r="O174" s="89"/>
      <c r="P174" s="219">
        <f>O174*H174</f>
        <v>0</v>
      </c>
      <c r="Q174" s="219">
        <v>0.0074999999999999997</v>
      </c>
      <c r="R174" s="219">
        <f>Q174*H174</f>
        <v>0.052499999999999998</v>
      </c>
      <c r="S174" s="219">
        <v>0</v>
      </c>
      <c r="T174" s="219">
        <f>S174*H174</f>
        <v>0</v>
      </c>
      <c r="U174" s="220" t="s">
        <v>1</v>
      </c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1" t="s">
        <v>177</v>
      </c>
      <c r="AT174" s="221" t="s">
        <v>14</v>
      </c>
      <c r="AU174" s="221" t="s">
        <v>82</v>
      </c>
      <c r="AY174" s="15" t="s">
        <v>118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5" t="s">
        <v>80</v>
      </c>
      <c r="BK174" s="222">
        <f>ROUND(I174*H174,2)</f>
        <v>0</v>
      </c>
      <c r="BL174" s="15" t="s">
        <v>177</v>
      </c>
      <c r="BM174" s="221" t="s">
        <v>237</v>
      </c>
    </row>
    <row r="175" s="2" customFormat="1" ht="21.75" customHeight="1">
      <c r="A175" s="36"/>
      <c r="B175" s="37"/>
      <c r="C175" s="235" t="s">
        <v>238</v>
      </c>
      <c r="D175" s="235" t="s">
        <v>180</v>
      </c>
      <c r="E175" s="236" t="s">
        <v>239</v>
      </c>
      <c r="F175" s="237" t="s">
        <v>240</v>
      </c>
      <c r="G175" s="238" t="s">
        <v>189</v>
      </c>
      <c r="H175" s="239">
        <v>2</v>
      </c>
      <c r="I175" s="240"/>
      <c r="J175" s="241">
        <f>ROUND(I175*H175,2)</f>
        <v>0</v>
      </c>
      <c r="K175" s="242"/>
      <c r="L175" s="243"/>
      <c r="M175" s="244" t="s">
        <v>1</v>
      </c>
      <c r="N175" s="245" t="s">
        <v>40</v>
      </c>
      <c r="O175" s="89"/>
      <c r="P175" s="219">
        <f>O175*H175</f>
        <v>0</v>
      </c>
      <c r="Q175" s="219">
        <v>0.00014999999999999999</v>
      </c>
      <c r="R175" s="219">
        <f>Q175*H175</f>
        <v>0.00029999999999999997</v>
      </c>
      <c r="S175" s="219">
        <v>0</v>
      </c>
      <c r="T175" s="219">
        <f>S175*H175</f>
        <v>0</v>
      </c>
      <c r="U175" s="220" t="s">
        <v>1</v>
      </c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1" t="s">
        <v>183</v>
      </c>
      <c r="AT175" s="221" t="s">
        <v>180</v>
      </c>
      <c r="AU175" s="221" t="s">
        <v>82</v>
      </c>
      <c r="AY175" s="15" t="s">
        <v>118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5" t="s">
        <v>80</v>
      </c>
      <c r="BK175" s="222">
        <f>ROUND(I175*H175,2)</f>
        <v>0</v>
      </c>
      <c r="BL175" s="15" t="s">
        <v>177</v>
      </c>
      <c r="BM175" s="221" t="s">
        <v>241</v>
      </c>
    </row>
    <row r="176" s="13" customFormat="1">
      <c r="A176" s="13"/>
      <c r="B176" s="223"/>
      <c r="C176" s="224"/>
      <c r="D176" s="225" t="s">
        <v>126</v>
      </c>
      <c r="E176" s="226" t="s">
        <v>1</v>
      </c>
      <c r="F176" s="227" t="s">
        <v>242</v>
      </c>
      <c r="G176" s="224"/>
      <c r="H176" s="228">
        <v>2</v>
      </c>
      <c r="I176" s="229"/>
      <c r="J176" s="224"/>
      <c r="K176" s="224"/>
      <c r="L176" s="230"/>
      <c r="M176" s="231"/>
      <c r="N176" s="232"/>
      <c r="O176" s="232"/>
      <c r="P176" s="232"/>
      <c r="Q176" s="232"/>
      <c r="R176" s="232"/>
      <c r="S176" s="232"/>
      <c r="T176" s="232"/>
      <c r="U176" s="23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126</v>
      </c>
      <c r="AU176" s="234" t="s">
        <v>82</v>
      </c>
      <c r="AV176" s="13" t="s">
        <v>82</v>
      </c>
      <c r="AW176" s="13" t="s">
        <v>32</v>
      </c>
      <c r="AX176" s="13" t="s">
        <v>75</v>
      </c>
      <c r="AY176" s="234" t="s">
        <v>118</v>
      </c>
    </row>
    <row r="177" s="2" customFormat="1" ht="21.75" customHeight="1">
      <c r="A177" s="36"/>
      <c r="B177" s="37"/>
      <c r="C177" s="235" t="s">
        <v>243</v>
      </c>
      <c r="D177" s="235" t="s">
        <v>180</v>
      </c>
      <c r="E177" s="236" t="s">
        <v>244</v>
      </c>
      <c r="F177" s="237" t="s">
        <v>245</v>
      </c>
      <c r="G177" s="238" t="s">
        <v>189</v>
      </c>
      <c r="H177" s="239">
        <v>4</v>
      </c>
      <c r="I177" s="240"/>
      <c r="J177" s="241">
        <f>ROUND(I177*H177,2)</f>
        <v>0</v>
      </c>
      <c r="K177" s="242"/>
      <c r="L177" s="243"/>
      <c r="M177" s="244" t="s">
        <v>1</v>
      </c>
      <c r="N177" s="245" t="s">
        <v>40</v>
      </c>
      <c r="O177" s="89"/>
      <c r="P177" s="219">
        <f>O177*H177</f>
        <v>0</v>
      </c>
      <c r="Q177" s="219">
        <v>0.00023000000000000001</v>
      </c>
      <c r="R177" s="219">
        <f>Q177*H177</f>
        <v>0.00092000000000000003</v>
      </c>
      <c r="S177" s="219">
        <v>0</v>
      </c>
      <c r="T177" s="219">
        <f>S177*H177</f>
        <v>0</v>
      </c>
      <c r="U177" s="220" t="s">
        <v>1</v>
      </c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1" t="s">
        <v>183</v>
      </c>
      <c r="AT177" s="221" t="s">
        <v>180</v>
      </c>
      <c r="AU177" s="221" t="s">
        <v>82</v>
      </c>
      <c r="AY177" s="15" t="s">
        <v>118</v>
      </c>
      <c r="BE177" s="222">
        <f>IF(N177="základní",J177,0)</f>
        <v>0</v>
      </c>
      <c r="BF177" s="222">
        <f>IF(N177="snížená",J177,0)</f>
        <v>0</v>
      </c>
      <c r="BG177" s="222">
        <f>IF(N177="zákl. přenesená",J177,0)</f>
        <v>0</v>
      </c>
      <c r="BH177" s="222">
        <f>IF(N177="sníž. přenesená",J177,0)</f>
        <v>0</v>
      </c>
      <c r="BI177" s="222">
        <f>IF(N177="nulová",J177,0)</f>
        <v>0</v>
      </c>
      <c r="BJ177" s="15" t="s">
        <v>80</v>
      </c>
      <c r="BK177" s="222">
        <f>ROUND(I177*H177,2)</f>
        <v>0</v>
      </c>
      <c r="BL177" s="15" t="s">
        <v>177</v>
      </c>
      <c r="BM177" s="221" t="s">
        <v>246</v>
      </c>
    </row>
    <row r="178" s="13" customFormat="1">
      <c r="A178" s="13"/>
      <c r="B178" s="223"/>
      <c r="C178" s="224"/>
      <c r="D178" s="225" t="s">
        <v>126</v>
      </c>
      <c r="E178" s="226" t="s">
        <v>1</v>
      </c>
      <c r="F178" s="227" t="s">
        <v>247</v>
      </c>
      <c r="G178" s="224"/>
      <c r="H178" s="228">
        <v>4</v>
      </c>
      <c r="I178" s="229"/>
      <c r="J178" s="224"/>
      <c r="K178" s="224"/>
      <c r="L178" s="230"/>
      <c r="M178" s="231"/>
      <c r="N178" s="232"/>
      <c r="O178" s="232"/>
      <c r="P178" s="232"/>
      <c r="Q178" s="232"/>
      <c r="R178" s="232"/>
      <c r="S178" s="232"/>
      <c r="T178" s="232"/>
      <c r="U178" s="23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126</v>
      </c>
      <c r="AU178" s="234" t="s">
        <v>82</v>
      </c>
      <c r="AV178" s="13" t="s">
        <v>82</v>
      </c>
      <c r="AW178" s="13" t="s">
        <v>32</v>
      </c>
      <c r="AX178" s="13" t="s">
        <v>75</v>
      </c>
      <c r="AY178" s="234" t="s">
        <v>118</v>
      </c>
    </row>
    <row r="179" s="2" customFormat="1" ht="21.75" customHeight="1">
      <c r="A179" s="36"/>
      <c r="B179" s="37"/>
      <c r="C179" s="235" t="s">
        <v>248</v>
      </c>
      <c r="D179" s="235" t="s">
        <v>180</v>
      </c>
      <c r="E179" s="236" t="s">
        <v>249</v>
      </c>
      <c r="F179" s="237" t="s">
        <v>250</v>
      </c>
      <c r="G179" s="238" t="s">
        <v>189</v>
      </c>
      <c r="H179" s="239">
        <v>1</v>
      </c>
      <c r="I179" s="240"/>
      <c r="J179" s="241">
        <f>ROUND(I179*H179,2)</f>
        <v>0</v>
      </c>
      <c r="K179" s="242"/>
      <c r="L179" s="243"/>
      <c r="M179" s="244" t="s">
        <v>1</v>
      </c>
      <c r="N179" s="245" t="s">
        <v>40</v>
      </c>
      <c r="O179" s="89"/>
      <c r="P179" s="219">
        <f>O179*H179</f>
        <v>0</v>
      </c>
      <c r="Q179" s="219">
        <v>0.00025999999999999998</v>
      </c>
      <c r="R179" s="219">
        <f>Q179*H179</f>
        <v>0.00025999999999999998</v>
      </c>
      <c r="S179" s="219">
        <v>0</v>
      </c>
      <c r="T179" s="219">
        <f>S179*H179</f>
        <v>0</v>
      </c>
      <c r="U179" s="220" t="s">
        <v>1</v>
      </c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1" t="s">
        <v>183</v>
      </c>
      <c r="AT179" s="221" t="s">
        <v>180</v>
      </c>
      <c r="AU179" s="221" t="s">
        <v>82</v>
      </c>
      <c r="AY179" s="15" t="s">
        <v>118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5" t="s">
        <v>80</v>
      </c>
      <c r="BK179" s="222">
        <f>ROUND(I179*H179,2)</f>
        <v>0</v>
      </c>
      <c r="BL179" s="15" t="s">
        <v>177</v>
      </c>
      <c r="BM179" s="221" t="s">
        <v>251</v>
      </c>
    </row>
    <row r="180" s="13" customFormat="1">
      <c r="A180" s="13"/>
      <c r="B180" s="223"/>
      <c r="C180" s="224"/>
      <c r="D180" s="225" t="s">
        <v>126</v>
      </c>
      <c r="E180" s="226" t="s">
        <v>1</v>
      </c>
      <c r="F180" s="227" t="s">
        <v>80</v>
      </c>
      <c r="G180" s="224"/>
      <c r="H180" s="228">
        <v>1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2"/>
      <c r="U180" s="23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126</v>
      </c>
      <c r="AU180" s="234" t="s">
        <v>82</v>
      </c>
      <c r="AV180" s="13" t="s">
        <v>82</v>
      </c>
      <c r="AW180" s="13" t="s">
        <v>32</v>
      </c>
      <c r="AX180" s="13" t="s">
        <v>75</v>
      </c>
      <c r="AY180" s="234" t="s">
        <v>118</v>
      </c>
    </row>
    <row r="181" s="2" customFormat="1" ht="33" customHeight="1">
      <c r="A181" s="36"/>
      <c r="B181" s="37"/>
      <c r="C181" s="209" t="s">
        <v>252</v>
      </c>
      <c r="D181" s="209" t="s">
        <v>14</v>
      </c>
      <c r="E181" s="210" t="s">
        <v>253</v>
      </c>
      <c r="F181" s="211" t="s">
        <v>254</v>
      </c>
      <c r="G181" s="212" t="s">
        <v>255</v>
      </c>
      <c r="H181" s="213">
        <v>859.29999999999995</v>
      </c>
      <c r="I181" s="214"/>
      <c r="J181" s="215">
        <f>ROUND(I181*H181,2)</f>
        <v>0</v>
      </c>
      <c r="K181" s="216"/>
      <c r="L181" s="42"/>
      <c r="M181" s="217" t="s">
        <v>1</v>
      </c>
      <c r="N181" s="218" t="s">
        <v>40</v>
      </c>
      <c r="O181" s="89"/>
      <c r="P181" s="219">
        <f>O181*H181</f>
        <v>0</v>
      </c>
      <c r="Q181" s="219">
        <v>0</v>
      </c>
      <c r="R181" s="219">
        <f>Q181*H181</f>
        <v>0</v>
      </c>
      <c r="S181" s="219">
        <v>0</v>
      </c>
      <c r="T181" s="219">
        <f>S181*H181</f>
        <v>0</v>
      </c>
      <c r="U181" s="220" t="s">
        <v>1</v>
      </c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1" t="s">
        <v>177</v>
      </c>
      <c r="AT181" s="221" t="s">
        <v>14</v>
      </c>
      <c r="AU181" s="221" t="s">
        <v>82</v>
      </c>
      <c r="AY181" s="15" t="s">
        <v>118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5" t="s">
        <v>80</v>
      </c>
      <c r="BK181" s="222">
        <f>ROUND(I181*H181,2)</f>
        <v>0</v>
      </c>
      <c r="BL181" s="15" t="s">
        <v>177</v>
      </c>
      <c r="BM181" s="221" t="s">
        <v>256</v>
      </c>
    </row>
    <row r="182" s="13" customFormat="1">
      <c r="A182" s="13"/>
      <c r="B182" s="223"/>
      <c r="C182" s="224"/>
      <c r="D182" s="225" t="s">
        <v>126</v>
      </c>
      <c r="E182" s="226" t="s">
        <v>1</v>
      </c>
      <c r="F182" s="227" t="s">
        <v>257</v>
      </c>
      <c r="G182" s="224"/>
      <c r="H182" s="228">
        <v>597.20000000000005</v>
      </c>
      <c r="I182" s="229"/>
      <c r="J182" s="224"/>
      <c r="K182" s="224"/>
      <c r="L182" s="230"/>
      <c r="M182" s="231"/>
      <c r="N182" s="232"/>
      <c r="O182" s="232"/>
      <c r="P182" s="232"/>
      <c r="Q182" s="232"/>
      <c r="R182" s="232"/>
      <c r="S182" s="232"/>
      <c r="T182" s="232"/>
      <c r="U182" s="23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126</v>
      </c>
      <c r="AU182" s="234" t="s">
        <v>82</v>
      </c>
      <c r="AV182" s="13" t="s">
        <v>82</v>
      </c>
      <c r="AW182" s="13" t="s">
        <v>32</v>
      </c>
      <c r="AX182" s="13" t="s">
        <v>75</v>
      </c>
      <c r="AY182" s="234" t="s">
        <v>118</v>
      </c>
    </row>
    <row r="183" s="13" customFormat="1">
      <c r="A183" s="13"/>
      <c r="B183" s="223"/>
      <c r="C183" s="224"/>
      <c r="D183" s="225" t="s">
        <v>126</v>
      </c>
      <c r="E183" s="226" t="s">
        <v>1</v>
      </c>
      <c r="F183" s="227" t="s">
        <v>258</v>
      </c>
      <c r="G183" s="224"/>
      <c r="H183" s="228">
        <v>79.299999999999997</v>
      </c>
      <c r="I183" s="229"/>
      <c r="J183" s="224"/>
      <c r="K183" s="224"/>
      <c r="L183" s="230"/>
      <c r="M183" s="231"/>
      <c r="N183" s="232"/>
      <c r="O183" s="232"/>
      <c r="P183" s="232"/>
      <c r="Q183" s="232"/>
      <c r="R183" s="232"/>
      <c r="S183" s="232"/>
      <c r="T183" s="232"/>
      <c r="U183" s="23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126</v>
      </c>
      <c r="AU183" s="234" t="s">
        <v>82</v>
      </c>
      <c r="AV183" s="13" t="s">
        <v>82</v>
      </c>
      <c r="AW183" s="13" t="s">
        <v>32</v>
      </c>
      <c r="AX183" s="13" t="s">
        <v>75</v>
      </c>
      <c r="AY183" s="234" t="s">
        <v>118</v>
      </c>
    </row>
    <row r="184" s="13" customFormat="1">
      <c r="A184" s="13"/>
      <c r="B184" s="223"/>
      <c r="C184" s="224"/>
      <c r="D184" s="225" t="s">
        <v>126</v>
      </c>
      <c r="E184" s="226" t="s">
        <v>1</v>
      </c>
      <c r="F184" s="227" t="s">
        <v>259</v>
      </c>
      <c r="G184" s="224"/>
      <c r="H184" s="228">
        <v>182.80000000000001</v>
      </c>
      <c r="I184" s="229"/>
      <c r="J184" s="224"/>
      <c r="K184" s="224"/>
      <c r="L184" s="230"/>
      <c r="M184" s="231"/>
      <c r="N184" s="232"/>
      <c r="O184" s="232"/>
      <c r="P184" s="232"/>
      <c r="Q184" s="232"/>
      <c r="R184" s="232"/>
      <c r="S184" s="232"/>
      <c r="T184" s="232"/>
      <c r="U184" s="23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126</v>
      </c>
      <c r="AU184" s="234" t="s">
        <v>82</v>
      </c>
      <c r="AV184" s="13" t="s">
        <v>82</v>
      </c>
      <c r="AW184" s="13" t="s">
        <v>32</v>
      </c>
      <c r="AX184" s="13" t="s">
        <v>75</v>
      </c>
      <c r="AY184" s="234" t="s">
        <v>118</v>
      </c>
    </row>
    <row r="185" s="2" customFormat="1" ht="16.5" customHeight="1">
      <c r="A185" s="36"/>
      <c r="B185" s="37"/>
      <c r="C185" s="235" t="s">
        <v>260</v>
      </c>
      <c r="D185" s="235" t="s">
        <v>180</v>
      </c>
      <c r="E185" s="236" t="s">
        <v>261</v>
      </c>
      <c r="F185" s="237" t="s">
        <v>262</v>
      </c>
      <c r="G185" s="238" t="s">
        <v>255</v>
      </c>
      <c r="H185" s="239">
        <v>451.13299999999998</v>
      </c>
      <c r="I185" s="240"/>
      <c r="J185" s="241">
        <f>ROUND(I185*H185,2)</f>
        <v>0</v>
      </c>
      <c r="K185" s="242"/>
      <c r="L185" s="243"/>
      <c r="M185" s="244" t="s">
        <v>1</v>
      </c>
      <c r="N185" s="245" t="s">
        <v>40</v>
      </c>
      <c r="O185" s="89"/>
      <c r="P185" s="219">
        <f>O185*H185</f>
        <v>0</v>
      </c>
      <c r="Q185" s="219">
        <v>0.00012</v>
      </c>
      <c r="R185" s="219">
        <f>Q185*H185</f>
        <v>0.054135959999999997</v>
      </c>
      <c r="S185" s="219">
        <v>0</v>
      </c>
      <c r="T185" s="219">
        <f>S185*H185</f>
        <v>0</v>
      </c>
      <c r="U185" s="220" t="s">
        <v>1</v>
      </c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1" t="s">
        <v>183</v>
      </c>
      <c r="AT185" s="221" t="s">
        <v>180</v>
      </c>
      <c r="AU185" s="221" t="s">
        <v>82</v>
      </c>
      <c r="AY185" s="15" t="s">
        <v>118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15" t="s">
        <v>80</v>
      </c>
      <c r="BK185" s="222">
        <f>ROUND(I185*H185,2)</f>
        <v>0</v>
      </c>
      <c r="BL185" s="15" t="s">
        <v>177</v>
      </c>
      <c r="BM185" s="221" t="s">
        <v>263</v>
      </c>
    </row>
    <row r="186" s="13" customFormat="1">
      <c r="A186" s="13"/>
      <c r="B186" s="223"/>
      <c r="C186" s="224"/>
      <c r="D186" s="225" t="s">
        <v>126</v>
      </c>
      <c r="E186" s="224"/>
      <c r="F186" s="227" t="s">
        <v>264</v>
      </c>
      <c r="G186" s="224"/>
      <c r="H186" s="228">
        <v>451.13299999999998</v>
      </c>
      <c r="I186" s="229"/>
      <c r="J186" s="224"/>
      <c r="K186" s="224"/>
      <c r="L186" s="230"/>
      <c r="M186" s="231"/>
      <c r="N186" s="232"/>
      <c r="O186" s="232"/>
      <c r="P186" s="232"/>
      <c r="Q186" s="232"/>
      <c r="R186" s="232"/>
      <c r="S186" s="232"/>
      <c r="T186" s="232"/>
      <c r="U186" s="23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126</v>
      </c>
      <c r="AU186" s="234" t="s">
        <v>82</v>
      </c>
      <c r="AV186" s="13" t="s">
        <v>82</v>
      </c>
      <c r="AW186" s="13" t="s">
        <v>4</v>
      </c>
      <c r="AX186" s="13" t="s">
        <v>80</v>
      </c>
      <c r="AY186" s="234" t="s">
        <v>118</v>
      </c>
    </row>
    <row r="187" s="2" customFormat="1" ht="16.5" customHeight="1">
      <c r="A187" s="36"/>
      <c r="B187" s="37"/>
      <c r="C187" s="235" t="s">
        <v>265</v>
      </c>
      <c r="D187" s="235" t="s">
        <v>180</v>
      </c>
      <c r="E187" s="236" t="s">
        <v>266</v>
      </c>
      <c r="F187" s="237" t="s">
        <v>267</v>
      </c>
      <c r="G187" s="238" t="s">
        <v>255</v>
      </c>
      <c r="H187" s="239">
        <v>451.13299999999998</v>
      </c>
      <c r="I187" s="240"/>
      <c r="J187" s="241">
        <f>ROUND(I187*H187,2)</f>
        <v>0</v>
      </c>
      <c r="K187" s="242"/>
      <c r="L187" s="243"/>
      <c r="M187" s="244" t="s">
        <v>1</v>
      </c>
      <c r="N187" s="245" t="s">
        <v>40</v>
      </c>
      <c r="O187" s="89"/>
      <c r="P187" s="219">
        <f>O187*H187</f>
        <v>0</v>
      </c>
      <c r="Q187" s="219">
        <v>0.00098999999999999999</v>
      </c>
      <c r="R187" s="219">
        <f>Q187*H187</f>
        <v>0.44662166999999997</v>
      </c>
      <c r="S187" s="219">
        <v>0</v>
      </c>
      <c r="T187" s="219">
        <f>S187*H187</f>
        <v>0</v>
      </c>
      <c r="U187" s="220" t="s">
        <v>1</v>
      </c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1" t="s">
        <v>183</v>
      </c>
      <c r="AT187" s="221" t="s">
        <v>180</v>
      </c>
      <c r="AU187" s="221" t="s">
        <v>82</v>
      </c>
      <c r="AY187" s="15" t="s">
        <v>118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15" t="s">
        <v>80</v>
      </c>
      <c r="BK187" s="222">
        <f>ROUND(I187*H187,2)</f>
        <v>0</v>
      </c>
      <c r="BL187" s="15" t="s">
        <v>177</v>
      </c>
      <c r="BM187" s="221" t="s">
        <v>268</v>
      </c>
    </row>
    <row r="188" s="13" customFormat="1">
      <c r="A188" s="13"/>
      <c r="B188" s="223"/>
      <c r="C188" s="224"/>
      <c r="D188" s="225" t="s">
        <v>126</v>
      </c>
      <c r="E188" s="224"/>
      <c r="F188" s="227" t="s">
        <v>264</v>
      </c>
      <c r="G188" s="224"/>
      <c r="H188" s="228">
        <v>451.13299999999998</v>
      </c>
      <c r="I188" s="229"/>
      <c r="J188" s="224"/>
      <c r="K188" s="224"/>
      <c r="L188" s="230"/>
      <c r="M188" s="231"/>
      <c r="N188" s="232"/>
      <c r="O188" s="232"/>
      <c r="P188" s="232"/>
      <c r="Q188" s="232"/>
      <c r="R188" s="232"/>
      <c r="S188" s="232"/>
      <c r="T188" s="232"/>
      <c r="U188" s="23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126</v>
      </c>
      <c r="AU188" s="234" t="s">
        <v>82</v>
      </c>
      <c r="AV188" s="13" t="s">
        <v>82</v>
      </c>
      <c r="AW188" s="13" t="s">
        <v>4</v>
      </c>
      <c r="AX188" s="13" t="s">
        <v>80</v>
      </c>
      <c r="AY188" s="234" t="s">
        <v>118</v>
      </c>
    </row>
    <row r="189" s="2" customFormat="1" ht="21.75" customHeight="1">
      <c r="A189" s="36"/>
      <c r="B189" s="37"/>
      <c r="C189" s="209" t="s">
        <v>269</v>
      </c>
      <c r="D189" s="209" t="s">
        <v>14</v>
      </c>
      <c r="E189" s="210" t="s">
        <v>270</v>
      </c>
      <c r="F189" s="211" t="s">
        <v>271</v>
      </c>
      <c r="G189" s="212" t="s">
        <v>272</v>
      </c>
      <c r="H189" s="246"/>
      <c r="I189" s="214"/>
      <c r="J189" s="215">
        <f>ROUND(I189*H189,2)</f>
        <v>0</v>
      </c>
      <c r="K189" s="216"/>
      <c r="L189" s="42"/>
      <c r="M189" s="217" t="s">
        <v>1</v>
      </c>
      <c r="N189" s="218" t="s">
        <v>40</v>
      </c>
      <c r="O189" s="89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19">
        <f>S189*H189</f>
        <v>0</v>
      </c>
      <c r="U189" s="220" t="s">
        <v>1</v>
      </c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1" t="s">
        <v>177</v>
      </c>
      <c r="AT189" s="221" t="s">
        <v>14</v>
      </c>
      <c r="AU189" s="221" t="s">
        <v>82</v>
      </c>
      <c r="AY189" s="15" t="s">
        <v>118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5" t="s">
        <v>80</v>
      </c>
      <c r="BK189" s="222">
        <f>ROUND(I189*H189,2)</f>
        <v>0</v>
      </c>
      <c r="BL189" s="15" t="s">
        <v>177</v>
      </c>
      <c r="BM189" s="221" t="s">
        <v>273</v>
      </c>
    </row>
    <row r="190" s="12" customFormat="1" ht="22.8" customHeight="1">
      <c r="A190" s="12"/>
      <c r="B190" s="193"/>
      <c r="C190" s="194"/>
      <c r="D190" s="195" t="s">
        <v>74</v>
      </c>
      <c r="E190" s="207" t="s">
        <v>274</v>
      </c>
      <c r="F190" s="207" t="s">
        <v>275</v>
      </c>
      <c r="G190" s="194"/>
      <c r="H190" s="194"/>
      <c r="I190" s="197"/>
      <c r="J190" s="208">
        <f>BK190</f>
        <v>0</v>
      </c>
      <c r="K190" s="194"/>
      <c r="L190" s="199"/>
      <c r="M190" s="200"/>
      <c r="N190" s="201"/>
      <c r="O190" s="201"/>
      <c r="P190" s="202">
        <f>SUM(P191:P199)</f>
        <v>0</v>
      </c>
      <c r="Q190" s="201"/>
      <c r="R190" s="202">
        <f>SUM(R191:R199)</f>
        <v>0.054298299999999994</v>
      </c>
      <c r="S190" s="201"/>
      <c r="T190" s="202">
        <f>SUM(T191:T199)</f>
        <v>0</v>
      </c>
      <c r="U190" s="203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4" t="s">
        <v>82</v>
      </c>
      <c r="AT190" s="205" t="s">
        <v>74</v>
      </c>
      <c r="AU190" s="205" t="s">
        <v>80</v>
      </c>
      <c r="AY190" s="204" t="s">
        <v>118</v>
      </c>
      <c r="BK190" s="206">
        <f>SUM(BK191:BK199)</f>
        <v>0</v>
      </c>
    </row>
    <row r="191" s="2" customFormat="1" ht="21.75" customHeight="1">
      <c r="A191" s="36"/>
      <c r="B191" s="37"/>
      <c r="C191" s="209" t="s">
        <v>276</v>
      </c>
      <c r="D191" s="209" t="s">
        <v>14</v>
      </c>
      <c r="E191" s="210" t="s">
        <v>277</v>
      </c>
      <c r="F191" s="211" t="s">
        <v>278</v>
      </c>
      <c r="G191" s="212" t="s">
        <v>123</v>
      </c>
      <c r="H191" s="213">
        <v>1.125</v>
      </c>
      <c r="I191" s="214"/>
      <c r="J191" s="215">
        <f>ROUND(I191*H191,2)</f>
        <v>0</v>
      </c>
      <c r="K191" s="216"/>
      <c r="L191" s="42"/>
      <c r="M191" s="217" t="s">
        <v>1</v>
      </c>
      <c r="N191" s="218" t="s">
        <v>40</v>
      </c>
      <c r="O191" s="89"/>
      <c r="P191" s="219">
        <f>O191*H191</f>
        <v>0</v>
      </c>
      <c r="Q191" s="219">
        <v>0.040779999999999997</v>
      </c>
      <c r="R191" s="219">
        <f>Q191*H191</f>
        <v>0.045877499999999995</v>
      </c>
      <c r="S191" s="219">
        <v>0</v>
      </c>
      <c r="T191" s="219">
        <f>S191*H191</f>
        <v>0</v>
      </c>
      <c r="U191" s="220" t="s">
        <v>1</v>
      </c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1" t="s">
        <v>177</v>
      </c>
      <c r="AT191" s="221" t="s">
        <v>14</v>
      </c>
      <c r="AU191" s="221" t="s">
        <v>82</v>
      </c>
      <c r="AY191" s="15" t="s">
        <v>118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5" t="s">
        <v>80</v>
      </c>
      <c r="BK191" s="222">
        <f>ROUND(I191*H191,2)</f>
        <v>0</v>
      </c>
      <c r="BL191" s="15" t="s">
        <v>177</v>
      </c>
      <c r="BM191" s="221" t="s">
        <v>279</v>
      </c>
    </row>
    <row r="192" s="13" customFormat="1">
      <c r="A192" s="13"/>
      <c r="B192" s="223"/>
      <c r="C192" s="224"/>
      <c r="D192" s="225" t="s">
        <v>126</v>
      </c>
      <c r="E192" s="226" t="s">
        <v>1</v>
      </c>
      <c r="F192" s="227" t="s">
        <v>145</v>
      </c>
      <c r="G192" s="224"/>
      <c r="H192" s="228">
        <v>1.125</v>
      </c>
      <c r="I192" s="229"/>
      <c r="J192" s="224"/>
      <c r="K192" s="224"/>
      <c r="L192" s="230"/>
      <c r="M192" s="231"/>
      <c r="N192" s="232"/>
      <c r="O192" s="232"/>
      <c r="P192" s="232"/>
      <c r="Q192" s="232"/>
      <c r="R192" s="232"/>
      <c r="S192" s="232"/>
      <c r="T192" s="232"/>
      <c r="U192" s="23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126</v>
      </c>
      <c r="AU192" s="234" t="s">
        <v>82</v>
      </c>
      <c r="AV192" s="13" t="s">
        <v>82</v>
      </c>
      <c r="AW192" s="13" t="s">
        <v>32</v>
      </c>
      <c r="AX192" s="13" t="s">
        <v>75</v>
      </c>
      <c r="AY192" s="234" t="s">
        <v>118</v>
      </c>
    </row>
    <row r="193" s="2" customFormat="1" ht="33" customHeight="1">
      <c r="A193" s="36"/>
      <c r="B193" s="37"/>
      <c r="C193" s="209" t="s">
        <v>280</v>
      </c>
      <c r="D193" s="209" t="s">
        <v>14</v>
      </c>
      <c r="E193" s="210" t="s">
        <v>281</v>
      </c>
      <c r="F193" s="211" t="s">
        <v>282</v>
      </c>
      <c r="G193" s="212" t="s">
        <v>123</v>
      </c>
      <c r="H193" s="213">
        <v>2.25</v>
      </c>
      <c r="I193" s="214"/>
      <c r="J193" s="215">
        <f>ROUND(I193*H193,2)</f>
        <v>0</v>
      </c>
      <c r="K193" s="216"/>
      <c r="L193" s="42"/>
      <c r="M193" s="217" t="s">
        <v>1</v>
      </c>
      <c r="N193" s="218" t="s">
        <v>40</v>
      </c>
      <c r="O193" s="89"/>
      <c r="P193" s="219">
        <f>O193*H193</f>
        <v>0</v>
      </c>
      <c r="Q193" s="219">
        <v>0.00012</v>
      </c>
      <c r="R193" s="219">
        <f>Q193*H193</f>
        <v>0.00027</v>
      </c>
      <c r="S193" s="219">
        <v>0</v>
      </c>
      <c r="T193" s="219">
        <f>S193*H193</f>
        <v>0</v>
      </c>
      <c r="U193" s="220" t="s">
        <v>1</v>
      </c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1" t="s">
        <v>177</v>
      </c>
      <c r="AT193" s="221" t="s">
        <v>14</v>
      </c>
      <c r="AU193" s="221" t="s">
        <v>82</v>
      </c>
      <c r="AY193" s="15" t="s">
        <v>118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5" t="s">
        <v>80</v>
      </c>
      <c r="BK193" s="222">
        <f>ROUND(I193*H193,2)</f>
        <v>0</v>
      </c>
      <c r="BL193" s="15" t="s">
        <v>177</v>
      </c>
      <c r="BM193" s="221" t="s">
        <v>283</v>
      </c>
    </row>
    <row r="194" s="13" customFormat="1">
      <c r="A194" s="13"/>
      <c r="B194" s="223"/>
      <c r="C194" s="224"/>
      <c r="D194" s="225" t="s">
        <v>126</v>
      </c>
      <c r="E194" s="226" t="s">
        <v>1</v>
      </c>
      <c r="F194" s="227" t="s">
        <v>284</v>
      </c>
      <c r="G194" s="224"/>
      <c r="H194" s="228">
        <v>2.25</v>
      </c>
      <c r="I194" s="229"/>
      <c r="J194" s="224"/>
      <c r="K194" s="224"/>
      <c r="L194" s="230"/>
      <c r="M194" s="231"/>
      <c r="N194" s="232"/>
      <c r="O194" s="232"/>
      <c r="P194" s="232"/>
      <c r="Q194" s="232"/>
      <c r="R194" s="232"/>
      <c r="S194" s="232"/>
      <c r="T194" s="232"/>
      <c r="U194" s="23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126</v>
      </c>
      <c r="AU194" s="234" t="s">
        <v>82</v>
      </c>
      <c r="AV194" s="13" t="s">
        <v>82</v>
      </c>
      <c r="AW194" s="13" t="s">
        <v>32</v>
      </c>
      <c r="AX194" s="13" t="s">
        <v>75</v>
      </c>
      <c r="AY194" s="234" t="s">
        <v>118</v>
      </c>
    </row>
    <row r="195" s="2" customFormat="1" ht="21.75" customHeight="1">
      <c r="A195" s="36"/>
      <c r="B195" s="37"/>
      <c r="C195" s="235" t="s">
        <v>183</v>
      </c>
      <c r="D195" s="235" t="s">
        <v>180</v>
      </c>
      <c r="E195" s="236" t="s">
        <v>285</v>
      </c>
      <c r="F195" s="237" t="s">
        <v>286</v>
      </c>
      <c r="G195" s="238" t="s">
        <v>123</v>
      </c>
      <c r="H195" s="239">
        <v>1.1479999999999999</v>
      </c>
      <c r="I195" s="240"/>
      <c r="J195" s="241">
        <f>ROUND(I195*H195,2)</f>
        <v>0</v>
      </c>
      <c r="K195" s="242"/>
      <c r="L195" s="243"/>
      <c r="M195" s="244" t="s">
        <v>1</v>
      </c>
      <c r="N195" s="245" t="s">
        <v>40</v>
      </c>
      <c r="O195" s="89"/>
      <c r="P195" s="219">
        <f>O195*H195</f>
        <v>0</v>
      </c>
      <c r="Q195" s="219">
        <v>0.0032000000000000002</v>
      </c>
      <c r="R195" s="219">
        <f>Q195*H195</f>
        <v>0.0036736</v>
      </c>
      <c r="S195" s="219">
        <v>0</v>
      </c>
      <c r="T195" s="219">
        <f>S195*H195</f>
        <v>0</v>
      </c>
      <c r="U195" s="220" t="s">
        <v>1</v>
      </c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1" t="s">
        <v>183</v>
      </c>
      <c r="AT195" s="221" t="s">
        <v>180</v>
      </c>
      <c r="AU195" s="221" t="s">
        <v>82</v>
      </c>
      <c r="AY195" s="15" t="s">
        <v>118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5" t="s">
        <v>80</v>
      </c>
      <c r="BK195" s="222">
        <f>ROUND(I195*H195,2)</f>
        <v>0</v>
      </c>
      <c r="BL195" s="15" t="s">
        <v>177</v>
      </c>
      <c r="BM195" s="221" t="s">
        <v>287</v>
      </c>
    </row>
    <row r="196" s="13" customFormat="1">
      <c r="A196" s="13"/>
      <c r="B196" s="223"/>
      <c r="C196" s="224"/>
      <c r="D196" s="225" t="s">
        <v>126</v>
      </c>
      <c r="E196" s="224"/>
      <c r="F196" s="227" t="s">
        <v>288</v>
      </c>
      <c r="G196" s="224"/>
      <c r="H196" s="228">
        <v>1.1479999999999999</v>
      </c>
      <c r="I196" s="229"/>
      <c r="J196" s="224"/>
      <c r="K196" s="224"/>
      <c r="L196" s="230"/>
      <c r="M196" s="231"/>
      <c r="N196" s="232"/>
      <c r="O196" s="232"/>
      <c r="P196" s="232"/>
      <c r="Q196" s="232"/>
      <c r="R196" s="232"/>
      <c r="S196" s="232"/>
      <c r="T196" s="232"/>
      <c r="U196" s="23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126</v>
      </c>
      <c r="AU196" s="234" t="s">
        <v>82</v>
      </c>
      <c r="AV196" s="13" t="s">
        <v>82</v>
      </c>
      <c r="AW196" s="13" t="s">
        <v>4</v>
      </c>
      <c r="AX196" s="13" t="s">
        <v>80</v>
      </c>
      <c r="AY196" s="234" t="s">
        <v>118</v>
      </c>
    </row>
    <row r="197" s="2" customFormat="1" ht="21.75" customHeight="1">
      <c r="A197" s="36"/>
      <c r="B197" s="37"/>
      <c r="C197" s="235" t="s">
        <v>289</v>
      </c>
      <c r="D197" s="235" t="s">
        <v>180</v>
      </c>
      <c r="E197" s="236" t="s">
        <v>290</v>
      </c>
      <c r="F197" s="237" t="s">
        <v>291</v>
      </c>
      <c r="G197" s="238" t="s">
        <v>123</v>
      </c>
      <c r="H197" s="239">
        <v>1.1479999999999999</v>
      </c>
      <c r="I197" s="240"/>
      <c r="J197" s="241">
        <f>ROUND(I197*H197,2)</f>
        <v>0</v>
      </c>
      <c r="K197" s="242"/>
      <c r="L197" s="243"/>
      <c r="M197" s="244" t="s">
        <v>1</v>
      </c>
      <c r="N197" s="245" t="s">
        <v>40</v>
      </c>
      <c r="O197" s="89"/>
      <c r="P197" s="219">
        <f>O197*H197</f>
        <v>0</v>
      </c>
      <c r="Q197" s="219">
        <v>0.0038999999999999998</v>
      </c>
      <c r="R197" s="219">
        <f>Q197*H197</f>
        <v>0.0044771999999999998</v>
      </c>
      <c r="S197" s="219">
        <v>0</v>
      </c>
      <c r="T197" s="219">
        <f>S197*H197</f>
        <v>0</v>
      </c>
      <c r="U197" s="220" t="s">
        <v>1</v>
      </c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1" t="s">
        <v>183</v>
      </c>
      <c r="AT197" s="221" t="s">
        <v>180</v>
      </c>
      <c r="AU197" s="221" t="s">
        <v>82</v>
      </c>
      <c r="AY197" s="15" t="s">
        <v>118</v>
      </c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5" t="s">
        <v>80</v>
      </c>
      <c r="BK197" s="222">
        <f>ROUND(I197*H197,2)</f>
        <v>0</v>
      </c>
      <c r="BL197" s="15" t="s">
        <v>177</v>
      </c>
      <c r="BM197" s="221" t="s">
        <v>292</v>
      </c>
    </row>
    <row r="198" s="13" customFormat="1">
      <c r="A198" s="13"/>
      <c r="B198" s="223"/>
      <c r="C198" s="224"/>
      <c r="D198" s="225" t="s">
        <v>126</v>
      </c>
      <c r="E198" s="224"/>
      <c r="F198" s="227" t="s">
        <v>288</v>
      </c>
      <c r="G198" s="224"/>
      <c r="H198" s="228">
        <v>1.1479999999999999</v>
      </c>
      <c r="I198" s="229"/>
      <c r="J198" s="224"/>
      <c r="K198" s="224"/>
      <c r="L198" s="230"/>
      <c r="M198" s="231"/>
      <c r="N198" s="232"/>
      <c r="O198" s="232"/>
      <c r="P198" s="232"/>
      <c r="Q198" s="232"/>
      <c r="R198" s="232"/>
      <c r="S198" s="232"/>
      <c r="T198" s="232"/>
      <c r="U198" s="23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126</v>
      </c>
      <c r="AU198" s="234" t="s">
        <v>82</v>
      </c>
      <c r="AV198" s="13" t="s">
        <v>82</v>
      </c>
      <c r="AW198" s="13" t="s">
        <v>4</v>
      </c>
      <c r="AX198" s="13" t="s">
        <v>80</v>
      </c>
      <c r="AY198" s="234" t="s">
        <v>118</v>
      </c>
    </row>
    <row r="199" s="2" customFormat="1" ht="21.75" customHeight="1">
      <c r="A199" s="36"/>
      <c r="B199" s="37"/>
      <c r="C199" s="209" t="s">
        <v>293</v>
      </c>
      <c r="D199" s="209" t="s">
        <v>14</v>
      </c>
      <c r="E199" s="210" t="s">
        <v>294</v>
      </c>
      <c r="F199" s="211" t="s">
        <v>295</v>
      </c>
      <c r="G199" s="212" t="s">
        <v>272</v>
      </c>
      <c r="H199" s="246"/>
      <c r="I199" s="214"/>
      <c r="J199" s="215">
        <f>ROUND(I199*H199,2)</f>
        <v>0</v>
      </c>
      <c r="K199" s="216"/>
      <c r="L199" s="42"/>
      <c r="M199" s="217" t="s">
        <v>1</v>
      </c>
      <c r="N199" s="218" t="s">
        <v>40</v>
      </c>
      <c r="O199" s="89"/>
      <c r="P199" s="219">
        <f>O199*H199</f>
        <v>0</v>
      </c>
      <c r="Q199" s="219">
        <v>0</v>
      </c>
      <c r="R199" s="219">
        <f>Q199*H199</f>
        <v>0</v>
      </c>
      <c r="S199" s="219">
        <v>0</v>
      </c>
      <c r="T199" s="219">
        <f>S199*H199</f>
        <v>0</v>
      </c>
      <c r="U199" s="220" t="s">
        <v>1</v>
      </c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1" t="s">
        <v>177</v>
      </c>
      <c r="AT199" s="221" t="s">
        <v>14</v>
      </c>
      <c r="AU199" s="221" t="s">
        <v>82</v>
      </c>
      <c r="AY199" s="15" t="s">
        <v>118</v>
      </c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15" t="s">
        <v>80</v>
      </c>
      <c r="BK199" s="222">
        <f>ROUND(I199*H199,2)</f>
        <v>0</v>
      </c>
      <c r="BL199" s="15" t="s">
        <v>177</v>
      </c>
      <c r="BM199" s="221" t="s">
        <v>296</v>
      </c>
    </row>
    <row r="200" s="12" customFormat="1" ht="22.8" customHeight="1">
      <c r="A200" s="12"/>
      <c r="B200" s="193"/>
      <c r="C200" s="194"/>
      <c r="D200" s="195" t="s">
        <v>74</v>
      </c>
      <c r="E200" s="207" t="s">
        <v>297</v>
      </c>
      <c r="F200" s="207" t="s">
        <v>298</v>
      </c>
      <c r="G200" s="194"/>
      <c r="H200" s="194"/>
      <c r="I200" s="197"/>
      <c r="J200" s="208">
        <f>BK200</f>
        <v>0</v>
      </c>
      <c r="K200" s="194"/>
      <c r="L200" s="199"/>
      <c r="M200" s="200"/>
      <c r="N200" s="201"/>
      <c r="O200" s="201"/>
      <c r="P200" s="202">
        <f>SUM(P201:P202)</f>
        <v>0</v>
      </c>
      <c r="Q200" s="201"/>
      <c r="R200" s="202">
        <f>SUM(R201:R202)</f>
        <v>0</v>
      </c>
      <c r="S200" s="201"/>
      <c r="T200" s="202">
        <f>SUM(T201:T202)</f>
        <v>0</v>
      </c>
      <c r="U200" s="203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4" t="s">
        <v>82</v>
      </c>
      <c r="AT200" s="205" t="s">
        <v>74</v>
      </c>
      <c r="AU200" s="205" t="s">
        <v>80</v>
      </c>
      <c r="AY200" s="204" t="s">
        <v>118</v>
      </c>
      <c r="BK200" s="206">
        <f>SUM(BK201:BK202)</f>
        <v>0</v>
      </c>
    </row>
    <row r="201" s="2" customFormat="1" ht="21.75" customHeight="1">
      <c r="A201" s="36"/>
      <c r="B201" s="37"/>
      <c r="C201" s="209" t="s">
        <v>299</v>
      </c>
      <c r="D201" s="209" t="s">
        <v>14</v>
      </c>
      <c r="E201" s="210" t="s">
        <v>300</v>
      </c>
      <c r="F201" s="211" t="s">
        <v>301</v>
      </c>
      <c r="G201" s="212" t="s">
        <v>302</v>
      </c>
      <c r="H201" s="213">
        <v>1</v>
      </c>
      <c r="I201" s="214"/>
      <c r="J201" s="215">
        <f>ROUND(I201*H201,2)</f>
        <v>0</v>
      </c>
      <c r="K201" s="216"/>
      <c r="L201" s="42"/>
      <c r="M201" s="217" t="s">
        <v>1</v>
      </c>
      <c r="N201" s="218" t="s">
        <v>40</v>
      </c>
      <c r="O201" s="89"/>
      <c r="P201" s="219">
        <f>O201*H201</f>
        <v>0</v>
      </c>
      <c r="Q201" s="219">
        <v>0</v>
      </c>
      <c r="R201" s="219">
        <f>Q201*H201</f>
        <v>0</v>
      </c>
      <c r="S201" s="219">
        <v>0</v>
      </c>
      <c r="T201" s="219">
        <f>S201*H201</f>
        <v>0</v>
      </c>
      <c r="U201" s="220" t="s">
        <v>1</v>
      </c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1" t="s">
        <v>303</v>
      </c>
      <c r="AT201" s="221" t="s">
        <v>14</v>
      </c>
      <c r="AU201" s="221" t="s">
        <v>82</v>
      </c>
      <c r="AY201" s="15" t="s">
        <v>118</v>
      </c>
      <c r="BE201" s="222">
        <f>IF(N201="základní",J201,0)</f>
        <v>0</v>
      </c>
      <c r="BF201" s="222">
        <f>IF(N201="snížená",J201,0)</f>
        <v>0</v>
      </c>
      <c r="BG201" s="222">
        <f>IF(N201="zákl. přenesená",J201,0)</f>
        <v>0</v>
      </c>
      <c r="BH201" s="222">
        <f>IF(N201="sníž. přenesená",J201,0)</f>
        <v>0</v>
      </c>
      <c r="BI201" s="222">
        <f>IF(N201="nulová",J201,0)</f>
        <v>0</v>
      </c>
      <c r="BJ201" s="15" t="s">
        <v>80</v>
      </c>
      <c r="BK201" s="222">
        <f>ROUND(I201*H201,2)</f>
        <v>0</v>
      </c>
      <c r="BL201" s="15" t="s">
        <v>303</v>
      </c>
      <c r="BM201" s="221" t="s">
        <v>304</v>
      </c>
    </row>
    <row r="202" s="2" customFormat="1" ht="16.5" customHeight="1">
      <c r="A202" s="36"/>
      <c r="B202" s="37"/>
      <c r="C202" s="209" t="s">
        <v>305</v>
      </c>
      <c r="D202" s="209" t="s">
        <v>14</v>
      </c>
      <c r="E202" s="210" t="s">
        <v>306</v>
      </c>
      <c r="F202" s="211" t="s">
        <v>307</v>
      </c>
      <c r="G202" s="212" t="s">
        <v>302</v>
      </c>
      <c r="H202" s="213">
        <v>1</v>
      </c>
      <c r="I202" s="214"/>
      <c r="J202" s="215">
        <f>ROUND(I202*H202,2)</f>
        <v>0</v>
      </c>
      <c r="K202" s="216"/>
      <c r="L202" s="42"/>
      <c r="M202" s="217" t="s">
        <v>1</v>
      </c>
      <c r="N202" s="218" t="s">
        <v>40</v>
      </c>
      <c r="O202" s="89"/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19">
        <f>S202*H202</f>
        <v>0</v>
      </c>
      <c r="U202" s="220" t="s">
        <v>1</v>
      </c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1" t="s">
        <v>303</v>
      </c>
      <c r="AT202" s="221" t="s">
        <v>14</v>
      </c>
      <c r="AU202" s="221" t="s">
        <v>82</v>
      </c>
      <c r="AY202" s="15" t="s">
        <v>118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5" t="s">
        <v>80</v>
      </c>
      <c r="BK202" s="222">
        <f>ROUND(I202*H202,2)</f>
        <v>0</v>
      </c>
      <c r="BL202" s="15" t="s">
        <v>303</v>
      </c>
      <c r="BM202" s="221" t="s">
        <v>308</v>
      </c>
    </row>
    <row r="203" s="12" customFormat="1" ht="22.8" customHeight="1">
      <c r="A203" s="12"/>
      <c r="B203" s="193"/>
      <c r="C203" s="194"/>
      <c r="D203" s="195" t="s">
        <v>74</v>
      </c>
      <c r="E203" s="207" t="s">
        <v>309</v>
      </c>
      <c r="F203" s="207" t="s">
        <v>310</v>
      </c>
      <c r="G203" s="194"/>
      <c r="H203" s="194"/>
      <c r="I203" s="197"/>
      <c r="J203" s="208">
        <f>BK203</f>
        <v>0</v>
      </c>
      <c r="K203" s="194"/>
      <c r="L203" s="199"/>
      <c r="M203" s="200"/>
      <c r="N203" s="201"/>
      <c r="O203" s="201"/>
      <c r="P203" s="202">
        <f>SUM(P204:P213)</f>
        <v>0</v>
      </c>
      <c r="Q203" s="201"/>
      <c r="R203" s="202">
        <f>SUM(R204:R213)</f>
        <v>0</v>
      </c>
      <c r="S203" s="201"/>
      <c r="T203" s="202">
        <f>SUM(T204:T213)</f>
        <v>0</v>
      </c>
      <c r="U203" s="203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4" t="s">
        <v>82</v>
      </c>
      <c r="AT203" s="205" t="s">
        <v>74</v>
      </c>
      <c r="AU203" s="205" t="s">
        <v>80</v>
      </c>
      <c r="AY203" s="204" t="s">
        <v>118</v>
      </c>
      <c r="BK203" s="206">
        <f>SUM(BK204:BK213)</f>
        <v>0</v>
      </c>
    </row>
    <row r="204" s="2" customFormat="1" ht="21.75" customHeight="1">
      <c r="A204" s="36"/>
      <c r="B204" s="37"/>
      <c r="C204" s="209" t="s">
        <v>311</v>
      </c>
      <c r="D204" s="209" t="s">
        <v>14</v>
      </c>
      <c r="E204" s="210" t="s">
        <v>312</v>
      </c>
      <c r="F204" s="211" t="s">
        <v>313</v>
      </c>
      <c r="G204" s="212" t="s">
        <v>255</v>
      </c>
      <c r="H204" s="213">
        <v>307.5</v>
      </c>
      <c r="I204" s="214"/>
      <c r="J204" s="215">
        <f>ROUND(I204*H204,2)</f>
        <v>0</v>
      </c>
      <c r="K204" s="216"/>
      <c r="L204" s="42"/>
      <c r="M204" s="217" t="s">
        <v>1</v>
      </c>
      <c r="N204" s="218" t="s">
        <v>40</v>
      </c>
      <c r="O204" s="89"/>
      <c r="P204" s="219">
        <f>O204*H204</f>
        <v>0</v>
      </c>
      <c r="Q204" s="219">
        <v>0</v>
      </c>
      <c r="R204" s="219">
        <f>Q204*H204</f>
        <v>0</v>
      </c>
      <c r="S204" s="219">
        <v>0</v>
      </c>
      <c r="T204" s="219">
        <f>S204*H204</f>
        <v>0</v>
      </c>
      <c r="U204" s="220" t="s">
        <v>1</v>
      </c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1" t="s">
        <v>177</v>
      </c>
      <c r="AT204" s="221" t="s">
        <v>14</v>
      </c>
      <c r="AU204" s="221" t="s">
        <v>82</v>
      </c>
      <c r="AY204" s="15" t="s">
        <v>118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5" t="s">
        <v>80</v>
      </c>
      <c r="BK204" s="222">
        <f>ROUND(I204*H204,2)</f>
        <v>0</v>
      </c>
      <c r="BL204" s="15" t="s">
        <v>177</v>
      </c>
      <c r="BM204" s="221" t="s">
        <v>314</v>
      </c>
    </row>
    <row r="205" s="13" customFormat="1">
      <c r="A205" s="13"/>
      <c r="B205" s="223"/>
      <c r="C205" s="224"/>
      <c r="D205" s="225" t="s">
        <v>126</v>
      </c>
      <c r="E205" s="226" t="s">
        <v>1</v>
      </c>
      <c r="F205" s="227" t="s">
        <v>315</v>
      </c>
      <c r="G205" s="224"/>
      <c r="H205" s="228">
        <v>257.5</v>
      </c>
      <c r="I205" s="229"/>
      <c r="J205" s="224"/>
      <c r="K205" s="224"/>
      <c r="L205" s="230"/>
      <c r="M205" s="231"/>
      <c r="N205" s="232"/>
      <c r="O205" s="232"/>
      <c r="P205" s="232"/>
      <c r="Q205" s="232"/>
      <c r="R205" s="232"/>
      <c r="S205" s="232"/>
      <c r="T205" s="232"/>
      <c r="U205" s="23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126</v>
      </c>
      <c r="AU205" s="234" t="s">
        <v>82</v>
      </c>
      <c r="AV205" s="13" t="s">
        <v>82</v>
      </c>
      <c r="AW205" s="13" t="s">
        <v>32</v>
      </c>
      <c r="AX205" s="13" t="s">
        <v>75</v>
      </c>
      <c r="AY205" s="234" t="s">
        <v>118</v>
      </c>
    </row>
    <row r="206" s="13" customFormat="1">
      <c r="A206" s="13"/>
      <c r="B206" s="223"/>
      <c r="C206" s="224"/>
      <c r="D206" s="225" t="s">
        <v>126</v>
      </c>
      <c r="E206" s="226" t="s">
        <v>1</v>
      </c>
      <c r="F206" s="227" t="s">
        <v>316</v>
      </c>
      <c r="G206" s="224"/>
      <c r="H206" s="228">
        <v>50</v>
      </c>
      <c r="I206" s="229"/>
      <c r="J206" s="224"/>
      <c r="K206" s="224"/>
      <c r="L206" s="230"/>
      <c r="M206" s="231"/>
      <c r="N206" s="232"/>
      <c r="O206" s="232"/>
      <c r="P206" s="232"/>
      <c r="Q206" s="232"/>
      <c r="R206" s="232"/>
      <c r="S206" s="232"/>
      <c r="T206" s="232"/>
      <c r="U206" s="23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126</v>
      </c>
      <c r="AU206" s="234" t="s">
        <v>82</v>
      </c>
      <c r="AV206" s="13" t="s">
        <v>82</v>
      </c>
      <c r="AW206" s="13" t="s">
        <v>32</v>
      </c>
      <c r="AX206" s="13" t="s">
        <v>75</v>
      </c>
      <c r="AY206" s="234" t="s">
        <v>118</v>
      </c>
    </row>
    <row r="207" s="2" customFormat="1" ht="16.5" customHeight="1">
      <c r="A207" s="36"/>
      <c r="B207" s="37"/>
      <c r="C207" s="209" t="s">
        <v>317</v>
      </c>
      <c r="D207" s="209" t="s">
        <v>14</v>
      </c>
      <c r="E207" s="210" t="s">
        <v>318</v>
      </c>
      <c r="F207" s="211" t="s">
        <v>319</v>
      </c>
      <c r="G207" s="212" t="s">
        <v>255</v>
      </c>
      <c r="H207" s="213">
        <v>307.5</v>
      </c>
      <c r="I207" s="214"/>
      <c r="J207" s="215">
        <f>ROUND(I207*H207,2)</f>
        <v>0</v>
      </c>
      <c r="K207" s="216"/>
      <c r="L207" s="42"/>
      <c r="M207" s="217" t="s">
        <v>1</v>
      </c>
      <c r="N207" s="218" t="s">
        <v>40</v>
      </c>
      <c r="O207" s="89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19">
        <f>S207*H207</f>
        <v>0</v>
      </c>
      <c r="U207" s="220" t="s">
        <v>1</v>
      </c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1" t="s">
        <v>177</v>
      </c>
      <c r="AT207" s="221" t="s">
        <v>14</v>
      </c>
      <c r="AU207" s="221" t="s">
        <v>82</v>
      </c>
      <c r="AY207" s="15" t="s">
        <v>118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5" t="s">
        <v>80</v>
      </c>
      <c r="BK207" s="222">
        <f>ROUND(I207*H207,2)</f>
        <v>0</v>
      </c>
      <c r="BL207" s="15" t="s">
        <v>177</v>
      </c>
      <c r="BM207" s="221" t="s">
        <v>320</v>
      </c>
    </row>
    <row r="208" s="2" customFormat="1" ht="16.5" customHeight="1">
      <c r="A208" s="36"/>
      <c r="B208" s="37"/>
      <c r="C208" s="235" t="s">
        <v>321</v>
      </c>
      <c r="D208" s="235" t="s">
        <v>180</v>
      </c>
      <c r="E208" s="236" t="s">
        <v>322</v>
      </c>
      <c r="F208" s="237" t="s">
        <v>323</v>
      </c>
      <c r="G208" s="238" t="s">
        <v>255</v>
      </c>
      <c r="H208" s="239">
        <v>322.875</v>
      </c>
      <c r="I208" s="240"/>
      <c r="J208" s="241">
        <f>ROUND(I208*H208,2)</f>
        <v>0</v>
      </c>
      <c r="K208" s="242"/>
      <c r="L208" s="243"/>
      <c r="M208" s="244" t="s">
        <v>1</v>
      </c>
      <c r="N208" s="245" t="s">
        <v>40</v>
      </c>
      <c r="O208" s="89"/>
      <c r="P208" s="219">
        <f>O208*H208</f>
        <v>0</v>
      </c>
      <c r="Q208" s="219">
        <v>0</v>
      </c>
      <c r="R208" s="219">
        <f>Q208*H208</f>
        <v>0</v>
      </c>
      <c r="S208" s="219">
        <v>0</v>
      </c>
      <c r="T208" s="219">
        <f>S208*H208</f>
        <v>0</v>
      </c>
      <c r="U208" s="220" t="s">
        <v>1</v>
      </c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1" t="s">
        <v>183</v>
      </c>
      <c r="AT208" s="221" t="s">
        <v>180</v>
      </c>
      <c r="AU208" s="221" t="s">
        <v>82</v>
      </c>
      <c r="AY208" s="15" t="s">
        <v>118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15" t="s">
        <v>80</v>
      </c>
      <c r="BK208" s="222">
        <f>ROUND(I208*H208,2)</f>
        <v>0</v>
      </c>
      <c r="BL208" s="15" t="s">
        <v>177</v>
      </c>
      <c r="BM208" s="221" t="s">
        <v>324</v>
      </c>
    </row>
    <row r="209" s="13" customFormat="1">
      <c r="A209" s="13"/>
      <c r="B209" s="223"/>
      <c r="C209" s="224"/>
      <c r="D209" s="225" t="s">
        <v>126</v>
      </c>
      <c r="E209" s="224"/>
      <c r="F209" s="227" t="s">
        <v>325</v>
      </c>
      <c r="G209" s="224"/>
      <c r="H209" s="228">
        <v>322.875</v>
      </c>
      <c r="I209" s="229"/>
      <c r="J209" s="224"/>
      <c r="K209" s="224"/>
      <c r="L209" s="230"/>
      <c r="M209" s="231"/>
      <c r="N209" s="232"/>
      <c r="O209" s="232"/>
      <c r="P209" s="232"/>
      <c r="Q209" s="232"/>
      <c r="R209" s="232"/>
      <c r="S209" s="232"/>
      <c r="T209" s="232"/>
      <c r="U209" s="23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126</v>
      </c>
      <c r="AU209" s="234" t="s">
        <v>82</v>
      </c>
      <c r="AV209" s="13" t="s">
        <v>82</v>
      </c>
      <c r="AW209" s="13" t="s">
        <v>4</v>
      </c>
      <c r="AX209" s="13" t="s">
        <v>80</v>
      </c>
      <c r="AY209" s="234" t="s">
        <v>118</v>
      </c>
    </row>
    <row r="210" s="2" customFormat="1" ht="16.5" customHeight="1">
      <c r="A210" s="36"/>
      <c r="B210" s="37"/>
      <c r="C210" s="235" t="s">
        <v>326</v>
      </c>
      <c r="D210" s="235" t="s">
        <v>180</v>
      </c>
      <c r="E210" s="236" t="s">
        <v>327</v>
      </c>
      <c r="F210" s="237" t="s">
        <v>328</v>
      </c>
      <c r="G210" s="238" t="s">
        <v>329</v>
      </c>
      <c r="H210" s="239">
        <v>1</v>
      </c>
      <c r="I210" s="240"/>
      <c r="J210" s="241">
        <f>ROUND(I210*H210,2)</f>
        <v>0</v>
      </c>
      <c r="K210" s="242"/>
      <c r="L210" s="243"/>
      <c r="M210" s="244" t="s">
        <v>1</v>
      </c>
      <c r="N210" s="245" t="s">
        <v>40</v>
      </c>
      <c r="O210" s="89"/>
      <c r="P210" s="219">
        <f>O210*H210</f>
        <v>0</v>
      </c>
      <c r="Q210" s="219">
        <v>0</v>
      </c>
      <c r="R210" s="219">
        <f>Q210*H210</f>
        <v>0</v>
      </c>
      <c r="S210" s="219">
        <v>0</v>
      </c>
      <c r="T210" s="219">
        <f>S210*H210</f>
        <v>0</v>
      </c>
      <c r="U210" s="220" t="s">
        <v>1</v>
      </c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1" t="s">
        <v>183</v>
      </c>
      <c r="AT210" s="221" t="s">
        <v>180</v>
      </c>
      <c r="AU210" s="221" t="s">
        <v>82</v>
      </c>
      <c r="AY210" s="15" t="s">
        <v>118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15" t="s">
        <v>80</v>
      </c>
      <c r="BK210" s="222">
        <f>ROUND(I210*H210,2)</f>
        <v>0</v>
      </c>
      <c r="BL210" s="15" t="s">
        <v>177</v>
      </c>
      <c r="BM210" s="221" t="s">
        <v>330</v>
      </c>
    </row>
    <row r="211" s="2" customFormat="1" ht="16.5" customHeight="1">
      <c r="A211" s="36"/>
      <c r="B211" s="37"/>
      <c r="C211" s="209" t="s">
        <v>331</v>
      </c>
      <c r="D211" s="209" t="s">
        <v>14</v>
      </c>
      <c r="E211" s="210" t="s">
        <v>332</v>
      </c>
      <c r="F211" s="211" t="s">
        <v>333</v>
      </c>
      <c r="G211" s="212" t="s">
        <v>189</v>
      </c>
      <c r="H211" s="213">
        <v>205</v>
      </c>
      <c r="I211" s="214"/>
      <c r="J211" s="215">
        <f>ROUND(I211*H211,2)</f>
        <v>0</v>
      </c>
      <c r="K211" s="216"/>
      <c r="L211" s="42"/>
      <c r="M211" s="217" t="s">
        <v>1</v>
      </c>
      <c r="N211" s="218" t="s">
        <v>40</v>
      </c>
      <c r="O211" s="89"/>
      <c r="P211" s="219">
        <f>O211*H211</f>
        <v>0</v>
      </c>
      <c r="Q211" s="219">
        <v>0</v>
      </c>
      <c r="R211" s="219">
        <f>Q211*H211</f>
        <v>0</v>
      </c>
      <c r="S211" s="219">
        <v>0</v>
      </c>
      <c r="T211" s="219">
        <f>S211*H211</f>
        <v>0</v>
      </c>
      <c r="U211" s="220" t="s">
        <v>1</v>
      </c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1" t="s">
        <v>177</v>
      </c>
      <c r="AT211" s="221" t="s">
        <v>14</v>
      </c>
      <c r="AU211" s="221" t="s">
        <v>82</v>
      </c>
      <c r="AY211" s="15" t="s">
        <v>118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15" t="s">
        <v>80</v>
      </c>
      <c r="BK211" s="222">
        <f>ROUND(I211*H211,2)</f>
        <v>0</v>
      </c>
      <c r="BL211" s="15" t="s">
        <v>177</v>
      </c>
      <c r="BM211" s="221" t="s">
        <v>334</v>
      </c>
    </row>
    <row r="212" s="13" customFormat="1">
      <c r="A212" s="13"/>
      <c r="B212" s="223"/>
      <c r="C212" s="224"/>
      <c r="D212" s="225" t="s">
        <v>126</v>
      </c>
      <c r="E212" s="226" t="s">
        <v>1</v>
      </c>
      <c r="F212" s="227" t="s">
        <v>335</v>
      </c>
      <c r="G212" s="224"/>
      <c r="H212" s="228">
        <v>205</v>
      </c>
      <c r="I212" s="229"/>
      <c r="J212" s="224"/>
      <c r="K212" s="224"/>
      <c r="L212" s="230"/>
      <c r="M212" s="231"/>
      <c r="N212" s="232"/>
      <c r="O212" s="232"/>
      <c r="P212" s="232"/>
      <c r="Q212" s="232"/>
      <c r="R212" s="232"/>
      <c r="S212" s="232"/>
      <c r="T212" s="232"/>
      <c r="U212" s="23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126</v>
      </c>
      <c r="AU212" s="234" t="s">
        <v>82</v>
      </c>
      <c r="AV212" s="13" t="s">
        <v>82</v>
      </c>
      <c r="AW212" s="13" t="s">
        <v>32</v>
      </c>
      <c r="AX212" s="13" t="s">
        <v>75</v>
      </c>
      <c r="AY212" s="234" t="s">
        <v>118</v>
      </c>
    </row>
    <row r="213" s="2" customFormat="1" ht="16.5" customHeight="1">
      <c r="A213" s="36"/>
      <c r="B213" s="37"/>
      <c r="C213" s="235" t="s">
        <v>336</v>
      </c>
      <c r="D213" s="235" t="s">
        <v>180</v>
      </c>
      <c r="E213" s="236" t="s">
        <v>337</v>
      </c>
      <c r="F213" s="237" t="s">
        <v>338</v>
      </c>
      <c r="G213" s="238" t="s">
        <v>189</v>
      </c>
      <c r="H213" s="239">
        <v>205</v>
      </c>
      <c r="I213" s="240"/>
      <c r="J213" s="241">
        <f>ROUND(I213*H213,2)</f>
        <v>0</v>
      </c>
      <c r="K213" s="242"/>
      <c r="L213" s="243"/>
      <c r="M213" s="244" t="s">
        <v>1</v>
      </c>
      <c r="N213" s="245" t="s">
        <v>40</v>
      </c>
      <c r="O213" s="89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19">
        <f>S213*H213</f>
        <v>0</v>
      </c>
      <c r="U213" s="220" t="s">
        <v>1</v>
      </c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21" t="s">
        <v>183</v>
      </c>
      <c r="AT213" s="221" t="s">
        <v>180</v>
      </c>
      <c r="AU213" s="221" t="s">
        <v>82</v>
      </c>
      <c r="AY213" s="15" t="s">
        <v>118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15" t="s">
        <v>80</v>
      </c>
      <c r="BK213" s="222">
        <f>ROUND(I213*H213,2)</f>
        <v>0</v>
      </c>
      <c r="BL213" s="15" t="s">
        <v>177</v>
      </c>
      <c r="BM213" s="221" t="s">
        <v>339</v>
      </c>
    </row>
    <row r="214" s="12" customFormat="1" ht="22.8" customHeight="1">
      <c r="A214" s="12"/>
      <c r="B214" s="193"/>
      <c r="C214" s="194"/>
      <c r="D214" s="195" t="s">
        <v>74</v>
      </c>
      <c r="E214" s="207" t="s">
        <v>340</v>
      </c>
      <c r="F214" s="207" t="s">
        <v>341</v>
      </c>
      <c r="G214" s="194"/>
      <c r="H214" s="194"/>
      <c r="I214" s="197"/>
      <c r="J214" s="208">
        <f>BK214</f>
        <v>0</v>
      </c>
      <c r="K214" s="194"/>
      <c r="L214" s="199"/>
      <c r="M214" s="200"/>
      <c r="N214" s="201"/>
      <c r="O214" s="201"/>
      <c r="P214" s="202">
        <f>SUM(P215:P242)</f>
        <v>0</v>
      </c>
      <c r="Q214" s="201"/>
      <c r="R214" s="202">
        <f>SUM(R215:R242)</f>
        <v>0.89509500000000008</v>
      </c>
      <c r="S214" s="201"/>
      <c r="T214" s="202">
        <f>SUM(T215:T242)</f>
        <v>0.78856700000000013</v>
      </c>
      <c r="U214" s="203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4" t="s">
        <v>82</v>
      </c>
      <c r="AT214" s="205" t="s">
        <v>74</v>
      </c>
      <c r="AU214" s="205" t="s">
        <v>80</v>
      </c>
      <c r="AY214" s="204" t="s">
        <v>118</v>
      </c>
      <c r="BK214" s="206">
        <f>SUM(BK215:BK242)</f>
        <v>0</v>
      </c>
    </row>
    <row r="215" s="2" customFormat="1" ht="21.75" customHeight="1">
      <c r="A215" s="36"/>
      <c r="B215" s="37"/>
      <c r="C215" s="209" t="s">
        <v>342</v>
      </c>
      <c r="D215" s="209" t="s">
        <v>14</v>
      </c>
      <c r="E215" s="210" t="s">
        <v>343</v>
      </c>
      <c r="F215" s="211" t="s">
        <v>344</v>
      </c>
      <c r="G215" s="212" t="s">
        <v>255</v>
      </c>
      <c r="H215" s="213">
        <v>98</v>
      </c>
      <c r="I215" s="214"/>
      <c r="J215" s="215">
        <f>ROUND(I215*H215,2)</f>
        <v>0</v>
      </c>
      <c r="K215" s="216"/>
      <c r="L215" s="42"/>
      <c r="M215" s="217" t="s">
        <v>1</v>
      </c>
      <c r="N215" s="218" t="s">
        <v>40</v>
      </c>
      <c r="O215" s="89"/>
      <c r="P215" s="219">
        <f>O215*H215</f>
        <v>0</v>
      </c>
      <c r="Q215" s="219">
        <v>0</v>
      </c>
      <c r="R215" s="219">
        <f>Q215*H215</f>
        <v>0</v>
      </c>
      <c r="S215" s="219">
        <v>0.0017700000000000001</v>
      </c>
      <c r="T215" s="219">
        <f>S215*H215</f>
        <v>0.17346</v>
      </c>
      <c r="U215" s="220" t="s">
        <v>1</v>
      </c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1" t="s">
        <v>177</v>
      </c>
      <c r="AT215" s="221" t="s">
        <v>14</v>
      </c>
      <c r="AU215" s="221" t="s">
        <v>82</v>
      </c>
      <c r="AY215" s="15" t="s">
        <v>118</v>
      </c>
      <c r="BE215" s="222">
        <f>IF(N215="základní",J215,0)</f>
        <v>0</v>
      </c>
      <c r="BF215" s="222">
        <f>IF(N215="snížená",J215,0)</f>
        <v>0</v>
      </c>
      <c r="BG215" s="222">
        <f>IF(N215="zákl. přenesená",J215,0)</f>
        <v>0</v>
      </c>
      <c r="BH215" s="222">
        <f>IF(N215="sníž. přenesená",J215,0)</f>
        <v>0</v>
      </c>
      <c r="BI215" s="222">
        <f>IF(N215="nulová",J215,0)</f>
        <v>0</v>
      </c>
      <c r="BJ215" s="15" t="s">
        <v>80</v>
      </c>
      <c r="BK215" s="222">
        <f>ROUND(I215*H215,2)</f>
        <v>0</v>
      </c>
      <c r="BL215" s="15" t="s">
        <v>177</v>
      </c>
      <c r="BM215" s="221" t="s">
        <v>345</v>
      </c>
    </row>
    <row r="216" s="2" customFormat="1" ht="21.75" customHeight="1">
      <c r="A216" s="36"/>
      <c r="B216" s="37"/>
      <c r="C216" s="209" t="s">
        <v>346</v>
      </c>
      <c r="D216" s="209" t="s">
        <v>14</v>
      </c>
      <c r="E216" s="210" t="s">
        <v>347</v>
      </c>
      <c r="F216" s="211" t="s">
        <v>348</v>
      </c>
      <c r="G216" s="212" t="s">
        <v>255</v>
      </c>
      <c r="H216" s="213">
        <v>57.700000000000003</v>
      </c>
      <c r="I216" s="214"/>
      <c r="J216" s="215">
        <f>ROUND(I216*H216,2)</f>
        <v>0</v>
      </c>
      <c r="K216" s="216"/>
      <c r="L216" s="42"/>
      <c r="M216" s="217" t="s">
        <v>1</v>
      </c>
      <c r="N216" s="218" t="s">
        <v>40</v>
      </c>
      <c r="O216" s="89"/>
      <c r="P216" s="219">
        <f>O216*H216</f>
        <v>0</v>
      </c>
      <c r="Q216" s="219">
        <v>0</v>
      </c>
      <c r="R216" s="219">
        <f>Q216*H216</f>
        <v>0</v>
      </c>
      <c r="S216" s="219">
        <v>0.00191</v>
      </c>
      <c r="T216" s="219">
        <f>S216*H216</f>
        <v>0.11020700000000001</v>
      </c>
      <c r="U216" s="220" t="s">
        <v>1</v>
      </c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21" t="s">
        <v>177</v>
      </c>
      <c r="AT216" s="221" t="s">
        <v>14</v>
      </c>
      <c r="AU216" s="221" t="s">
        <v>82</v>
      </c>
      <c r="AY216" s="15" t="s">
        <v>118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15" t="s">
        <v>80</v>
      </c>
      <c r="BK216" s="222">
        <f>ROUND(I216*H216,2)</f>
        <v>0</v>
      </c>
      <c r="BL216" s="15" t="s">
        <v>177</v>
      </c>
      <c r="BM216" s="221" t="s">
        <v>349</v>
      </c>
    </row>
    <row r="217" s="13" customFormat="1">
      <c r="A217" s="13"/>
      <c r="B217" s="223"/>
      <c r="C217" s="224"/>
      <c r="D217" s="225" t="s">
        <v>126</v>
      </c>
      <c r="E217" s="226" t="s">
        <v>1</v>
      </c>
      <c r="F217" s="227" t="s">
        <v>350</v>
      </c>
      <c r="G217" s="224"/>
      <c r="H217" s="228">
        <v>57.700000000000003</v>
      </c>
      <c r="I217" s="229"/>
      <c r="J217" s="224"/>
      <c r="K217" s="224"/>
      <c r="L217" s="230"/>
      <c r="M217" s="231"/>
      <c r="N217" s="232"/>
      <c r="O217" s="232"/>
      <c r="P217" s="232"/>
      <c r="Q217" s="232"/>
      <c r="R217" s="232"/>
      <c r="S217" s="232"/>
      <c r="T217" s="232"/>
      <c r="U217" s="23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126</v>
      </c>
      <c r="AU217" s="234" t="s">
        <v>82</v>
      </c>
      <c r="AV217" s="13" t="s">
        <v>82</v>
      </c>
      <c r="AW217" s="13" t="s">
        <v>32</v>
      </c>
      <c r="AX217" s="13" t="s">
        <v>75</v>
      </c>
      <c r="AY217" s="234" t="s">
        <v>118</v>
      </c>
    </row>
    <row r="218" s="2" customFormat="1" ht="16.5" customHeight="1">
      <c r="A218" s="36"/>
      <c r="B218" s="37"/>
      <c r="C218" s="209" t="s">
        <v>351</v>
      </c>
      <c r="D218" s="209" t="s">
        <v>14</v>
      </c>
      <c r="E218" s="210" t="s">
        <v>352</v>
      </c>
      <c r="F218" s="211" t="s">
        <v>353</v>
      </c>
      <c r="G218" s="212" t="s">
        <v>255</v>
      </c>
      <c r="H218" s="213">
        <v>68.799999999999997</v>
      </c>
      <c r="I218" s="214"/>
      <c r="J218" s="215">
        <f>ROUND(I218*H218,2)</f>
        <v>0</v>
      </c>
      <c r="K218" s="216"/>
      <c r="L218" s="42"/>
      <c r="M218" s="217" t="s">
        <v>1</v>
      </c>
      <c r="N218" s="218" t="s">
        <v>40</v>
      </c>
      <c r="O218" s="89"/>
      <c r="P218" s="219">
        <f>O218*H218</f>
        <v>0</v>
      </c>
      <c r="Q218" s="219">
        <v>0</v>
      </c>
      <c r="R218" s="219">
        <f>Q218*H218</f>
        <v>0</v>
      </c>
      <c r="S218" s="219">
        <v>0.00175</v>
      </c>
      <c r="T218" s="219">
        <f>S218*H218</f>
        <v>0.12039999999999999</v>
      </c>
      <c r="U218" s="220" t="s">
        <v>1</v>
      </c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1" t="s">
        <v>177</v>
      </c>
      <c r="AT218" s="221" t="s">
        <v>14</v>
      </c>
      <c r="AU218" s="221" t="s">
        <v>82</v>
      </c>
      <c r="AY218" s="15" t="s">
        <v>118</v>
      </c>
      <c r="BE218" s="222">
        <f>IF(N218="základní",J218,0)</f>
        <v>0</v>
      </c>
      <c r="BF218" s="222">
        <f>IF(N218="snížená",J218,0)</f>
        <v>0</v>
      </c>
      <c r="BG218" s="222">
        <f>IF(N218="zákl. přenesená",J218,0)</f>
        <v>0</v>
      </c>
      <c r="BH218" s="222">
        <f>IF(N218="sníž. přenesená",J218,0)</f>
        <v>0</v>
      </c>
      <c r="BI218" s="222">
        <f>IF(N218="nulová",J218,0)</f>
        <v>0</v>
      </c>
      <c r="BJ218" s="15" t="s">
        <v>80</v>
      </c>
      <c r="BK218" s="222">
        <f>ROUND(I218*H218,2)</f>
        <v>0</v>
      </c>
      <c r="BL218" s="15" t="s">
        <v>177</v>
      </c>
      <c r="BM218" s="221" t="s">
        <v>354</v>
      </c>
    </row>
    <row r="219" s="13" customFormat="1">
      <c r="A219" s="13"/>
      <c r="B219" s="223"/>
      <c r="C219" s="224"/>
      <c r="D219" s="225" t="s">
        <v>126</v>
      </c>
      <c r="E219" s="226" t="s">
        <v>1</v>
      </c>
      <c r="F219" s="227" t="s">
        <v>355</v>
      </c>
      <c r="G219" s="224"/>
      <c r="H219" s="228">
        <v>68.799999999999997</v>
      </c>
      <c r="I219" s="229"/>
      <c r="J219" s="224"/>
      <c r="K219" s="224"/>
      <c r="L219" s="230"/>
      <c r="M219" s="231"/>
      <c r="N219" s="232"/>
      <c r="O219" s="232"/>
      <c r="P219" s="232"/>
      <c r="Q219" s="232"/>
      <c r="R219" s="232"/>
      <c r="S219" s="232"/>
      <c r="T219" s="232"/>
      <c r="U219" s="23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126</v>
      </c>
      <c r="AU219" s="234" t="s">
        <v>82</v>
      </c>
      <c r="AV219" s="13" t="s">
        <v>82</v>
      </c>
      <c r="AW219" s="13" t="s">
        <v>32</v>
      </c>
      <c r="AX219" s="13" t="s">
        <v>75</v>
      </c>
      <c r="AY219" s="234" t="s">
        <v>118</v>
      </c>
    </row>
    <row r="220" s="2" customFormat="1" ht="16.5" customHeight="1">
      <c r="A220" s="36"/>
      <c r="B220" s="37"/>
      <c r="C220" s="209" t="s">
        <v>356</v>
      </c>
      <c r="D220" s="209" t="s">
        <v>14</v>
      </c>
      <c r="E220" s="210" t="s">
        <v>357</v>
      </c>
      <c r="F220" s="211" t="s">
        <v>358</v>
      </c>
      <c r="G220" s="212" t="s">
        <v>255</v>
      </c>
      <c r="H220" s="213">
        <v>110</v>
      </c>
      <c r="I220" s="214"/>
      <c r="J220" s="215">
        <f>ROUND(I220*H220,2)</f>
        <v>0</v>
      </c>
      <c r="K220" s="216"/>
      <c r="L220" s="42"/>
      <c r="M220" s="217" t="s">
        <v>1</v>
      </c>
      <c r="N220" s="218" t="s">
        <v>40</v>
      </c>
      <c r="O220" s="89"/>
      <c r="P220" s="219">
        <f>O220*H220</f>
        <v>0</v>
      </c>
      <c r="Q220" s="219">
        <v>0</v>
      </c>
      <c r="R220" s="219">
        <f>Q220*H220</f>
        <v>0</v>
      </c>
      <c r="S220" s="219">
        <v>0.0025999999999999999</v>
      </c>
      <c r="T220" s="219">
        <f>S220*H220</f>
        <v>0.28599999999999998</v>
      </c>
      <c r="U220" s="220" t="s">
        <v>1</v>
      </c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1" t="s">
        <v>177</v>
      </c>
      <c r="AT220" s="221" t="s">
        <v>14</v>
      </c>
      <c r="AU220" s="221" t="s">
        <v>82</v>
      </c>
      <c r="AY220" s="15" t="s">
        <v>118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15" t="s">
        <v>80</v>
      </c>
      <c r="BK220" s="222">
        <f>ROUND(I220*H220,2)</f>
        <v>0</v>
      </c>
      <c r="BL220" s="15" t="s">
        <v>177</v>
      </c>
      <c r="BM220" s="221" t="s">
        <v>359</v>
      </c>
    </row>
    <row r="221" s="2" customFormat="1" ht="16.5" customHeight="1">
      <c r="A221" s="36"/>
      <c r="B221" s="37"/>
      <c r="C221" s="209" t="s">
        <v>360</v>
      </c>
      <c r="D221" s="209" t="s">
        <v>14</v>
      </c>
      <c r="E221" s="210" t="s">
        <v>361</v>
      </c>
      <c r="F221" s="211" t="s">
        <v>362</v>
      </c>
      <c r="G221" s="212" t="s">
        <v>255</v>
      </c>
      <c r="H221" s="213">
        <v>25</v>
      </c>
      <c r="I221" s="214"/>
      <c r="J221" s="215">
        <f>ROUND(I221*H221,2)</f>
        <v>0</v>
      </c>
      <c r="K221" s="216"/>
      <c r="L221" s="42"/>
      <c r="M221" s="217" t="s">
        <v>1</v>
      </c>
      <c r="N221" s="218" t="s">
        <v>40</v>
      </c>
      <c r="O221" s="89"/>
      <c r="P221" s="219">
        <f>O221*H221</f>
        <v>0</v>
      </c>
      <c r="Q221" s="219">
        <v>0</v>
      </c>
      <c r="R221" s="219">
        <f>Q221*H221</f>
        <v>0</v>
      </c>
      <c r="S221" s="219">
        <v>0.0039399999999999999</v>
      </c>
      <c r="T221" s="219">
        <f>S221*H221</f>
        <v>0.098500000000000004</v>
      </c>
      <c r="U221" s="220" t="s">
        <v>1</v>
      </c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1" t="s">
        <v>177</v>
      </c>
      <c r="AT221" s="221" t="s">
        <v>14</v>
      </c>
      <c r="AU221" s="221" t="s">
        <v>82</v>
      </c>
      <c r="AY221" s="15" t="s">
        <v>118</v>
      </c>
      <c r="BE221" s="222">
        <f>IF(N221="základní",J221,0)</f>
        <v>0</v>
      </c>
      <c r="BF221" s="222">
        <f>IF(N221="snížená",J221,0)</f>
        <v>0</v>
      </c>
      <c r="BG221" s="222">
        <f>IF(N221="zákl. přenesená",J221,0)</f>
        <v>0</v>
      </c>
      <c r="BH221" s="222">
        <f>IF(N221="sníž. přenesená",J221,0)</f>
        <v>0</v>
      </c>
      <c r="BI221" s="222">
        <f>IF(N221="nulová",J221,0)</f>
        <v>0</v>
      </c>
      <c r="BJ221" s="15" t="s">
        <v>80</v>
      </c>
      <c r="BK221" s="222">
        <f>ROUND(I221*H221,2)</f>
        <v>0</v>
      </c>
      <c r="BL221" s="15" t="s">
        <v>177</v>
      </c>
      <c r="BM221" s="221" t="s">
        <v>363</v>
      </c>
    </row>
    <row r="222" s="2" customFormat="1" ht="21.75" customHeight="1">
      <c r="A222" s="36"/>
      <c r="B222" s="37"/>
      <c r="C222" s="209" t="s">
        <v>364</v>
      </c>
      <c r="D222" s="209" t="s">
        <v>14</v>
      </c>
      <c r="E222" s="210" t="s">
        <v>365</v>
      </c>
      <c r="F222" s="211" t="s">
        <v>366</v>
      </c>
      <c r="G222" s="212" t="s">
        <v>255</v>
      </c>
      <c r="H222" s="213">
        <v>1.3</v>
      </c>
      <c r="I222" s="214"/>
      <c r="J222" s="215">
        <f>ROUND(I222*H222,2)</f>
        <v>0</v>
      </c>
      <c r="K222" s="216"/>
      <c r="L222" s="42"/>
      <c r="M222" s="217" t="s">
        <v>1</v>
      </c>
      <c r="N222" s="218" t="s">
        <v>40</v>
      </c>
      <c r="O222" s="89"/>
      <c r="P222" s="219">
        <f>O222*H222</f>
        <v>0</v>
      </c>
      <c r="Q222" s="219">
        <v>0.00347</v>
      </c>
      <c r="R222" s="219">
        <f>Q222*H222</f>
        <v>0.0045110000000000003</v>
      </c>
      <c r="S222" s="219">
        <v>0</v>
      </c>
      <c r="T222" s="219">
        <f>S222*H222</f>
        <v>0</v>
      </c>
      <c r="U222" s="220" t="s">
        <v>1</v>
      </c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1" t="s">
        <v>177</v>
      </c>
      <c r="AT222" s="221" t="s">
        <v>14</v>
      </c>
      <c r="AU222" s="221" t="s">
        <v>82</v>
      </c>
      <c r="AY222" s="15" t="s">
        <v>118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15" t="s">
        <v>80</v>
      </c>
      <c r="BK222" s="222">
        <f>ROUND(I222*H222,2)</f>
        <v>0</v>
      </c>
      <c r="BL222" s="15" t="s">
        <v>177</v>
      </c>
      <c r="BM222" s="221" t="s">
        <v>367</v>
      </c>
    </row>
    <row r="223" s="13" customFormat="1">
      <c r="A223" s="13"/>
      <c r="B223" s="223"/>
      <c r="C223" s="224"/>
      <c r="D223" s="225" t="s">
        <v>126</v>
      </c>
      <c r="E223" s="226" t="s">
        <v>1</v>
      </c>
      <c r="F223" s="227" t="s">
        <v>368</v>
      </c>
      <c r="G223" s="224"/>
      <c r="H223" s="228">
        <v>1.3</v>
      </c>
      <c r="I223" s="229"/>
      <c r="J223" s="224"/>
      <c r="K223" s="224"/>
      <c r="L223" s="230"/>
      <c r="M223" s="231"/>
      <c r="N223" s="232"/>
      <c r="O223" s="232"/>
      <c r="P223" s="232"/>
      <c r="Q223" s="232"/>
      <c r="R223" s="232"/>
      <c r="S223" s="232"/>
      <c r="T223" s="232"/>
      <c r="U223" s="23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126</v>
      </c>
      <c r="AU223" s="234" t="s">
        <v>82</v>
      </c>
      <c r="AV223" s="13" t="s">
        <v>82</v>
      </c>
      <c r="AW223" s="13" t="s">
        <v>32</v>
      </c>
      <c r="AX223" s="13" t="s">
        <v>75</v>
      </c>
      <c r="AY223" s="234" t="s">
        <v>118</v>
      </c>
    </row>
    <row r="224" s="2" customFormat="1" ht="21.75" customHeight="1">
      <c r="A224" s="36"/>
      <c r="B224" s="37"/>
      <c r="C224" s="209" t="s">
        <v>369</v>
      </c>
      <c r="D224" s="209" t="s">
        <v>14</v>
      </c>
      <c r="E224" s="210" t="s">
        <v>370</v>
      </c>
      <c r="F224" s="211" t="s">
        <v>371</v>
      </c>
      <c r="G224" s="212" t="s">
        <v>255</v>
      </c>
      <c r="H224" s="213">
        <v>98</v>
      </c>
      <c r="I224" s="214"/>
      <c r="J224" s="215">
        <f>ROUND(I224*H224,2)</f>
        <v>0</v>
      </c>
      <c r="K224" s="216"/>
      <c r="L224" s="42"/>
      <c r="M224" s="217" t="s">
        <v>1</v>
      </c>
      <c r="N224" s="218" t="s">
        <v>40</v>
      </c>
      <c r="O224" s="89"/>
      <c r="P224" s="219">
        <f>O224*H224</f>
        <v>0</v>
      </c>
      <c r="Q224" s="219">
        <v>0.0022799999999999999</v>
      </c>
      <c r="R224" s="219">
        <f>Q224*H224</f>
        <v>0.22344</v>
      </c>
      <c r="S224" s="219">
        <v>0</v>
      </c>
      <c r="T224" s="219">
        <f>S224*H224</f>
        <v>0</v>
      </c>
      <c r="U224" s="220" t="s">
        <v>1</v>
      </c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1" t="s">
        <v>177</v>
      </c>
      <c r="AT224" s="221" t="s">
        <v>14</v>
      </c>
      <c r="AU224" s="221" t="s">
        <v>82</v>
      </c>
      <c r="AY224" s="15" t="s">
        <v>118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15" t="s">
        <v>80</v>
      </c>
      <c r="BK224" s="222">
        <f>ROUND(I224*H224,2)</f>
        <v>0</v>
      </c>
      <c r="BL224" s="15" t="s">
        <v>177</v>
      </c>
      <c r="BM224" s="221" t="s">
        <v>372</v>
      </c>
    </row>
    <row r="225" s="13" customFormat="1">
      <c r="A225" s="13"/>
      <c r="B225" s="223"/>
      <c r="C225" s="224"/>
      <c r="D225" s="225" t="s">
        <v>126</v>
      </c>
      <c r="E225" s="226" t="s">
        <v>1</v>
      </c>
      <c r="F225" s="227" t="s">
        <v>373</v>
      </c>
      <c r="G225" s="224"/>
      <c r="H225" s="228">
        <v>98</v>
      </c>
      <c r="I225" s="229"/>
      <c r="J225" s="224"/>
      <c r="K225" s="224"/>
      <c r="L225" s="230"/>
      <c r="M225" s="231"/>
      <c r="N225" s="232"/>
      <c r="O225" s="232"/>
      <c r="P225" s="232"/>
      <c r="Q225" s="232"/>
      <c r="R225" s="232"/>
      <c r="S225" s="232"/>
      <c r="T225" s="232"/>
      <c r="U225" s="23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126</v>
      </c>
      <c r="AU225" s="234" t="s">
        <v>82</v>
      </c>
      <c r="AV225" s="13" t="s">
        <v>82</v>
      </c>
      <c r="AW225" s="13" t="s">
        <v>32</v>
      </c>
      <c r="AX225" s="13" t="s">
        <v>75</v>
      </c>
      <c r="AY225" s="234" t="s">
        <v>118</v>
      </c>
    </row>
    <row r="226" s="2" customFormat="1" ht="33" customHeight="1">
      <c r="A226" s="36"/>
      <c r="B226" s="37"/>
      <c r="C226" s="209" t="s">
        <v>374</v>
      </c>
      <c r="D226" s="209" t="s">
        <v>14</v>
      </c>
      <c r="E226" s="210" t="s">
        <v>375</v>
      </c>
      <c r="F226" s="211" t="s">
        <v>376</v>
      </c>
      <c r="G226" s="212" t="s">
        <v>255</v>
      </c>
      <c r="H226" s="213">
        <v>11.800000000000001</v>
      </c>
      <c r="I226" s="214"/>
      <c r="J226" s="215">
        <f>ROUND(I226*H226,2)</f>
        <v>0</v>
      </c>
      <c r="K226" s="216"/>
      <c r="L226" s="42"/>
      <c r="M226" s="217" t="s">
        <v>1</v>
      </c>
      <c r="N226" s="218" t="s">
        <v>40</v>
      </c>
      <c r="O226" s="89"/>
      <c r="P226" s="219">
        <f>O226*H226</f>
        <v>0</v>
      </c>
      <c r="Q226" s="219">
        <v>0.0029099999999999998</v>
      </c>
      <c r="R226" s="219">
        <f>Q226*H226</f>
        <v>0.034338</v>
      </c>
      <c r="S226" s="219">
        <v>0</v>
      </c>
      <c r="T226" s="219">
        <f>S226*H226</f>
        <v>0</v>
      </c>
      <c r="U226" s="220" t="s">
        <v>1</v>
      </c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21" t="s">
        <v>177</v>
      </c>
      <c r="AT226" s="221" t="s">
        <v>14</v>
      </c>
      <c r="AU226" s="221" t="s">
        <v>82</v>
      </c>
      <c r="AY226" s="15" t="s">
        <v>118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15" t="s">
        <v>80</v>
      </c>
      <c r="BK226" s="222">
        <f>ROUND(I226*H226,2)</f>
        <v>0</v>
      </c>
      <c r="BL226" s="15" t="s">
        <v>177</v>
      </c>
      <c r="BM226" s="221" t="s">
        <v>377</v>
      </c>
    </row>
    <row r="227" s="13" customFormat="1">
      <c r="A227" s="13"/>
      <c r="B227" s="223"/>
      <c r="C227" s="224"/>
      <c r="D227" s="225" t="s">
        <v>126</v>
      </c>
      <c r="E227" s="226" t="s">
        <v>1</v>
      </c>
      <c r="F227" s="227" t="s">
        <v>378</v>
      </c>
      <c r="G227" s="224"/>
      <c r="H227" s="228">
        <v>11.800000000000001</v>
      </c>
      <c r="I227" s="229"/>
      <c r="J227" s="224"/>
      <c r="K227" s="224"/>
      <c r="L227" s="230"/>
      <c r="M227" s="231"/>
      <c r="N227" s="232"/>
      <c r="O227" s="232"/>
      <c r="P227" s="232"/>
      <c r="Q227" s="232"/>
      <c r="R227" s="232"/>
      <c r="S227" s="232"/>
      <c r="T227" s="232"/>
      <c r="U227" s="23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126</v>
      </c>
      <c r="AU227" s="234" t="s">
        <v>82</v>
      </c>
      <c r="AV227" s="13" t="s">
        <v>82</v>
      </c>
      <c r="AW227" s="13" t="s">
        <v>32</v>
      </c>
      <c r="AX227" s="13" t="s">
        <v>75</v>
      </c>
      <c r="AY227" s="234" t="s">
        <v>118</v>
      </c>
    </row>
    <row r="228" s="2" customFormat="1" ht="33" customHeight="1">
      <c r="A228" s="36"/>
      <c r="B228" s="37"/>
      <c r="C228" s="209" t="s">
        <v>379</v>
      </c>
      <c r="D228" s="209" t="s">
        <v>14</v>
      </c>
      <c r="E228" s="210" t="s">
        <v>380</v>
      </c>
      <c r="F228" s="211" t="s">
        <v>381</v>
      </c>
      <c r="G228" s="212" t="s">
        <v>255</v>
      </c>
      <c r="H228" s="213">
        <v>19.300000000000001</v>
      </c>
      <c r="I228" s="214"/>
      <c r="J228" s="215">
        <f>ROUND(I228*H228,2)</f>
        <v>0</v>
      </c>
      <c r="K228" s="216"/>
      <c r="L228" s="42"/>
      <c r="M228" s="217" t="s">
        <v>1</v>
      </c>
      <c r="N228" s="218" t="s">
        <v>40</v>
      </c>
      <c r="O228" s="89"/>
      <c r="P228" s="219">
        <f>O228*H228</f>
        <v>0</v>
      </c>
      <c r="Q228" s="219">
        <v>0.0043800000000000002</v>
      </c>
      <c r="R228" s="219">
        <f>Q228*H228</f>
        <v>0.084534000000000012</v>
      </c>
      <c r="S228" s="219">
        <v>0</v>
      </c>
      <c r="T228" s="219">
        <f>S228*H228</f>
        <v>0</v>
      </c>
      <c r="U228" s="220" t="s">
        <v>1</v>
      </c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1" t="s">
        <v>177</v>
      </c>
      <c r="AT228" s="221" t="s">
        <v>14</v>
      </c>
      <c r="AU228" s="221" t="s">
        <v>82</v>
      </c>
      <c r="AY228" s="15" t="s">
        <v>118</v>
      </c>
      <c r="BE228" s="222">
        <f>IF(N228="základní",J228,0)</f>
        <v>0</v>
      </c>
      <c r="BF228" s="222">
        <f>IF(N228="snížená",J228,0)</f>
        <v>0</v>
      </c>
      <c r="BG228" s="222">
        <f>IF(N228="zákl. přenesená",J228,0)</f>
        <v>0</v>
      </c>
      <c r="BH228" s="222">
        <f>IF(N228="sníž. přenesená",J228,0)</f>
        <v>0</v>
      </c>
      <c r="BI228" s="222">
        <f>IF(N228="nulová",J228,0)</f>
        <v>0</v>
      </c>
      <c r="BJ228" s="15" t="s">
        <v>80</v>
      </c>
      <c r="BK228" s="222">
        <f>ROUND(I228*H228,2)</f>
        <v>0</v>
      </c>
      <c r="BL228" s="15" t="s">
        <v>177</v>
      </c>
      <c r="BM228" s="221" t="s">
        <v>382</v>
      </c>
    </row>
    <row r="229" s="13" customFormat="1">
      <c r="A229" s="13"/>
      <c r="B229" s="223"/>
      <c r="C229" s="224"/>
      <c r="D229" s="225" t="s">
        <v>126</v>
      </c>
      <c r="E229" s="226" t="s">
        <v>1</v>
      </c>
      <c r="F229" s="227" t="s">
        <v>383</v>
      </c>
      <c r="G229" s="224"/>
      <c r="H229" s="228">
        <v>19.300000000000001</v>
      </c>
      <c r="I229" s="229"/>
      <c r="J229" s="224"/>
      <c r="K229" s="224"/>
      <c r="L229" s="230"/>
      <c r="M229" s="231"/>
      <c r="N229" s="232"/>
      <c r="O229" s="232"/>
      <c r="P229" s="232"/>
      <c r="Q229" s="232"/>
      <c r="R229" s="232"/>
      <c r="S229" s="232"/>
      <c r="T229" s="232"/>
      <c r="U229" s="23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126</v>
      </c>
      <c r="AU229" s="234" t="s">
        <v>82</v>
      </c>
      <c r="AV229" s="13" t="s">
        <v>82</v>
      </c>
      <c r="AW229" s="13" t="s">
        <v>32</v>
      </c>
      <c r="AX229" s="13" t="s">
        <v>75</v>
      </c>
      <c r="AY229" s="234" t="s">
        <v>118</v>
      </c>
    </row>
    <row r="230" s="2" customFormat="1" ht="33" customHeight="1">
      <c r="A230" s="36"/>
      <c r="B230" s="37"/>
      <c r="C230" s="209" t="s">
        <v>384</v>
      </c>
      <c r="D230" s="209" t="s">
        <v>14</v>
      </c>
      <c r="E230" s="210" t="s">
        <v>385</v>
      </c>
      <c r="F230" s="211" t="s">
        <v>386</v>
      </c>
      <c r="G230" s="212" t="s">
        <v>255</v>
      </c>
      <c r="H230" s="213">
        <v>20.399999999999999</v>
      </c>
      <c r="I230" s="214"/>
      <c r="J230" s="215">
        <f>ROUND(I230*H230,2)</f>
        <v>0</v>
      </c>
      <c r="K230" s="216"/>
      <c r="L230" s="42"/>
      <c r="M230" s="217" t="s">
        <v>1</v>
      </c>
      <c r="N230" s="218" t="s">
        <v>40</v>
      </c>
      <c r="O230" s="89"/>
      <c r="P230" s="219">
        <f>O230*H230</f>
        <v>0</v>
      </c>
      <c r="Q230" s="219">
        <v>0.0058399999999999997</v>
      </c>
      <c r="R230" s="219">
        <f>Q230*H230</f>
        <v>0.11913599999999999</v>
      </c>
      <c r="S230" s="219">
        <v>0</v>
      </c>
      <c r="T230" s="219">
        <f>S230*H230</f>
        <v>0</v>
      </c>
      <c r="U230" s="220" t="s">
        <v>1</v>
      </c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1" t="s">
        <v>177</v>
      </c>
      <c r="AT230" s="221" t="s">
        <v>14</v>
      </c>
      <c r="AU230" s="221" t="s">
        <v>82</v>
      </c>
      <c r="AY230" s="15" t="s">
        <v>118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15" t="s">
        <v>80</v>
      </c>
      <c r="BK230" s="222">
        <f>ROUND(I230*H230,2)</f>
        <v>0</v>
      </c>
      <c r="BL230" s="15" t="s">
        <v>177</v>
      </c>
      <c r="BM230" s="221" t="s">
        <v>387</v>
      </c>
    </row>
    <row r="231" s="13" customFormat="1">
      <c r="A231" s="13"/>
      <c r="B231" s="223"/>
      <c r="C231" s="224"/>
      <c r="D231" s="225" t="s">
        <v>126</v>
      </c>
      <c r="E231" s="226" t="s">
        <v>1</v>
      </c>
      <c r="F231" s="227" t="s">
        <v>388</v>
      </c>
      <c r="G231" s="224"/>
      <c r="H231" s="228">
        <v>14.199999999999999</v>
      </c>
      <c r="I231" s="229"/>
      <c r="J231" s="224"/>
      <c r="K231" s="224"/>
      <c r="L231" s="230"/>
      <c r="M231" s="231"/>
      <c r="N231" s="232"/>
      <c r="O231" s="232"/>
      <c r="P231" s="232"/>
      <c r="Q231" s="232"/>
      <c r="R231" s="232"/>
      <c r="S231" s="232"/>
      <c r="T231" s="232"/>
      <c r="U231" s="23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126</v>
      </c>
      <c r="AU231" s="234" t="s">
        <v>82</v>
      </c>
      <c r="AV231" s="13" t="s">
        <v>82</v>
      </c>
      <c r="AW231" s="13" t="s">
        <v>32</v>
      </c>
      <c r="AX231" s="13" t="s">
        <v>75</v>
      </c>
      <c r="AY231" s="234" t="s">
        <v>118</v>
      </c>
    </row>
    <row r="232" s="13" customFormat="1">
      <c r="A232" s="13"/>
      <c r="B232" s="223"/>
      <c r="C232" s="224"/>
      <c r="D232" s="225" t="s">
        <v>126</v>
      </c>
      <c r="E232" s="226" t="s">
        <v>1</v>
      </c>
      <c r="F232" s="227" t="s">
        <v>389</v>
      </c>
      <c r="G232" s="224"/>
      <c r="H232" s="228">
        <v>6.2000000000000002</v>
      </c>
      <c r="I232" s="229"/>
      <c r="J232" s="224"/>
      <c r="K232" s="224"/>
      <c r="L232" s="230"/>
      <c r="M232" s="231"/>
      <c r="N232" s="232"/>
      <c r="O232" s="232"/>
      <c r="P232" s="232"/>
      <c r="Q232" s="232"/>
      <c r="R232" s="232"/>
      <c r="S232" s="232"/>
      <c r="T232" s="232"/>
      <c r="U232" s="23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126</v>
      </c>
      <c r="AU232" s="234" t="s">
        <v>82</v>
      </c>
      <c r="AV232" s="13" t="s">
        <v>82</v>
      </c>
      <c r="AW232" s="13" t="s">
        <v>32</v>
      </c>
      <c r="AX232" s="13" t="s">
        <v>75</v>
      </c>
      <c r="AY232" s="234" t="s">
        <v>118</v>
      </c>
    </row>
    <row r="233" s="2" customFormat="1" ht="33" customHeight="1">
      <c r="A233" s="36"/>
      <c r="B233" s="37"/>
      <c r="C233" s="209" t="s">
        <v>390</v>
      </c>
      <c r="D233" s="209" t="s">
        <v>14</v>
      </c>
      <c r="E233" s="210" t="s">
        <v>391</v>
      </c>
      <c r="F233" s="211" t="s">
        <v>392</v>
      </c>
      <c r="G233" s="212" t="s">
        <v>255</v>
      </c>
      <c r="H233" s="213">
        <v>6.2000000000000002</v>
      </c>
      <c r="I233" s="214"/>
      <c r="J233" s="215">
        <f>ROUND(I233*H233,2)</f>
        <v>0</v>
      </c>
      <c r="K233" s="216"/>
      <c r="L233" s="42"/>
      <c r="M233" s="217" t="s">
        <v>1</v>
      </c>
      <c r="N233" s="218" t="s">
        <v>40</v>
      </c>
      <c r="O233" s="89"/>
      <c r="P233" s="219">
        <f>O233*H233</f>
        <v>0</v>
      </c>
      <c r="Q233" s="219">
        <v>0.0065300000000000002</v>
      </c>
      <c r="R233" s="219">
        <f>Q233*H233</f>
        <v>0.040486000000000001</v>
      </c>
      <c r="S233" s="219">
        <v>0</v>
      </c>
      <c r="T233" s="219">
        <f>S233*H233</f>
        <v>0</v>
      </c>
      <c r="U233" s="220" t="s">
        <v>1</v>
      </c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1" t="s">
        <v>177</v>
      </c>
      <c r="AT233" s="221" t="s">
        <v>14</v>
      </c>
      <c r="AU233" s="221" t="s">
        <v>82</v>
      </c>
      <c r="AY233" s="15" t="s">
        <v>118</v>
      </c>
      <c r="BE233" s="222">
        <f>IF(N233="základní",J233,0)</f>
        <v>0</v>
      </c>
      <c r="BF233" s="222">
        <f>IF(N233="snížená",J233,0)</f>
        <v>0</v>
      </c>
      <c r="BG233" s="222">
        <f>IF(N233="zákl. přenesená",J233,0)</f>
        <v>0</v>
      </c>
      <c r="BH233" s="222">
        <f>IF(N233="sníž. přenesená",J233,0)</f>
        <v>0</v>
      </c>
      <c r="BI233" s="222">
        <f>IF(N233="nulová",J233,0)</f>
        <v>0</v>
      </c>
      <c r="BJ233" s="15" t="s">
        <v>80</v>
      </c>
      <c r="BK233" s="222">
        <f>ROUND(I233*H233,2)</f>
        <v>0</v>
      </c>
      <c r="BL233" s="15" t="s">
        <v>177</v>
      </c>
      <c r="BM233" s="221" t="s">
        <v>393</v>
      </c>
    </row>
    <row r="234" s="13" customFormat="1">
      <c r="A234" s="13"/>
      <c r="B234" s="223"/>
      <c r="C234" s="224"/>
      <c r="D234" s="225" t="s">
        <v>126</v>
      </c>
      <c r="E234" s="226" t="s">
        <v>1</v>
      </c>
      <c r="F234" s="227" t="s">
        <v>394</v>
      </c>
      <c r="G234" s="224"/>
      <c r="H234" s="228">
        <v>6.2000000000000002</v>
      </c>
      <c r="I234" s="229"/>
      <c r="J234" s="224"/>
      <c r="K234" s="224"/>
      <c r="L234" s="230"/>
      <c r="M234" s="231"/>
      <c r="N234" s="232"/>
      <c r="O234" s="232"/>
      <c r="P234" s="232"/>
      <c r="Q234" s="232"/>
      <c r="R234" s="232"/>
      <c r="S234" s="232"/>
      <c r="T234" s="232"/>
      <c r="U234" s="23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126</v>
      </c>
      <c r="AU234" s="234" t="s">
        <v>82</v>
      </c>
      <c r="AV234" s="13" t="s">
        <v>82</v>
      </c>
      <c r="AW234" s="13" t="s">
        <v>32</v>
      </c>
      <c r="AX234" s="13" t="s">
        <v>75</v>
      </c>
      <c r="AY234" s="234" t="s">
        <v>118</v>
      </c>
    </row>
    <row r="235" s="2" customFormat="1" ht="33" customHeight="1">
      <c r="A235" s="36"/>
      <c r="B235" s="37"/>
      <c r="C235" s="209" t="s">
        <v>395</v>
      </c>
      <c r="D235" s="209" t="s">
        <v>14</v>
      </c>
      <c r="E235" s="210" t="s">
        <v>396</v>
      </c>
      <c r="F235" s="211" t="s">
        <v>397</v>
      </c>
      <c r="G235" s="212" t="s">
        <v>189</v>
      </c>
      <c r="H235" s="213">
        <v>4</v>
      </c>
      <c r="I235" s="214"/>
      <c r="J235" s="215">
        <f>ROUND(I235*H235,2)</f>
        <v>0</v>
      </c>
      <c r="K235" s="216"/>
      <c r="L235" s="42"/>
      <c r="M235" s="217" t="s">
        <v>1</v>
      </c>
      <c r="N235" s="218" t="s">
        <v>40</v>
      </c>
      <c r="O235" s="89"/>
      <c r="P235" s="219">
        <f>O235*H235</f>
        <v>0</v>
      </c>
      <c r="Q235" s="219">
        <v>0</v>
      </c>
      <c r="R235" s="219">
        <f>Q235*H235</f>
        <v>0</v>
      </c>
      <c r="S235" s="219">
        <v>0</v>
      </c>
      <c r="T235" s="219">
        <f>S235*H235</f>
        <v>0</v>
      </c>
      <c r="U235" s="220" t="s">
        <v>1</v>
      </c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21" t="s">
        <v>177</v>
      </c>
      <c r="AT235" s="221" t="s">
        <v>14</v>
      </c>
      <c r="AU235" s="221" t="s">
        <v>82</v>
      </c>
      <c r="AY235" s="15" t="s">
        <v>118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15" t="s">
        <v>80</v>
      </c>
      <c r="BK235" s="222">
        <f>ROUND(I235*H235,2)</f>
        <v>0</v>
      </c>
      <c r="BL235" s="15" t="s">
        <v>177</v>
      </c>
      <c r="BM235" s="221" t="s">
        <v>398</v>
      </c>
    </row>
    <row r="236" s="2" customFormat="1" ht="21.75" customHeight="1">
      <c r="A236" s="36"/>
      <c r="B236" s="37"/>
      <c r="C236" s="209" t="s">
        <v>399</v>
      </c>
      <c r="D236" s="209" t="s">
        <v>14</v>
      </c>
      <c r="E236" s="210" t="s">
        <v>400</v>
      </c>
      <c r="F236" s="211" t="s">
        <v>401</v>
      </c>
      <c r="G236" s="212" t="s">
        <v>255</v>
      </c>
      <c r="H236" s="213">
        <v>67.5</v>
      </c>
      <c r="I236" s="214"/>
      <c r="J236" s="215">
        <f>ROUND(I236*H236,2)</f>
        <v>0</v>
      </c>
      <c r="K236" s="216"/>
      <c r="L236" s="42"/>
      <c r="M236" s="217" t="s">
        <v>1</v>
      </c>
      <c r="N236" s="218" t="s">
        <v>40</v>
      </c>
      <c r="O236" s="89"/>
      <c r="P236" s="219">
        <f>O236*H236</f>
        <v>0</v>
      </c>
      <c r="Q236" s="219">
        <v>0.0022000000000000001</v>
      </c>
      <c r="R236" s="219">
        <f>Q236*H236</f>
        <v>0.14850000000000002</v>
      </c>
      <c r="S236" s="219">
        <v>0</v>
      </c>
      <c r="T236" s="219">
        <f>S236*H236</f>
        <v>0</v>
      </c>
      <c r="U236" s="220" t="s">
        <v>1</v>
      </c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1" t="s">
        <v>177</v>
      </c>
      <c r="AT236" s="221" t="s">
        <v>14</v>
      </c>
      <c r="AU236" s="221" t="s">
        <v>82</v>
      </c>
      <c r="AY236" s="15" t="s">
        <v>118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15" t="s">
        <v>80</v>
      </c>
      <c r="BK236" s="222">
        <f>ROUND(I236*H236,2)</f>
        <v>0</v>
      </c>
      <c r="BL236" s="15" t="s">
        <v>177</v>
      </c>
      <c r="BM236" s="221" t="s">
        <v>402</v>
      </c>
    </row>
    <row r="237" s="13" customFormat="1">
      <c r="A237" s="13"/>
      <c r="B237" s="223"/>
      <c r="C237" s="224"/>
      <c r="D237" s="225" t="s">
        <v>126</v>
      </c>
      <c r="E237" s="226" t="s">
        <v>1</v>
      </c>
      <c r="F237" s="227" t="s">
        <v>403</v>
      </c>
      <c r="G237" s="224"/>
      <c r="H237" s="228">
        <v>67.5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2"/>
      <c r="U237" s="23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126</v>
      </c>
      <c r="AU237" s="234" t="s">
        <v>82</v>
      </c>
      <c r="AV237" s="13" t="s">
        <v>82</v>
      </c>
      <c r="AW237" s="13" t="s">
        <v>32</v>
      </c>
      <c r="AX237" s="13" t="s">
        <v>75</v>
      </c>
      <c r="AY237" s="234" t="s">
        <v>118</v>
      </c>
    </row>
    <row r="238" s="2" customFormat="1" ht="21.75" customHeight="1">
      <c r="A238" s="36"/>
      <c r="B238" s="37"/>
      <c r="C238" s="209" t="s">
        <v>404</v>
      </c>
      <c r="D238" s="209" t="s">
        <v>14</v>
      </c>
      <c r="E238" s="210" t="s">
        <v>405</v>
      </c>
      <c r="F238" s="211" t="s">
        <v>406</v>
      </c>
      <c r="G238" s="212" t="s">
        <v>255</v>
      </c>
      <c r="H238" s="213">
        <v>110</v>
      </c>
      <c r="I238" s="214"/>
      <c r="J238" s="215">
        <f>ROUND(I238*H238,2)</f>
        <v>0</v>
      </c>
      <c r="K238" s="216"/>
      <c r="L238" s="42"/>
      <c r="M238" s="217" t="s">
        <v>1</v>
      </c>
      <c r="N238" s="218" t="s">
        <v>40</v>
      </c>
      <c r="O238" s="89"/>
      <c r="P238" s="219">
        <f>O238*H238</f>
        <v>0</v>
      </c>
      <c r="Q238" s="219">
        <v>0.0016900000000000001</v>
      </c>
      <c r="R238" s="219">
        <f>Q238*H238</f>
        <v>0.18590000000000001</v>
      </c>
      <c r="S238" s="219">
        <v>0</v>
      </c>
      <c r="T238" s="219">
        <f>S238*H238</f>
        <v>0</v>
      </c>
      <c r="U238" s="220" t="s">
        <v>1</v>
      </c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21" t="s">
        <v>177</v>
      </c>
      <c r="AT238" s="221" t="s">
        <v>14</v>
      </c>
      <c r="AU238" s="221" t="s">
        <v>82</v>
      </c>
      <c r="AY238" s="15" t="s">
        <v>118</v>
      </c>
      <c r="BE238" s="222">
        <f>IF(N238="základní",J238,0)</f>
        <v>0</v>
      </c>
      <c r="BF238" s="222">
        <f>IF(N238="snížená",J238,0)</f>
        <v>0</v>
      </c>
      <c r="BG238" s="222">
        <f>IF(N238="zákl. přenesená",J238,0)</f>
        <v>0</v>
      </c>
      <c r="BH238" s="222">
        <f>IF(N238="sníž. přenesená",J238,0)</f>
        <v>0</v>
      </c>
      <c r="BI238" s="222">
        <f>IF(N238="nulová",J238,0)</f>
        <v>0</v>
      </c>
      <c r="BJ238" s="15" t="s">
        <v>80</v>
      </c>
      <c r="BK238" s="222">
        <f>ROUND(I238*H238,2)</f>
        <v>0</v>
      </c>
      <c r="BL238" s="15" t="s">
        <v>177</v>
      </c>
      <c r="BM238" s="221" t="s">
        <v>407</v>
      </c>
    </row>
    <row r="239" s="13" customFormat="1">
      <c r="A239" s="13"/>
      <c r="B239" s="223"/>
      <c r="C239" s="224"/>
      <c r="D239" s="225" t="s">
        <v>126</v>
      </c>
      <c r="E239" s="226" t="s">
        <v>1</v>
      </c>
      <c r="F239" s="227" t="s">
        <v>408</v>
      </c>
      <c r="G239" s="224"/>
      <c r="H239" s="228">
        <v>110</v>
      </c>
      <c r="I239" s="229"/>
      <c r="J239" s="224"/>
      <c r="K239" s="224"/>
      <c r="L239" s="230"/>
      <c r="M239" s="231"/>
      <c r="N239" s="232"/>
      <c r="O239" s="232"/>
      <c r="P239" s="232"/>
      <c r="Q239" s="232"/>
      <c r="R239" s="232"/>
      <c r="S239" s="232"/>
      <c r="T239" s="232"/>
      <c r="U239" s="23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126</v>
      </c>
      <c r="AU239" s="234" t="s">
        <v>82</v>
      </c>
      <c r="AV239" s="13" t="s">
        <v>82</v>
      </c>
      <c r="AW239" s="13" t="s">
        <v>32</v>
      </c>
      <c r="AX239" s="13" t="s">
        <v>75</v>
      </c>
      <c r="AY239" s="234" t="s">
        <v>118</v>
      </c>
    </row>
    <row r="240" s="2" customFormat="1" ht="21.75" customHeight="1">
      <c r="A240" s="36"/>
      <c r="B240" s="37"/>
      <c r="C240" s="209" t="s">
        <v>409</v>
      </c>
      <c r="D240" s="209" t="s">
        <v>14</v>
      </c>
      <c r="E240" s="210" t="s">
        <v>410</v>
      </c>
      <c r="F240" s="211" t="s">
        <v>411</v>
      </c>
      <c r="G240" s="212" t="s">
        <v>255</v>
      </c>
      <c r="H240" s="213">
        <v>25</v>
      </c>
      <c r="I240" s="214"/>
      <c r="J240" s="215">
        <f>ROUND(I240*H240,2)</f>
        <v>0</v>
      </c>
      <c r="K240" s="216"/>
      <c r="L240" s="42"/>
      <c r="M240" s="217" t="s">
        <v>1</v>
      </c>
      <c r="N240" s="218" t="s">
        <v>40</v>
      </c>
      <c r="O240" s="89"/>
      <c r="P240" s="219">
        <f>O240*H240</f>
        <v>0</v>
      </c>
      <c r="Q240" s="219">
        <v>0.0021700000000000001</v>
      </c>
      <c r="R240" s="219">
        <f>Q240*H240</f>
        <v>0.05425</v>
      </c>
      <c r="S240" s="219">
        <v>0</v>
      </c>
      <c r="T240" s="219">
        <f>S240*H240</f>
        <v>0</v>
      </c>
      <c r="U240" s="220" t="s">
        <v>1</v>
      </c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1" t="s">
        <v>177</v>
      </c>
      <c r="AT240" s="221" t="s">
        <v>14</v>
      </c>
      <c r="AU240" s="221" t="s">
        <v>82</v>
      </c>
      <c r="AY240" s="15" t="s">
        <v>118</v>
      </c>
      <c r="BE240" s="222">
        <f>IF(N240="základní",J240,0)</f>
        <v>0</v>
      </c>
      <c r="BF240" s="222">
        <f>IF(N240="snížená",J240,0)</f>
        <v>0</v>
      </c>
      <c r="BG240" s="222">
        <f>IF(N240="zákl. přenesená",J240,0)</f>
        <v>0</v>
      </c>
      <c r="BH240" s="222">
        <f>IF(N240="sníž. přenesená",J240,0)</f>
        <v>0</v>
      </c>
      <c r="BI240" s="222">
        <f>IF(N240="nulová",J240,0)</f>
        <v>0</v>
      </c>
      <c r="BJ240" s="15" t="s">
        <v>80</v>
      </c>
      <c r="BK240" s="222">
        <f>ROUND(I240*H240,2)</f>
        <v>0</v>
      </c>
      <c r="BL240" s="15" t="s">
        <v>177</v>
      </c>
      <c r="BM240" s="221" t="s">
        <v>412</v>
      </c>
    </row>
    <row r="241" s="13" customFormat="1">
      <c r="A241" s="13"/>
      <c r="B241" s="223"/>
      <c r="C241" s="224"/>
      <c r="D241" s="225" t="s">
        <v>126</v>
      </c>
      <c r="E241" s="226" t="s">
        <v>1</v>
      </c>
      <c r="F241" s="227" t="s">
        <v>413</v>
      </c>
      <c r="G241" s="224"/>
      <c r="H241" s="228">
        <v>25</v>
      </c>
      <c r="I241" s="229"/>
      <c r="J241" s="224"/>
      <c r="K241" s="224"/>
      <c r="L241" s="230"/>
      <c r="M241" s="231"/>
      <c r="N241" s="232"/>
      <c r="O241" s="232"/>
      <c r="P241" s="232"/>
      <c r="Q241" s="232"/>
      <c r="R241" s="232"/>
      <c r="S241" s="232"/>
      <c r="T241" s="232"/>
      <c r="U241" s="23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126</v>
      </c>
      <c r="AU241" s="234" t="s">
        <v>82</v>
      </c>
      <c r="AV241" s="13" t="s">
        <v>82</v>
      </c>
      <c r="AW241" s="13" t="s">
        <v>32</v>
      </c>
      <c r="AX241" s="13" t="s">
        <v>75</v>
      </c>
      <c r="AY241" s="234" t="s">
        <v>118</v>
      </c>
    </row>
    <row r="242" s="2" customFormat="1" ht="21.75" customHeight="1">
      <c r="A242" s="36"/>
      <c r="B242" s="37"/>
      <c r="C242" s="209" t="s">
        <v>414</v>
      </c>
      <c r="D242" s="209" t="s">
        <v>14</v>
      </c>
      <c r="E242" s="210" t="s">
        <v>415</v>
      </c>
      <c r="F242" s="211" t="s">
        <v>416</v>
      </c>
      <c r="G242" s="212" t="s">
        <v>272</v>
      </c>
      <c r="H242" s="246"/>
      <c r="I242" s="214"/>
      <c r="J242" s="215">
        <f>ROUND(I242*H242,2)</f>
        <v>0</v>
      </c>
      <c r="K242" s="216"/>
      <c r="L242" s="42"/>
      <c r="M242" s="217" t="s">
        <v>1</v>
      </c>
      <c r="N242" s="218" t="s">
        <v>40</v>
      </c>
      <c r="O242" s="89"/>
      <c r="P242" s="219">
        <f>O242*H242</f>
        <v>0</v>
      </c>
      <c r="Q242" s="219">
        <v>0</v>
      </c>
      <c r="R242" s="219">
        <f>Q242*H242</f>
        <v>0</v>
      </c>
      <c r="S242" s="219">
        <v>0</v>
      </c>
      <c r="T242" s="219">
        <f>S242*H242</f>
        <v>0</v>
      </c>
      <c r="U242" s="220" t="s">
        <v>1</v>
      </c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21" t="s">
        <v>177</v>
      </c>
      <c r="AT242" s="221" t="s">
        <v>14</v>
      </c>
      <c r="AU242" s="221" t="s">
        <v>82</v>
      </c>
      <c r="AY242" s="15" t="s">
        <v>118</v>
      </c>
      <c r="BE242" s="222">
        <f>IF(N242="základní",J242,0)</f>
        <v>0</v>
      </c>
      <c r="BF242" s="222">
        <f>IF(N242="snížená",J242,0)</f>
        <v>0</v>
      </c>
      <c r="BG242" s="222">
        <f>IF(N242="zákl. přenesená",J242,0)</f>
        <v>0</v>
      </c>
      <c r="BH242" s="222">
        <f>IF(N242="sníž. přenesená",J242,0)</f>
        <v>0</v>
      </c>
      <c r="BI242" s="222">
        <f>IF(N242="nulová",J242,0)</f>
        <v>0</v>
      </c>
      <c r="BJ242" s="15" t="s">
        <v>80</v>
      </c>
      <c r="BK242" s="222">
        <f>ROUND(I242*H242,2)</f>
        <v>0</v>
      </c>
      <c r="BL242" s="15" t="s">
        <v>177</v>
      </c>
      <c r="BM242" s="221" t="s">
        <v>417</v>
      </c>
    </row>
    <row r="243" s="12" customFormat="1" ht="22.8" customHeight="1">
      <c r="A243" s="12"/>
      <c r="B243" s="193"/>
      <c r="C243" s="194"/>
      <c r="D243" s="195" t="s">
        <v>74</v>
      </c>
      <c r="E243" s="207" t="s">
        <v>418</v>
      </c>
      <c r="F243" s="207" t="s">
        <v>419</v>
      </c>
      <c r="G243" s="194"/>
      <c r="H243" s="194"/>
      <c r="I243" s="197"/>
      <c r="J243" s="208">
        <f>BK243</f>
        <v>0</v>
      </c>
      <c r="K243" s="194"/>
      <c r="L243" s="199"/>
      <c r="M243" s="200"/>
      <c r="N243" s="201"/>
      <c r="O243" s="201"/>
      <c r="P243" s="202">
        <f>SUM(P244:P251)</f>
        <v>0</v>
      </c>
      <c r="Q243" s="201"/>
      <c r="R243" s="202">
        <f>SUM(R244:R251)</f>
        <v>0.01504</v>
      </c>
      <c r="S243" s="201"/>
      <c r="T243" s="202">
        <f>SUM(T244:T251)</f>
        <v>0</v>
      </c>
      <c r="U243" s="203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4" t="s">
        <v>82</v>
      </c>
      <c r="AT243" s="205" t="s">
        <v>74</v>
      </c>
      <c r="AU243" s="205" t="s">
        <v>80</v>
      </c>
      <c r="AY243" s="204" t="s">
        <v>118</v>
      </c>
      <c r="BK243" s="206">
        <f>SUM(BK244:BK251)</f>
        <v>0</v>
      </c>
    </row>
    <row r="244" s="2" customFormat="1" ht="21.75" customHeight="1">
      <c r="A244" s="36"/>
      <c r="B244" s="37"/>
      <c r="C244" s="209" t="s">
        <v>420</v>
      </c>
      <c r="D244" s="209" t="s">
        <v>14</v>
      </c>
      <c r="E244" s="210" t="s">
        <v>421</v>
      </c>
      <c r="F244" s="211" t="s">
        <v>422</v>
      </c>
      <c r="G244" s="212" t="s">
        <v>123</v>
      </c>
      <c r="H244" s="213">
        <v>32</v>
      </c>
      <c r="I244" s="214"/>
      <c r="J244" s="215">
        <f>ROUND(I244*H244,2)</f>
        <v>0</v>
      </c>
      <c r="K244" s="216"/>
      <c r="L244" s="42"/>
      <c r="M244" s="217" t="s">
        <v>1</v>
      </c>
      <c r="N244" s="218" t="s">
        <v>40</v>
      </c>
      <c r="O244" s="89"/>
      <c r="P244" s="219">
        <f>O244*H244</f>
        <v>0</v>
      </c>
      <c r="Q244" s="219">
        <v>0.00011</v>
      </c>
      <c r="R244" s="219">
        <f>Q244*H244</f>
        <v>0.0035200000000000001</v>
      </c>
      <c r="S244" s="219">
        <v>0</v>
      </c>
      <c r="T244" s="219">
        <f>S244*H244</f>
        <v>0</v>
      </c>
      <c r="U244" s="220" t="s">
        <v>1</v>
      </c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21" t="s">
        <v>177</v>
      </c>
      <c r="AT244" s="221" t="s">
        <v>14</v>
      </c>
      <c r="AU244" s="221" t="s">
        <v>82</v>
      </c>
      <c r="AY244" s="15" t="s">
        <v>118</v>
      </c>
      <c r="BE244" s="222">
        <f>IF(N244="základní",J244,0)</f>
        <v>0</v>
      </c>
      <c r="BF244" s="222">
        <f>IF(N244="snížená",J244,0)</f>
        <v>0</v>
      </c>
      <c r="BG244" s="222">
        <f>IF(N244="zákl. přenesená",J244,0)</f>
        <v>0</v>
      </c>
      <c r="BH244" s="222">
        <f>IF(N244="sníž. přenesená",J244,0)</f>
        <v>0</v>
      </c>
      <c r="BI244" s="222">
        <f>IF(N244="nulová",J244,0)</f>
        <v>0</v>
      </c>
      <c r="BJ244" s="15" t="s">
        <v>80</v>
      </c>
      <c r="BK244" s="222">
        <f>ROUND(I244*H244,2)</f>
        <v>0</v>
      </c>
      <c r="BL244" s="15" t="s">
        <v>177</v>
      </c>
      <c r="BM244" s="221" t="s">
        <v>423</v>
      </c>
    </row>
    <row r="245" s="13" customFormat="1">
      <c r="A245" s="13"/>
      <c r="B245" s="223"/>
      <c r="C245" s="224"/>
      <c r="D245" s="225" t="s">
        <v>126</v>
      </c>
      <c r="E245" s="226" t="s">
        <v>1</v>
      </c>
      <c r="F245" s="227" t="s">
        <v>424</v>
      </c>
      <c r="G245" s="224"/>
      <c r="H245" s="228">
        <v>6</v>
      </c>
      <c r="I245" s="229"/>
      <c r="J245" s="224"/>
      <c r="K245" s="224"/>
      <c r="L245" s="230"/>
      <c r="M245" s="231"/>
      <c r="N245" s="232"/>
      <c r="O245" s="232"/>
      <c r="P245" s="232"/>
      <c r="Q245" s="232"/>
      <c r="R245" s="232"/>
      <c r="S245" s="232"/>
      <c r="T245" s="232"/>
      <c r="U245" s="23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126</v>
      </c>
      <c r="AU245" s="234" t="s">
        <v>82</v>
      </c>
      <c r="AV245" s="13" t="s">
        <v>82</v>
      </c>
      <c r="AW245" s="13" t="s">
        <v>32</v>
      </c>
      <c r="AX245" s="13" t="s">
        <v>75</v>
      </c>
      <c r="AY245" s="234" t="s">
        <v>118</v>
      </c>
    </row>
    <row r="246" s="13" customFormat="1">
      <c r="A246" s="13"/>
      <c r="B246" s="223"/>
      <c r="C246" s="224"/>
      <c r="D246" s="225" t="s">
        <v>126</v>
      </c>
      <c r="E246" s="226" t="s">
        <v>1</v>
      </c>
      <c r="F246" s="227" t="s">
        <v>425</v>
      </c>
      <c r="G246" s="224"/>
      <c r="H246" s="228">
        <v>2</v>
      </c>
      <c r="I246" s="229"/>
      <c r="J246" s="224"/>
      <c r="K246" s="224"/>
      <c r="L246" s="230"/>
      <c r="M246" s="231"/>
      <c r="N246" s="232"/>
      <c r="O246" s="232"/>
      <c r="P246" s="232"/>
      <c r="Q246" s="232"/>
      <c r="R246" s="232"/>
      <c r="S246" s="232"/>
      <c r="T246" s="232"/>
      <c r="U246" s="23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126</v>
      </c>
      <c r="AU246" s="234" t="s">
        <v>82</v>
      </c>
      <c r="AV246" s="13" t="s">
        <v>82</v>
      </c>
      <c r="AW246" s="13" t="s">
        <v>32</v>
      </c>
      <c r="AX246" s="13" t="s">
        <v>75</v>
      </c>
      <c r="AY246" s="234" t="s">
        <v>118</v>
      </c>
    </row>
    <row r="247" s="13" customFormat="1">
      <c r="A247" s="13"/>
      <c r="B247" s="223"/>
      <c r="C247" s="224"/>
      <c r="D247" s="225" t="s">
        <v>126</v>
      </c>
      <c r="E247" s="226" t="s">
        <v>1</v>
      </c>
      <c r="F247" s="227" t="s">
        <v>426</v>
      </c>
      <c r="G247" s="224"/>
      <c r="H247" s="228">
        <v>14</v>
      </c>
      <c r="I247" s="229"/>
      <c r="J247" s="224"/>
      <c r="K247" s="224"/>
      <c r="L247" s="230"/>
      <c r="M247" s="231"/>
      <c r="N247" s="232"/>
      <c r="O247" s="232"/>
      <c r="P247" s="232"/>
      <c r="Q247" s="232"/>
      <c r="R247" s="232"/>
      <c r="S247" s="232"/>
      <c r="T247" s="232"/>
      <c r="U247" s="23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126</v>
      </c>
      <c r="AU247" s="234" t="s">
        <v>82</v>
      </c>
      <c r="AV247" s="13" t="s">
        <v>82</v>
      </c>
      <c r="AW247" s="13" t="s">
        <v>32</v>
      </c>
      <c r="AX247" s="13" t="s">
        <v>75</v>
      </c>
      <c r="AY247" s="234" t="s">
        <v>118</v>
      </c>
    </row>
    <row r="248" s="13" customFormat="1">
      <c r="A248" s="13"/>
      <c r="B248" s="223"/>
      <c r="C248" s="224"/>
      <c r="D248" s="225" t="s">
        <v>126</v>
      </c>
      <c r="E248" s="226" t="s">
        <v>1</v>
      </c>
      <c r="F248" s="227" t="s">
        <v>427</v>
      </c>
      <c r="G248" s="224"/>
      <c r="H248" s="228">
        <v>10</v>
      </c>
      <c r="I248" s="229"/>
      <c r="J248" s="224"/>
      <c r="K248" s="224"/>
      <c r="L248" s="230"/>
      <c r="M248" s="231"/>
      <c r="N248" s="232"/>
      <c r="O248" s="232"/>
      <c r="P248" s="232"/>
      <c r="Q248" s="232"/>
      <c r="R248" s="232"/>
      <c r="S248" s="232"/>
      <c r="T248" s="232"/>
      <c r="U248" s="23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126</v>
      </c>
      <c r="AU248" s="234" t="s">
        <v>82</v>
      </c>
      <c r="AV248" s="13" t="s">
        <v>82</v>
      </c>
      <c r="AW248" s="13" t="s">
        <v>32</v>
      </c>
      <c r="AX248" s="13" t="s">
        <v>75</v>
      </c>
      <c r="AY248" s="234" t="s">
        <v>118</v>
      </c>
    </row>
    <row r="249" s="2" customFormat="1" ht="21.75" customHeight="1">
      <c r="A249" s="36"/>
      <c r="B249" s="37"/>
      <c r="C249" s="209" t="s">
        <v>428</v>
      </c>
      <c r="D249" s="209" t="s">
        <v>14</v>
      </c>
      <c r="E249" s="210" t="s">
        <v>429</v>
      </c>
      <c r="F249" s="211" t="s">
        <v>430</v>
      </c>
      <c r="G249" s="212" t="s">
        <v>123</v>
      </c>
      <c r="H249" s="213">
        <v>32</v>
      </c>
      <c r="I249" s="214"/>
      <c r="J249" s="215">
        <f>ROUND(I249*H249,2)</f>
        <v>0</v>
      </c>
      <c r="K249" s="216"/>
      <c r="L249" s="42"/>
      <c r="M249" s="217" t="s">
        <v>1</v>
      </c>
      <c r="N249" s="218" t="s">
        <v>40</v>
      </c>
      <c r="O249" s="89"/>
      <c r="P249" s="219">
        <f>O249*H249</f>
        <v>0</v>
      </c>
      <c r="Q249" s="219">
        <v>6.9999999999999994E-05</v>
      </c>
      <c r="R249" s="219">
        <f>Q249*H249</f>
        <v>0.0022399999999999998</v>
      </c>
      <c r="S249" s="219">
        <v>0</v>
      </c>
      <c r="T249" s="219">
        <f>S249*H249</f>
        <v>0</v>
      </c>
      <c r="U249" s="220" t="s">
        <v>1</v>
      </c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1" t="s">
        <v>177</v>
      </c>
      <c r="AT249" s="221" t="s">
        <v>14</v>
      </c>
      <c r="AU249" s="221" t="s">
        <v>82</v>
      </c>
      <c r="AY249" s="15" t="s">
        <v>118</v>
      </c>
      <c r="BE249" s="222">
        <f>IF(N249="základní",J249,0)</f>
        <v>0</v>
      </c>
      <c r="BF249" s="222">
        <f>IF(N249="snížená",J249,0)</f>
        <v>0</v>
      </c>
      <c r="BG249" s="222">
        <f>IF(N249="zákl. přenesená",J249,0)</f>
        <v>0</v>
      </c>
      <c r="BH249" s="222">
        <f>IF(N249="sníž. přenesená",J249,0)</f>
        <v>0</v>
      </c>
      <c r="BI249" s="222">
        <f>IF(N249="nulová",J249,0)</f>
        <v>0</v>
      </c>
      <c r="BJ249" s="15" t="s">
        <v>80</v>
      </c>
      <c r="BK249" s="222">
        <f>ROUND(I249*H249,2)</f>
        <v>0</v>
      </c>
      <c r="BL249" s="15" t="s">
        <v>177</v>
      </c>
      <c r="BM249" s="221" t="s">
        <v>431</v>
      </c>
    </row>
    <row r="250" s="2" customFormat="1" ht="21.75" customHeight="1">
      <c r="A250" s="36"/>
      <c r="B250" s="37"/>
      <c r="C250" s="209" t="s">
        <v>432</v>
      </c>
      <c r="D250" s="209" t="s">
        <v>14</v>
      </c>
      <c r="E250" s="210" t="s">
        <v>433</v>
      </c>
      <c r="F250" s="211" t="s">
        <v>434</v>
      </c>
      <c r="G250" s="212" t="s">
        <v>123</v>
      </c>
      <c r="H250" s="213">
        <v>32</v>
      </c>
      <c r="I250" s="214"/>
      <c r="J250" s="215">
        <f>ROUND(I250*H250,2)</f>
        <v>0</v>
      </c>
      <c r="K250" s="216"/>
      <c r="L250" s="42"/>
      <c r="M250" s="217" t="s">
        <v>1</v>
      </c>
      <c r="N250" s="218" t="s">
        <v>40</v>
      </c>
      <c r="O250" s="89"/>
      <c r="P250" s="219">
        <f>O250*H250</f>
        <v>0</v>
      </c>
      <c r="Q250" s="219">
        <v>0.00017000000000000001</v>
      </c>
      <c r="R250" s="219">
        <f>Q250*H250</f>
        <v>0.0054400000000000004</v>
      </c>
      <c r="S250" s="219">
        <v>0</v>
      </c>
      <c r="T250" s="219">
        <f>S250*H250</f>
        <v>0</v>
      </c>
      <c r="U250" s="220" t="s">
        <v>1</v>
      </c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21" t="s">
        <v>177</v>
      </c>
      <c r="AT250" s="221" t="s">
        <v>14</v>
      </c>
      <c r="AU250" s="221" t="s">
        <v>82</v>
      </c>
      <c r="AY250" s="15" t="s">
        <v>118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15" t="s">
        <v>80</v>
      </c>
      <c r="BK250" s="222">
        <f>ROUND(I250*H250,2)</f>
        <v>0</v>
      </c>
      <c r="BL250" s="15" t="s">
        <v>177</v>
      </c>
      <c r="BM250" s="221" t="s">
        <v>435</v>
      </c>
    </row>
    <row r="251" s="2" customFormat="1" ht="21.75" customHeight="1">
      <c r="A251" s="36"/>
      <c r="B251" s="37"/>
      <c r="C251" s="209" t="s">
        <v>436</v>
      </c>
      <c r="D251" s="209" t="s">
        <v>14</v>
      </c>
      <c r="E251" s="210" t="s">
        <v>437</v>
      </c>
      <c r="F251" s="211" t="s">
        <v>438</v>
      </c>
      <c r="G251" s="212" t="s">
        <v>123</v>
      </c>
      <c r="H251" s="213">
        <v>32</v>
      </c>
      <c r="I251" s="214"/>
      <c r="J251" s="215">
        <f>ROUND(I251*H251,2)</f>
        <v>0</v>
      </c>
      <c r="K251" s="216"/>
      <c r="L251" s="42"/>
      <c r="M251" s="217" t="s">
        <v>1</v>
      </c>
      <c r="N251" s="218" t="s">
        <v>40</v>
      </c>
      <c r="O251" s="89"/>
      <c r="P251" s="219">
        <f>O251*H251</f>
        <v>0</v>
      </c>
      <c r="Q251" s="219">
        <v>0.00012</v>
      </c>
      <c r="R251" s="219">
        <f>Q251*H251</f>
        <v>0.0038400000000000001</v>
      </c>
      <c r="S251" s="219">
        <v>0</v>
      </c>
      <c r="T251" s="219">
        <f>S251*H251</f>
        <v>0</v>
      </c>
      <c r="U251" s="220" t="s">
        <v>1</v>
      </c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21" t="s">
        <v>177</v>
      </c>
      <c r="AT251" s="221" t="s">
        <v>14</v>
      </c>
      <c r="AU251" s="221" t="s">
        <v>82</v>
      </c>
      <c r="AY251" s="15" t="s">
        <v>118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15" t="s">
        <v>80</v>
      </c>
      <c r="BK251" s="222">
        <f>ROUND(I251*H251,2)</f>
        <v>0</v>
      </c>
      <c r="BL251" s="15" t="s">
        <v>177</v>
      </c>
      <c r="BM251" s="221" t="s">
        <v>439</v>
      </c>
    </row>
    <row r="252" s="12" customFormat="1" ht="25.92" customHeight="1">
      <c r="A252" s="12"/>
      <c r="B252" s="193"/>
      <c r="C252" s="194"/>
      <c r="D252" s="195" t="s">
        <v>74</v>
      </c>
      <c r="E252" s="196" t="s">
        <v>440</v>
      </c>
      <c r="F252" s="196" t="s">
        <v>441</v>
      </c>
      <c r="G252" s="194"/>
      <c r="H252" s="194"/>
      <c r="I252" s="197"/>
      <c r="J252" s="198">
        <f>BK252</f>
        <v>0</v>
      </c>
      <c r="K252" s="194"/>
      <c r="L252" s="199"/>
      <c r="M252" s="200"/>
      <c r="N252" s="201"/>
      <c r="O252" s="201"/>
      <c r="P252" s="202">
        <f>P253+P256</f>
        <v>0</v>
      </c>
      <c r="Q252" s="201"/>
      <c r="R252" s="202">
        <f>R253+R256</f>
        <v>0</v>
      </c>
      <c r="S252" s="201"/>
      <c r="T252" s="202">
        <f>T253+T256</f>
        <v>0</v>
      </c>
      <c r="U252" s="203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4" t="s">
        <v>141</v>
      </c>
      <c r="AT252" s="205" t="s">
        <v>74</v>
      </c>
      <c r="AU252" s="205" t="s">
        <v>75</v>
      </c>
      <c r="AY252" s="204" t="s">
        <v>118</v>
      </c>
      <c r="BK252" s="206">
        <f>BK253+BK256</f>
        <v>0</v>
      </c>
    </row>
    <row r="253" s="12" customFormat="1" ht="22.8" customHeight="1">
      <c r="A253" s="12"/>
      <c r="B253" s="193"/>
      <c r="C253" s="194"/>
      <c r="D253" s="195" t="s">
        <v>74</v>
      </c>
      <c r="E253" s="207" t="s">
        <v>442</v>
      </c>
      <c r="F253" s="207" t="s">
        <v>443</v>
      </c>
      <c r="G253" s="194"/>
      <c r="H253" s="194"/>
      <c r="I253" s="197"/>
      <c r="J253" s="208">
        <f>BK253</f>
        <v>0</v>
      </c>
      <c r="K253" s="194"/>
      <c r="L253" s="199"/>
      <c r="M253" s="200"/>
      <c r="N253" s="201"/>
      <c r="O253" s="201"/>
      <c r="P253" s="202">
        <f>SUM(P254:P255)</f>
        <v>0</v>
      </c>
      <c r="Q253" s="201"/>
      <c r="R253" s="202">
        <f>SUM(R254:R255)</f>
        <v>0</v>
      </c>
      <c r="S253" s="201"/>
      <c r="T253" s="202">
        <f>SUM(T254:T255)</f>
        <v>0</v>
      </c>
      <c r="U253" s="203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4" t="s">
        <v>141</v>
      </c>
      <c r="AT253" s="205" t="s">
        <v>74</v>
      </c>
      <c r="AU253" s="205" t="s">
        <v>80</v>
      </c>
      <c r="AY253" s="204" t="s">
        <v>118</v>
      </c>
      <c r="BK253" s="206">
        <f>SUM(BK254:BK255)</f>
        <v>0</v>
      </c>
    </row>
    <row r="254" s="2" customFormat="1" ht="16.5" customHeight="1">
      <c r="A254" s="36"/>
      <c r="B254" s="37"/>
      <c r="C254" s="209" t="s">
        <v>444</v>
      </c>
      <c r="D254" s="209" t="s">
        <v>14</v>
      </c>
      <c r="E254" s="210" t="s">
        <v>445</v>
      </c>
      <c r="F254" s="211" t="s">
        <v>443</v>
      </c>
      <c r="G254" s="212" t="s">
        <v>302</v>
      </c>
      <c r="H254" s="213">
        <v>1</v>
      </c>
      <c r="I254" s="214"/>
      <c r="J254" s="215">
        <f>ROUND(I254*H254,2)</f>
        <v>0</v>
      </c>
      <c r="K254" s="216"/>
      <c r="L254" s="42"/>
      <c r="M254" s="217" t="s">
        <v>1</v>
      </c>
      <c r="N254" s="218" t="s">
        <v>40</v>
      </c>
      <c r="O254" s="89"/>
      <c r="P254" s="219">
        <f>O254*H254</f>
        <v>0</v>
      </c>
      <c r="Q254" s="219">
        <v>0</v>
      </c>
      <c r="R254" s="219">
        <f>Q254*H254</f>
        <v>0</v>
      </c>
      <c r="S254" s="219">
        <v>0</v>
      </c>
      <c r="T254" s="219">
        <f>S254*H254</f>
        <v>0</v>
      </c>
      <c r="U254" s="220" t="s">
        <v>1</v>
      </c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21" t="s">
        <v>303</v>
      </c>
      <c r="AT254" s="221" t="s">
        <v>14</v>
      </c>
      <c r="AU254" s="221" t="s">
        <v>82</v>
      </c>
      <c r="AY254" s="15" t="s">
        <v>118</v>
      </c>
      <c r="BE254" s="222">
        <f>IF(N254="základní",J254,0)</f>
        <v>0</v>
      </c>
      <c r="BF254" s="222">
        <f>IF(N254="snížená",J254,0)</f>
        <v>0</v>
      </c>
      <c r="BG254" s="222">
        <f>IF(N254="zákl. přenesená",J254,0)</f>
        <v>0</v>
      </c>
      <c r="BH254" s="222">
        <f>IF(N254="sníž. přenesená",J254,0)</f>
        <v>0</v>
      </c>
      <c r="BI254" s="222">
        <f>IF(N254="nulová",J254,0)</f>
        <v>0</v>
      </c>
      <c r="BJ254" s="15" t="s">
        <v>80</v>
      </c>
      <c r="BK254" s="222">
        <f>ROUND(I254*H254,2)</f>
        <v>0</v>
      </c>
      <c r="BL254" s="15" t="s">
        <v>303</v>
      </c>
      <c r="BM254" s="221" t="s">
        <v>446</v>
      </c>
    </row>
    <row r="255" s="2" customFormat="1" ht="16.5" customHeight="1">
      <c r="A255" s="36"/>
      <c r="B255" s="37"/>
      <c r="C255" s="209" t="s">
        <v>447</v>
      </c>
      <c r="D255" s="209" t="s">
        <v>14</v>
      </c>
      <c r="E255" s="210" t="s">
        <v>448</v>
      </c>
      <c r="F255" s="211" t="s">
        <v>449</v>
      </c>
      <c r="G255" s="212" t="s">
        <v>302</v>
      </c>
      <c r="H255" s="213">
        <v>1</v>
      </c>
      <c r="I255" s="214"/>
      <c r="J255" s="215">
        <f>ROUND(I255*H255,2)</f>
        <v>0</v>
      </c>
      <c r="K255" s="216"/>
      <c r="L255" s="42"/>
      <c r="M255" s="217" t="s">
        <v>1</v>
      </c>
      <c r="N255" s="218" t="s">
        <v>40</v>
      </c>
      <c r="O255" s="89"/>
      <c r="P255" s="219">
        <f>O255*H255</f>
        <v>0</v>
      </c>
      <c r="Q255" s="219">
        <v>0</v>
      </c>
      <c r="R255" s="219">
        <f>Q255*H255</f>
        <v>0</v>
      </c>
      <c r="S255" s="219">
        <v>0</v>
      </c>
      <c r="T255" s="219">
        <f>S255*H255</f>
        <v>0</v>
      </c>
      <c r="U255" s="220" t="s">
        <v>1</v>
      </c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1" t="s">
        <v>303</v>
      </c>
      <c r="AT255" s="221" t="s">
        <v>14</v>
      </c>
      <c r="AU255" s="221" t="s">
        <v>82</v>
      </c>
      <c r="AY255" s="15" t="s">
        <v>118</v>
      </c>
      <c r="BE255" s="222">
        <f>IF(N255="základní",J255,0)</f>
        <v>0</v>
      </c>
      <c r="BF255" s="222">
        <f>IF(N255="snížená",J255,0)</f>
        <v>0</v>
      </c>
      <c r="BG255" s="222">
        <f>IF(N255="zákl. přenesená",J255,0)</f>
        <v>0</v>
      </c>
      <c r="BH255" s="222">
        <f>IF(N255="sníž. přenesená",J255,0)</f>
        <v>0</v>
      </c>
      <c r="BI255" s="222">
        <f>IF(N255="nulová",J255,0)</f>
        <v>0</v>
      </c>
      <c r="BJ255" s="15" t="s">
        <v>80</v>
      </c>
      <c r="BK255" s="222">
        <f>ROUND(I255*H255,2)</f>
        <v>0</v>
      </c>
      <c r="BL255" s="15" t="s">
        <v>303</v>
      </c>
      <c r="BM255" s="221" t="s">
        <v>450</v>
      </c>
    </row>
    <row r="256" s="12" customFormat="1" ht="22.8" customHeight="1">
      <c r="A256" s="12"/>
      <c r="B256" s="193"/>
      <c r="C256" s="194"/>
      <c r="D256" s="195" t="s">
        <v>74</v>
      </c>
      <c r="E256" s="207" t="s">
        <v>451</v>
      </c>
      <c r="F256" s="207" t="s">
        <v>452</v>
      </c>
      <c r="G256" s="194"/>
      <c r="H256" s="194"/>
      <c r="I256" s="197"/>
      <c r="J256" s="208">
        <f>BK256</f>
        <v>0</v>
      </c>
      <c r="K256" s="194"/>
      <c r="L256" s="199"/>
      <c r="M256" s="200"/>
      <c r="N256" s="201"/>
      <c r="O256" s="201"/>
      <c r="P256" s="202">
        <f>P257</f>
        <v>0</v>
      </c>
      <c r="Q256" s="201"/>
      <c r="R256" s="202">
        <f>R257</f>
        <v>0</v>
      </c>
      <c r="S256" s="201"/>
      <c r="T256" s="202">
        <f>T257</f>
        <v>0</v>
      </c>
      <c r="U256" s="203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4" t="s">
        <v>141</v>
      </c>
      <c r="AT256" s="205" t="s">
        <v>74</v>
      </c>
      <c r="AU256" s="205" t="s">
        <v>80</v>
      </c>
      <c r="AY256" s="204" t="s">
        <v>118</v>
      </c>
      <c r="BK256" s="206">
        <f>BK257</f>
        <v>0</v>
      </c>
    </row>
    <row r="257" s="2" customFormat="1" ht="16.5" customHeight="1">
      <c r="A257" s="36"/>
      <c r="B257" s="37"/>
      <c r="C257" s="209" t="s">
        <v>453</v>
      </c>
      <c r="D257" s="209" t="s">
        <v>14</v>
      </c>
      <c r="E257" s="210" t="s">
        <v>454</v>
      </c>
      <c r="F257" s="211" t="s">
        <v>455</v>
      </c>
      <c r="G257" s="212" t="s">
        <v>302</v>
      </c>
      <c r="H257" s="213">
        <v>1</v>
      </c>
      <c r="I257" s="214"/>
      <c r="J257" s="215">
        <f>ROUND(I257*H257,2)</f>
        <v>0</v>
      </c>
      <c r="K257" s="216"/>
      <c r="L257" s="42"/>
      <c r="M257" s="247" t="s">
        <v>1</v>
      </c>
      <c r="N257" s="248" t="s">
        <v>40</v>
      </c>
      <c r="O257" s="249"/>
      <c r="P257" s="250">
        <f>O257*H257</f>
        <v>0</v>
      </c>
      <c r="Q257" s="250">
        <v>0</v>
      </c>
      <c r="R257" s="250">
        <f>Q257*H257</f>
        <v>0</v>
      </c>
      <c r="S257" s="250">
        <v>0</v>
      </c>
      <c r="T257" s="250">
        <f>S257*H257</f>
        <v>0</v>
      </c>
      <c r="U257" s="251" t="s">
        <v>1</v>
      </c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21" t="s">
        <v>303</v>
      </c>
      <c r="AT257" s="221" t="s">
        <v>14</v>
      </c>
      <c r="AU257" s="221" t="s">
        <v>82</v>
      </c>
      <c r="AY257" s="15" t="s">
        <v>118</v>
      </c>
      <c r="BE257" s="222">
        <f>IF(N257="základní",J257,0)</f>
        <v>0</v>
      </c>
      <c r="BF257" s="222">
        <f>IF(N257="snížená",J257,0)</f>
        <v>0</v>
      </c>
      <c r="BG257" s="222">
        <f>IF(N257="zákl. přenesená",J257,0)</f>
        <v>0</v>
      </c>
      <c r="BH257" s="222">
        <f>IF(N257="sníž. přenesená",J257,0)</f>
        <v>0</v>
      </c>
      <c r="BI257" s="222">
        <f>IF(N257="nulová",J257,0)</f>
        <v>0</v>
      </c>
      <c r="BJ257" s="15" t="s">
        <v>80</v>
      </c>
      <c r="BK257" s="222">
        <f>ROUND(I257*H257,2)</f>
        <v>0</v>
      </c>
      <c r="BL257" s="15" t="s">
        <v>303</v>
      </c>
      <c r="BM257" s="221" t="s">
        <v>456</v>
      </c>
    </row>
    <row r="258" s="2" customFormat="1" ht="6.96" customHeight="1">
      <c r="A258" s="36"/>
      <c r="B258" s="64"/>
      <c r="C258" s="65"/>
      <c r="D258" s="65"/>
      <c r="E258" s="65"/>
      <c r="F258" s="65"/>
      <c r="G258" s="65"/>
      <c r="H258" s="65"/>
      <c r="I258" s="65"/>
      <c r="J258" s="65"/>
      <c r="K258" s="65"/>
      <c r="L258" s="42"/>
      <c r="M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</row>
  </sheetData>
  <sheetProtection sheet="1" autoFilter="0" formatColumns="0" formatRows="0" objects="1" scenarios="1" spinCount="100000" saltValue="W0/DgVvUWHG13oz3EjDkUiJmEC+yoyLAYJkwB05CY6cp9C7noIebhzSP4c1m6g3fpPhxQ/oIjojuijLjAX12FQ==" hashValue="du+s4lpPSkpQzQfizMrAiqPq+5HOcJHhSOIAd0CZ/Is4lw3N3ct1aeGqbgjeNACFp6P/3rYhlQrS6Y7OKkJ+XA==" algorithmName="SHA-512" password="CC35"/>
  <autoFilter ref="C124:K257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Antonín Seknička</dc:creator>
  <cp:lastModifiedBy>Antonín Seknička</cp:lastModifiedBy>
  <dcterms:created xsi:type="dcterms:W3CDTF">2025-08-06T20:01:22Z</dcterms:created>
  <dcterms:modified xsi:type="dcterms:W3CDTF">2025-08-06T20:01:25Z</dcterms:modified>
</cp:coreProperties>
</file>