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ojan.karel\Desktop\Rozpočtové práce 2023\zastávky JZ Tangenta\Rozpočet\"/>
    </mc:Choice>
  </mc:AlternateContent>
  <bookViews>
    <workbookView xWindow="0" yWindow="0" windowWidth="32914" windowHeight="13226"/>
  </bookViews>
  <sheets>
    <sheet name="Stavební rozpočet" sheetId="1" r:id="rId1"/>
    <sheet name="Rozpočet - Jen objekty celkem" sheetId="2" r:id="rId2"/>
    <sheet name="Krycí list rozpočtu" sheetId="3" r:id="rId3"/>
    <sheet name="VORN" sheetId="4" state="hidden" r:id="rId4"/>
  </sheets>
  <definedNames>
    <definedName name="vorn_sum">VORN!$I$36</definedName>
  </definedNames>
  <calcPr calcId="162913"/>
</workbook>
</file>

<file path=xl/calcChain.xml><?xml version="1.0" encoding="utf-8"?>
<calcChain xmlns="http://schemas.openxmlformats.org/spreadsheetml/2006/main">
  <c r="K39" i="1" l="1"/>
  <c r="I35" i="4"/>
  <c r="I36" i="4" s="1"/>
  <c r="I26" i="4"/>
  <c r="I19" i="3" s="1"/>
  <c r="I25" i="4"/>
  <c r="I24" i="4"/>
  <c r="I23" i="4"/>
  <c r="I22" i="4"/>
  <c r="I15" i="3" s="1"/>
  <c r="I21" i="4"/>
  <c r="I27" i="4" s="1"/>
  <c r="I17" i="4"/>
  <c r="F16" i="3" s="1"/>
  <c r="I16" i="4"/>
  <c r="F15" i="3" s="1"/>
  <c r="I15" i="4"/>
  <c r="I18" i="4" s="1"/>
  <c r="F29" i="4" s="1"/>
  <c r="I10" i="4"/>
  <c r="F10" i="4"/>
  <c r="C10" i="4"/>
  <c r="F8" i="4"/>
  <c r="C8" i="4"/>
  <c r="F6" i="4"/>
  <c r="C6" i="4"/>
  <c r="F4" i="4"/>
  <c r="C4" i="4"/>
  <c r="F2" i="4"/>
  <c r="C2" i="4"/>
  <c r="I24" i="3"/>
  <c r="I18" i="3"/>
  <c r="I17" i="3"/>
  <c r="I16" i="3"/>
  <c r="I14" i="3"/>
  <c r="I22" i="3" s="1"/>
  <c r="F14" i="3"/>
  <c r="F22" i="3" s="1"/>
  <c r="I10" i="3"/>
  <c r="F10" i="3"/>
  <c r="C10" i="3"/>
  <c r="F8" i="3"/>
  <c r="C8" i="3"/>
  <c r="F6" i="3"/>
  <c r="C6" i="3"/>
  <c r="F4" i="3"/>
  <c r="C4" i="3"/>
  <c r="F2" i="3"/>
  <c r="C2" i="3"/>
  <c r="N14" i="2"/>
  <c r="N13" i="2"/>
  <c r="N12" i="2"/>
  <c r="J8" i="2"/>
  <c r="H8" i="2"/>
  <c r="D8" i="2"/>
  <c r="J6" i="2"/>
  <c r="H6" i="2"/>
  <c r="D6" i="2"/>
  <c r="J4" i="2"/>
  <c r="H4" i="2"/>
  <c r="D4" i="2"/>
  <c r="J2" i="2"/>
  <c r="H2" i="2"/>
  <c r="D2" i="2"/>
  <c r="BW105" i="1"/>
  <c r="BJ105" i="1"/>
  <c r="BD105" i="1"/>
  <c r="AP105" i="1"/>
  <c r="AO105" i="1"/>
  <c r="J105" i="1" s="1"/>
  <c r="J104" i="1" s="1"/>
  <c r="J103" i="1" s="1"/>
  <c r="I14" i="2" s="1"/>
  <c r="AK105" i="1"/>
  <c r="AT104" i="1" s="1"/>
  <c r="AJ105" i="1"/>
  <c r="AS104" i="1" s="1"/>
  <c r="AH105" i="1"/>
  <c r="AG105" i="1"/>
  <c r="AF105" i="1"/>
  <c r="AE105" i="1"/>
  <c r="AD105" i="1"/>
  <c r="Z105" i="1"/>
  <c r="O105" i="1"/>
  <c r="O104" i="1" s="1"/>
  <c r="L105" i="1"/>
  <c r="O103" i="1"/>
  <c r="L14" i="2" s="1"/>
  <c r="BW101" i="1"/>
  <c r="BJ101" i="1"/>
  <c r="BD101" i="1"/>
  <c r="AP101" i="1"/>
  <c r="AO101" i="1"/>
  <c r="AL101" i="1"/>
  <c r="AK101" i="1"/>
  <c r="AJ101" i="1"/>
  <c r="AH101" i="1"/>
  <c r="AG101" i="1"/>
  <c r="AF101" i="1"/>
  <c r="AE101" i="1"/>
  <c r="AD101" i="1"/>
  <c r="Z101" i="1"/>
  <c r="O101" i="1"/>
  <c r="BF101" i="1" s="1"/>
  <c r="L101" i="1"/>
  <c r="BW99" i="1"/>
  <c r="BJ99" i="1"/>
  <c r="BD99" i="1"/>
  <c r="AP99" i="1"/>
  <c r="BI99" i="1" s="1"/>
  <c r="AC99" i="1" s="1"/>
  <c r="AO99" i="1"/>
  <c r="BH99" i="1" s="1"/>
  <c r="AB99" i="1" s="1"/>
  <c r="AK99" i="1"/>
  <c r="AJ99" i="1"/>
  <c r="AH99" i="1"/>
  <c r="AG99" i="1"/>
  <c r="AF99" i="1"/>
  <c r="AE99" i="1"/>
  <c r="AD99" i="1"/>
  <c r="Z99" i="1"/>
  <c r="O99" i="1"/>
  <c r="BF99" i="1" s="1"/>
  <c r="L99" i="1"/>
  <c r="AL99" i="1" s="1"/>
  <c r="BW97" i="1"/>
  <c r="BJ97" i="1"/>
  <c r="BD97" i="1"/>
  <c r="AP97" i="1"/>
  <c r="AX97" i="1" s="1"/>
  <c r="AO97" i="1"/>
  <c r="BH97" i="1" s="1"/>
  <c r="AB97" i="1" s="1"/>
  <c r="AL97" i="1"/>
  <c r="AK97" i="1"/>
  <c r="AJ97" i="1"/>
  <c r="AH97" i="1"/>
  <c r="AG97" i="1"/>
  <c r="AF97" i="1"/>
  <c r="AE97" i="1"/>
  <c r="AD97" i="1"/>
  <c r="Z97" i="1"/>
  <c r="O97" i="1"/>
  <c r="BF97" i="1" s="1"/>
  <c r="L97" i="1"/>
  <c r="M97" i="1" s="1"/>
  <c r="BW95" i="1"/>
  <c r="BJ95" i="1"/>
  <c r="BD95" i="1"/>
  <c r="AP95" i="1"/>
  <c r="AO95" i="1"/>
  <c r="AK95" i="1"/>
  <c r="AJ95" i="1"/>
  <c r="AH95" i="1"/>
  <c r="AG95" i="1"/>
  <c r="AF95" i="1"/>
  <c r="AE95" i="1"/>
  <c r="AD95" i="1"/>
  <c r="Z95" i="1"/>
  <c r="O95" i="1"/>
  <c r="BF95" i="1" s="1"/>
  <c r="L95" i="1"/>
  <c r="AL95" i="1" s="1"/>
  <c r="BW93" i="1"/>
  <c r="BJ93" i="1"/>
  <c r="BD93" i="1"/>
  <c r="AP93" i="1"/>
  <c r="AO93" i="1"/>
  <c r="AL93" i="1"/>
  <c r="AK93" i="1"/>
  <c r="AJ93" i="1"/>
  <c r="AH93" i="1"/>
  <c r="AG93" i="1"/>
  <c r="AF93" i="1"/>
  <c r="AE93" i="1"/>
  <c r="AD93" i="1"/>
  <c r="Z93" i="1"/>
  <c r="O93" i="1"/>
  <c r="BF93" i="1" s="1"/>
  <c r="L93" i="1"/>
  <c r="M93" i="1" s="1"/>
  <c r="BW91" i="1"/>
  <c r="BJ91" i="1"/>
  <c r="BD91" i="1"/>
  <c r="AP91" i="1"/>
  <c r="BI91" i="1" s="1"/>
  <c r="AC91" i="1" s="1"/>
  <c r="AO91" i="1"/>
  <c r="AW91" i="1" s="1"/>
  <c r="AK91" i="1"/>
  <c r="AJ91" i="1"/>
  <c r="AH91" i="1"/>
  <c r="AG91" i="1"/>
  <c r="AF91" i="1"/>
  <c r="AE91" i="1"/>
  <c r="AD91" i="1"/>
  <c r="Z91" i="1"/>
  <c r="O91" i="1"/>
  <c r="BF91" i="1" s="1"/>
  <c r="L91" i="1"/>
  <c r="AL91" i="1" s="1"/>
  <c r="BW89" i="1"/>
  <c r="BJ89" i="1"/>
  <c r="BF89" i="1"/>
  <c r="BD89" i="1"/>
  <c r="AP89" i="1"/>
  <c r="BI89" i="1" s="1"/>
  <c r="AC89" i="1" s="1"/>
  <c r="AO89" i="1"/>
  <c r="BH89" i="1" s="1"/>
  <c r="AB89" i="1" s="1"/>
  <c r="AL89" i="1"/>
  <c r="AK89" i="1"/>
  <c r="AJ89" i="1"/>
  <c r="AH89" i="1"/>
  <c r="AG89" i="1"/>
  <c r="AF89" i="1"/>
  <c r="AE89" i="1"/>
  <c r="AD89" i="1"/>
  <c r="Z89" i="1"/>
  <c r="O89" i="1"/>
  <c r="L89" i="1"/>
  <c r="M89" i="1" s="1"/>
  <c r="BW87" i="1"/>
  <c r="BJ87" i="1"/>
  <c r="BF87" i="1"/>
  <c r="BD87" i="1"/>
  <c r="AP87" i="1"/>
  <c r="AO87" i="1"/>
  <c r="AK87" i="1"/>
  <c r="AJ87" i="1"/>
  <c r="AH87" i="1"/>
  <c r="AG87" i="1"/>
  <c r="AF87" i="1"/>
  <c r="AE87" i="1"/>
  <c r="AD87" i="1"/>
  <c r="Z87" i="1"/>
  <c r="O87" i="1"/>
  <c r="L87" i="1"/>
  <c r="AL87" i="1" s="1"/>
  <c r="BW85" i="1"/>
  <c r="BJ85" i="1"/>
  <c r="BD85" i="1"/>
  <c r="AP85" i="1"/>
  <c r="K85" i="1" s="1"/>
  <c r="AO85" i="1"/>
  <c r="BH85" i="1" s="1"/>
  <c r="AB85" i="1" s="1"/>
  <c r="AL85" i="1"/>
  <c r="AK85" i="1"/>
  <c r="AJ85" i="1"/>
  <c r="AH85" i="1"/>
  <c r="AG85" i="1"/>
  <c r="AF85" i="1"/>
  <c r="AE85" i="1"/>
  <c r="AD85" i="1"/>
  <c r="Z85" i="1"/>
  <c r="O85" i="1"/>
  <c r="BF85" i="1" s="1"/>
  <c r="L85" i="1"/>
  <c r="M85" i="1" s="1"/>
  <c r="BW83" i="1"/>
  <c r="BJ83" i="1"/>
  <c r="BD83" i="1"/>
  <c r="AP83" i="1"/>
  <c r="BI83" i="1" s="1"/>
  <c r="AC83" i="1" s="1"/>
  <c r="AO83" i="1"/>
  <c r="AL83" i="1"/>
  <c r="AK83" i="1"/>
  <c r="AJ83" i="1"/>
  <c r="AH83" i="1"/>
  <c r="AG83" i="1"/>
  <c r="AF83" i="1"/>
  <c r="AE83" i="1"/>
  <c r="AD83" i="1"/>
  <c r="Z83" i="1"/>
  <c r="O83" i="1"/>
  <c r="L83" i="1"/>
  <c r="M83" i="1" s="1"/>
  <c r="BW81" i="1"/>
  <c r="BJ81" i="1"/>
  <c r="BF81" i="1"/>
  <c r="BD81" i="1"/>
  <c r="AX81" i="1"/>
  <c r="AP81" i="1"/>
  <c r="AO81" i="1"/>
  <c r="AL81" i="1"/>
  <c r="AK81" i="1"/>
  <c r="AJ81" i="1"/>
  <c r="AH81" i="1"/>
  <c r="AG81" i="1"/>
  <c r="AF81" i="1"/>
  <c r="AE81" i="1"/>
  <c r="AD81" i="1"/>
  <c r="Z81" i="1"/>
  <c r="O81" i="1"/>
  <c r="L81" i="1"/>
  <c r="M81" i="1" s="1"/>
  <c r="BW79" i="1"/>
  <c r="BJ79" i="1"/>
  <c r="BD79" i="1"/>
  <c r="AP79" i="1"/>
  <c r="K79" i="1" s="1"/>
  <c r="AO79" i="1"/>
  <c r="AL79" i="1"/>
  <c r="AK79" i="1"/>
  <c r="AJ79" i="1"/>
  <c r="AH79" i="1"/>
  <c r="AG79" i="1"/>
  <c r="AF79" i="1"/>
  <c r="AE79" i="1"/>
  <c r="AD79" i="1"/>
  <c r="Z79" i="1"/>
  <c r="O79" i="1"/>
  <c r="BF79" i="1" s="1"/>
  <c r="L79" i="1"/>
  <c r="M79" i="1" s="1"/>
  <c r="BW73" i="1"/>
  <c r="BJ73" i="1"/>
  <c r="BD73" i="1"/>
  <c r="AP73" i="1"/>
  <c r="BI73" i="1" s="1"/>
  <c r="AO73" i="1"/>
  <c r="BH73" i="1" s="1"/>
  <c r="AL73" i="1"/>
  <c r="AK73" i="1"/>
  <c r="AJ73" i="1"/>
  <c r="AH73" i="1"/>
  <c r="AG73" i="1"/>
  <c r="AF73" i="1"/>
  <c r="AE73" i="1"/>
  <c r="AD73" i="1"/>
  <c r="AC73" i="1"/>
  <c r="AB73" i="1"/>
  <c r="Z73" i="1"/>
  <c r="O73" i="1"/>
  <c r="BF73" i="1" s="1"/>
  <c r="L73" i="1"/>
  <c r="BW71" i="1"/>
  <c r="BJ71" i="1"/>
  <c r="AH71" i="1" s="1"/>
  <c r="BF71" i="1"/>
  <c r="BD71" i="1"/>
  <c r="AP71" i="1"/>
  <c r="AO71" i="1"/>
  <c r="BH71" i="1" s="1"/>
  <c r="AK71" i="1"/>
  <c r="AJ71" i="1"/>
  <c r="AG71" i="1"/>
  <c r="AF71" i="1"/>
  <c r="AE71" i="1"/>
  <c r="AD71" i="1"/>
  <c r="AC71" i="1"/>
  <c r="AB71" i="1"/>
  <c r="Z71" i="1"/>
  <c r="O71" i="1"/>
  <c r="O70" i="1" s="1"/>
  <c r="L71" i="1"/>
  <c r="AL71" i="1" s="1"/>
  <c r="AT70" i="1"/>
  <c r="BW69" i="1"/>
  <c r="BJ69" i="1"/>
  <c r="Z69" i="1" s="1"/>
  <c r="BI69" i="1"/>
  <c r="BH69" i="1"/>
  <c r="BD69" i="1"/>
  <c r="AP69" i="1"/>
  <c r="AX69" i="1" s="1"/>
  <c r="AO69" i="1"/>
  <c r="AK69" i="1"/>
  <c r="AJ69" i="1"/>
  <c r="AH69" i="1"/>
  <c r="AG69" i="1"/>
  <c r="AF69" i="1"/>
  <c r="AE69" i="1"/>
  <c r="AD69" i="1"/>
  <c r="AC69" i="1"/>
  <c r="AB69" i="1"/>
  <c r="O69" i="1"/>
  <c r="BF69" i="1" s="1"/>
  <c r="L69" i="1"/>
  <c r="BW66" i="1"/>
  <c r="BJ66" i="1"/>
  <c r="Z66" i="1" s="1"/>
  <c r="BF66" i="1"/>
  <c r="BD66" i="1"/>
  <c r="AP66" i="1"/>
  <c r="BI66" i="1" s="1"/>
  <c r="AO66" i="1"/>
  <c r="AW66" i="1" s="1"/>
  <c r="AL66" i="1"/>
  <c r="AK66" i="1"/>
  <c r="AJ66" i="1"/>
  <c r="AH66" i="1"/>
  <c r="AG66" i="1"/>
  <c r="AF66" i="1"/>
  <c r="AE66" i="1"/>
  <c r="AD66" i="1"/>
  <c r="AC66" i="1"/>
  <c r="AB66" i="1"/>
  <c r="O66" i="1"/>
  <c r="L66" i="1"/>
  <c r="M66" i="1" s="1"/>
  <c r="BW64" i="1"/>
  <c r="BJ64" i="1"/>
  <c r="Z64" i="1" s="1"/>
  <c r="BF64" i="1"/>
  <c r="BD64" i="1"/>
  <c r="AP64" i="1"/>
  <c r="AO64" i="1"/>
  <c r="AL64" i="1"/>
  <c r="AK64" i="1"/>
  <c r="AT63" i="1" s="1"/>
  <c r="AJ64" i="1"/>
  <c r="AS63" i="1" s="1"/>
  <c r="AH64" i="1"/>
  <c r="AG64" i="1"/>
  <c r="AF64" i="1"/>
  <c r="AE64" i="1"/>
  <c r="AD64" i="1"/>
  <c r="AC64" i="1"/>
  <c r="AB64" i="1"/>
  <c r="O64" i="1"/>
  <c r="L64" i="1"/>
  <c r="BW61" i="1"/>
  <c r="M61" i="1" s="1"/>
  <c r="BJ61" i="1"/>
  <c r="Z61" i="1" s="1"/>
  <c r="BF61" i="1"/>
  <c r="BD61" i="1"/>
  <c r="AP61" i="1"/>
  <c r="AO61" i="1"/>
  <c r="AL61" i="1"/>
  <c r="AU60" i="1" s="1"/>
  <c r="AK61" i="1"/>
  <c r="AT60" i="1" s="1"/>
  <c r="AJ61" i="1"/>
  <c r="AS60" i="1" s="1"/>
  <c r="AH61" i="1"/>
  <c r="AG61" i="1"/>
  <c r="AF61" i="1"/>
  <c r="AE61" i="1"/>
  <c r="AD61" i="1"/>
  <c r="AC61" i="1"/>
  <c r="AB61" i="1"/>
  <c r="O61" i="1"/>
  <c r="L61" i="1"/>
  <c r="O60" i="1"/>
  <c r="M60" i="1"/>
  <c r="L60" i="1"/>
  <c r="BW58" i="1"/>
  <c r="BJ58" i="1"/>
  <c r="BF58" i="1"/>
  <c r="BD58" i="1"/>
  <c r="AP58" i="1"/>
  <c r="BI58" i="1" s="1"/>
  <c r="AC58" i="1" s="1"/>
  <c r="AO58" i="1"/>
  <c r="AK58" i="1"/>
  <c r="AJ58" i="1"/>
  <c r="AH58" i="1"/>
  <c r="AG58" i="1"/>
  <c r="AF58" i="1"/>
  <c r="AE58" i="1"/>
  <c r="AD58" i="1"/>
  <c r="Z58" i="1"/>
  <c r="O58" i="1"/>
  <c r="L58" i="1"/>
  <c r="AL58" i="1" s="1"/>
  <c r="BW56" i="1"/>
  <c r="BJ56" i="1"/>
  <c r="BD56" i="1"/>
  <c r="AP56" i="1"/>
  <c r="K56" i="1" s="1"/>
  <c r="AO56" i="1"/>
  <c r="AK56" i="1"/>
  <c r="AJ56" i="1"/>
  <c r="AH56" i="1"/>
  <c r="AG56" i="1"/>
  <c r="AF56" i="1"/>
  <c r="AE56" i="1"/>
  <c r="AD56" i="1"/>
  <c r="Z56" i="1"/>
  <c r="O56" i="1"/>
  <c r="BF56" i="1" s="1"/>
  <c r="L56" i="1"/>
  <c r="AL56" i="1" s="1"/>
  <c r="BW54" i="1"/>
  <c r="BJ54" i="1"/>
  <c r="BI54" i="1"/>
  <c r="AC54" i="1" s="1"/>
  <c r="BF54" i="1"/>
  <c r="BD54" i="1"/>
  <c r="AP54" i="1"/>
  <c r="K54" i="1" s="1"/>
  <c r="AO54" i="1"/>
  <c r="BH54" i="1" s="1"/>
  <c r="AB54" i="1" s="1"/>
  <c r="AK54" i="1"/>
  <c r="AJ54" i="1"/>
  <c r="AH54" i="1"/>
  <c r="AG54" i="1"/>
  <c r="AF54" i="1"/>
  <c r="AE54" i="1"/>
  <c r="AD54" i="1"/>
  <c r="Z54" i="1"/>
  <c r="O54" i="1"/>
  <c r="L54" i="1"/>
  <c r="AT53" i="1"/>
  <c r="AS53" i="1"/>
  <c r="O53" i="1"/>
  <c r="BW50" i="1"/>
  <c r="BJ50" i="1"/>
  <c r="BF50" i="1"/>
  <c r="BD50" i="1"/>
  <c r="AP50" i="1"/>
  <c r="AO50" i="1"/>
  <c r="AK50" i="1"/>
  <c r="AJ50" i="1"/>
  <c r="AH50" i="1"/>
  <c r="AG50" i="1"/>
  <c r="AF50" i="1"/>
  <c r="AE50" i="1"/>
  <c r="AD50" i="1"/>
  <c r="Z50" i="1"/>
  <c r="O50" i="1"/>
  <c r="L50" i="1"/>
  <c r="BW49" i="1"/>
  <c r="BJ49" i="1"/>
  <c r="BI49" i="1"/>
  <c r="AC49" i="1" s="1"/>
  <c r="BF49" i="1"/>
  <c r="BD49" i="1"/>
  <c r="AP49" i="1"/>
  <c r="K49" i="1" s="1"/>
  <c r="AO49" i="1"/>
  <c r="BH49" i="1" s="1"/>
  <c r="AB49" i="1" s="1"/>
  <c r="AK49" i="1"/>
  <c r="AJ49" i="1"/>
  <c r="AH49" i="1"/>
  <c r="AG49" i="1"/>
  <c r="AF49" i="1"/>
  <c r="AE49" i="1"/>
  <c r="AD49" i="1"/>
  <c r="Z49" i="1"/>
  <c r="O49" i="1"/>
  <c r="O48" i="1" s="1"/>
  <c r="L49" i="1"/>
  <c r="M49" i="1" s="1"/>
  <c r="BW46" i="1"/>
  <c r="BJ46" i="1"/>
  <c r="BF46" i="1"/>
  <c r="BD46" i="1"/>
  <c r="AP46" i="1"/>
  <c r="BI46" i="1" s="1"/>
  <c r="AC46" i="1" s="1"/>
  <c r="AO46" i="1"/>
  <c r="BH46" i="1" s="1"/>
  <c r="AB46" i="1" s="1"/>
  <c r="AK46" i="1"/>
  <c r="AJ46" i="1"/>
  <c r="AH46" i="1"/>
  <c r="AG46" i="1"/>
  <c r="AF46" i="1"/>
  <c r="AE46" i="1"/>
  <c r="AD46" i="1"/>
  <c r="Z46" i="1"/>
  <c r="O46" i="1"/>
  <c r="L46" i="1"/>
  <c r="AL46" i="1" s="1"/>
  <c r="BW43" i="1"/>
  <c r="BJ43" i="1"/>
  <c r="BD43" i="1"/>
  <c r="AP43" i="1"/>
  <c r="BI43" i="1" s="1"/>
  <c r="AC43" i="1" s="1"/>
  <c r="AO43" i="1"/>
  <c r="BH43" i="1" s="1"/>
  <c r="AB43" i="1" s="1"/>
  <c r="AK43" i="1"/>
  <c r="AJ43" i="1"/>
  <c r="AH43" i="1"/>
  <c r="AG43" i="1"/>
  <c r="AF43" i="1"/>
  <c r="AE43" i="1"/>
  <c r="AD43" i="1"/>
  <c r="Z43" i="1"/>
  <c r="O43" i="1"/>
  <c r="BF43" i="1" s="1"/>
  <c r="L43" i="1"/>
  <c r="AL43" i="1" s="1"/>
  <c r="BW39" i="1"/>
  <c r="BJ39" i="1"/>
  <c r="BF39" i="1"/>
  <c r="BD39" i="1"/>
  <c r="AP39" i="1"/>
  <c r="AX39" i="1" s="1"/>
  <c r="AO39" i="1"/>
  <c r="AK39" i="1"/>
  <c r="AJ39" i="1"/>
  <c r="AS38" i="1" s="1"/>
  <c r="AH39" i="1"/>
  <c r="AG39" i="1"/>
  <c r="AF39" i="1"/>
  <c r="AE39" i="1"/>
  <c r="AD39" i="1"/>
  <c r="Z39" i="1"/>
  <c r="O39" i="1"/>
  <c r="L39" i="1"/>
  <c r="O38" i="1"/>
  <c r="BW37" i="1"/>
  <c r="BJ37" i="1"/>
  <c r="BH37" i="1"/>
  <c r="AB37" i="1" s="1"/>
  <c r="BF37" i="1"/>
  <c r="BD37" i="1"/>
  <c r="AW37" i="1"/>
  <c r="AP37" i="1"/>
  <c r="AX37" i="1" s="1"/>
  <c r="AO37" i="1"/>
  <c r="J37" i="1" s="1"/>
  <c r="AK37" i="1"/>
  <c r="AJ37" i="1"/>
  <c r="AH37" i="1"/>
  <c r="AG37" i="1"/>
  <c r="AF37" i="1"/>
  <c r="AE37" i="1"/>
  <c r="AD37" i="1"/>
  <c r="Z37" i="1"/>
  <c r="O37" i="1"/>
  <c r="L37" i="1"/>
  <c r="AL37" i="1" s="1"/>
  <c r="BW35" i="1"/>
  <c r="BJ35" i="1"/>
  <c r="BD35" i="1"/>
  <c r="AW35" i="1"/>
  <c r="AP35" i="1"/>
  <c r="AO35" i="1"/>
  <c r="BH35" i="1" s="1"/>
  <c r="AB35" i="1" s="1"/>
  <c r="AK35" i="1"/>
  <c r="AJ35" i="1"/>
  <c r="AH35" i="1"/>
  <c r="AG35" i="1"/>
  <c r="AF35" i="1"/>
  <c r="AE35" i="1"/>
  <c r="AD35" i="1"/>
  <c r="Z35" i="1"/>
  <c r="O35" i="1"/>
  <c r="BF35" i="1" s="1"/>
  <c r="L35" i="1"/>
  <c r="M35" i="1" s="1"/>
  <c r="J35" i="1"/>
  <c r="BW34" i="1"/>
  <c r="M34" i="1" s="1"/>
  <c r="BJ34" i="1"/>
  <c r="BH34" i="1"/>
  <c r="AB34" i="1" s="1"/>
  <c r="BD34" i="1"/>
  <c r="AP34" i="1"/>
  <c r="AX34" i="1" s="1"/>
  <c r="AO34" i="1"/>
  <c r="AK34" i="1"/>
  <c r="AJ34" i="1"/>
  <c r="AH34" i="1"/>
  <c r="AG34" i="1"/>
  <c r="AF34" i="1"/>
  <c r="AE34" i="1"/>
  <c r="AD34" i="1"/>
  <c r="Z34" i="1"/>
  <c r="O34" i="1"/>
  <c r="BF34" i="1" s="1"/>
  <c r="L34" i="1"/>
  <c r="AL34" i="1" s="1"/>
  <c r="BW33" i="1"/>
  <c r="BJ33" i="1"/>
  <c r="BF33" i="1"/>
  <c r="BD33" i="1"/>
  <c r="AP33" i="1"/>
  <c r="AO33" i="1"/>
  <c r="J33" i="1" s="1"/>
  <c r="AK33" i="1"/>
  <c r="AJ33" i="1"/>
  <c r="AH33" i="1"/>
  <c r="AG33" i="1"/>
  <c r="AF33" i="1"/>
  <c r="AE33" i="1"/>
  <c r="AD33" i="1"/>
  <c r="Z33" i="1"/>
  <c r="O33" i="1"/>
  <c r="L33" i="1"/>
  <c r="BW32" i="1"/>
  <c r="M32" i="1" s="1"/>
  <c r="BJ32" i="1"/>
  <c r="BF32" i="1"/>
  <c r="BD32" i="1"/>
  <c r="AP32" i="1"/>
  <c r="BI32" i="1" s="1"/>
  <c r="AC32" i="1" s="1"/>
  <c r="AO32" i="1"/>
  <c r="AW32" i="1" s="1"/>
  <c r="AK32" i="1"/>
  <c r="AJ32" i="1"/>
  <c r="AH32" i="1"/>
  <c r="AG32" i="1"/>
  <c r="AF32" i="1"/>
  <c r="AE32" i="1"/>
  <c r="AD32" i="1"/>
  <c r="Z32" i="1"/>
  <c r="O32" i="1"/>
  <c r="L32" i="1"/>
  <c r="AL32" i="1" s="1"/>
  <c r="BW31" i="1"/>
  <c r="BJ31" i="1"/>
  <c r="BI31" i="1"/>
  <c r="AC31" i="1" s="1"/>
  <c r="BH31" i="1"/>
  <c r="AB31" i="1" s="1"/>
  <c r="BF31" i="1"/>
  <c r="BD31" i="1"/>
  <c r="AP31" i="1"/>
  <c r="AX31" i="1" s="1"/>
  <c r="AO31" i="1"/>
  <c r="AW31" i="1" s="1"/>
  <c r="AK31" i="1"/>
  <c r="AJ31" i="1"/>
  <c r="AH31" i="1"/>
  <c r="AG31" i="1"/>
  <c r="AF31" i="1"/>
  <c r="AE31" i="1"/>
  <c r="AD31" i="1"/>
  <c r="Z31" i="1"/>
  <c r="O31" i="1"/>
  <c r="L31" i="1"/>
  <c r="AL31" i="1" s="1"/>
  <c r="BW27" i="1"/>
  <c r="BJ27" i="1"/>
  <c r="BI27" i="1"/>
  <c r="AC27" i="1" s="1"/>
  <c r="BH27" i="1"/>
  <c r="BD27" i="1"/>
  <c r="AP27" i="1"/>
  <c r="AX27" i="1" s="1"/>
  <c r="AO27" i="1"/>
  <c r="AW27" i="1" s="1"/>
  <c r="AK27" i="1"/>
  <c r="AJ27" i="1"/>
  <c r="AH27" i="1"/>
  <c r="AG27" i="1"/>
  <c r="AF27" i="1"/>
  <c r="AE27" i="1"/>
  <c r="AD27" i="1"/>
  <c r="AB27" i="1"/>
  <c r="Z27" i="1"/>
  <c r="O27" i="1"/>
  <c r="BF27" i="1" s="1"/>
  <c r="L27" i="1"/>
  <c r="AL27" i="1" s="1"/>
  <c r="K27" i="1"/>
  <c r="J27" i="1"/>
  <c r="BW26" i="1"/>
  <c r="BJ26" i="1"/>
  <c r="BF26" i="1"/>
  <c r="BD26" i="1"/>
  <c r="AP26" i="1"/>
  <c r="BI26" i="1" s="1"/>
  <c r="AC26" i="1" s="1"/>
  <c r="AO26" i="1"/>
  <c r="AK26" i="1"/>
  <c r="AT25" i="1" s="1"/>
  <c r="AJ26" i="1"/>
  <c r="AS25" i="1" s="1"/>
  <c r="AH26" i="1"/>
  <c r="AG26" i="1"/>
  <c r="AF26" i="1"/>
  <c r="AE26" i="1"/>
  <c r="AD26" i="1"/>
  <c r="Z26" i="1"/>
  <c r="O26" i="1"/>
  <c r="L26" i="1"/>
  <c r="O25" i="1"/>
  <c r="BW24" i="1"/>
  <c r="BJ24" i="1"/>
  <c r="BF24" i="1"/>
  <c r="BD24" i="1"/>
  <c r="AP24" i="1"/>
  <c r="AO24" i="1"/>
  <c r="AK24" i="1"/>
  <c r="AJ24" i="1"/>
  <c r="AH24" i="1"/>
  <c r="AG24" i="1"/>
  <c r="AF24" i="1"/>
  <c r="AE24" i="1"/>
  <c r="AD24" i="1"/>
  <c r="Z24" i="1"/>
  <c r="O24" i="1"/>
  <c r="L24" i="1"/>
  <c r="BW22" i="1"/>
  <c r="BJ22" i="1"/>
  <c r="BD22" i="1"/>
  <c r="AP22" i="1"/>
  <c r="AX22" i="1" s="1"/>
  <c r="AO22" i="1"/>
  <c r="BH22" i="1" s="1"/>
  <c r="AB22" i="1" s="1"/>
  <c r="AK22" i="1"/>
  <c r="AJ22" i="1"/>
  <c r="AH22" i="1"/>
  <c r="AG22" i="1"/>
  <c r="AF22" i="1"/>
  <c r="AE22" i="1"/>
  <c r="AD22" i="1"/>
  <c r="Z22" i="1"/>
  <c r="O22" i="1"/>
  <c r="BF22" i="1" s="1"/>
  <c r="L22" i="1"/>
  <c r="AL22" i="1" s="1"/>
  <c r="J22" i="1"/>
  <c r="BW20" i="1"/>
  <c r="BJ20" i="1"/>
  <c r="BF20" i="1"/>
  <c r="BD20" i="1"/>
  <c r="AP20" i="1"/>
  <c r="BI20" i="1" s="1"/>
  <c r="AC20" i="1" s="1"/>
  <c r="AO20" i="1"/>
  <c r="AK20" i="1"/>
  <c r="AJ20" i="1"/>
  <c r="AH20" i="1"/>
  <c r="AG20" i="1"/>
  <c r="AF20" i="1"/>
  <c r="AE20" i="1"/>
  <c r="AD20" i="1"/>
  <c r="Z20" i="1"/>
  <c r="O20" i="1"/>
  <c r="L20" i="1"/>
  <c r="O19" i="1"/>
  <c r="BW16" i="1"/>
  <c r="BJ16" i="1"/>
  <c r="BF16" i="1"/>
  <c r="BD16" i="1"/>
  <c r="AP16" i="1"/>
  <c r="BI16" i="1" s="1"/>
  <c r="AC16" i="1" s="1"/>
  <c r="AO16" i="1"/>
  <c r="BH16" i="1" s="1"/>
  <c r="AB16" i="1" s="1"/>
  <c r="AK16" i="1"/>
  <c r="AJ16" i="1"/>
  <c r="AH16" i="1"/>
  <c r="AG16" i="1"/>
  <c r="AF16" i="1"/>
  <c r="AE16" i="1"/>
  <c r="AD16" i="1"/>
  <c r="Z16" i="1"/>
  <c r="O16" i="1"/>
  <c r="O13" i="1" s="1"/>
  <c r="L16" i="1"/>
  <c r="BW14" i="1"/>
  <c r="BJ14" i="1"/>
  <c r="BD14" i="1"/>
  <c r="AP14" i="1"/>
  <c r="BI14" i="1" s="1"/>
  <c r="AC14" i="1" s="1"/>
  <c r="AO14" i="1"/>
  <c r="J14" i="1" s="1"/>
  <c r="AL14" i="1"/>
  <c r="AK14" i="1"/>
  <c r="AJ14" i="1"/>
  <c r="AH14" i="1"/>
  <c r="AG14" i="1"/>
  <c r="AF14" i="1"/>
  <c r="AE14" i="1"/>
  <c r="AD14" i="1"/>
  <c r="Z14" i="1"/>
  <c r="O14" i="1"/>
  <c r="BF14" i="1" s="1"/>
  <c r="L14" i="1"/>
  <c r="M14" i="1" s="1"/>
  <c r="AU1" i="1"/>
  <c r="AT1" i="1"/>
  <c r="AS1" i="1"/>
  <c r="AS13" i="1" l="1"/>
  <c r="AT13" i="1"/>
  <c r="AX71" i="1"/>
  <c r="BI71" i="1"/>
  <c r="L19" i="1"/>
  <c r="AL20" i="1"/>
  <c r="AL105" i="1"/>
  <c r="AU104" i="1" s="1"/>
  <c r="L104" i="1"/>
  <c r="L103" i="1" s="1"/>
  <c r="K14" i="2" s="1"/>
  <c r="P14" i="2" s="1"/>
  <c r="AL69" i="1"/>
  <c r="L63" i="1"/>
  <c r="M69" i="1"/>
  <c r="BC27" i="1"/>
  <c r="AV27" i="1"/>
  <c r="C18" i="3"/>
  <c r="C19" i="3"/>
  <c r="AW87" i="1"/>
  <c r="AV87" i="1" s="1"/>
  <c r="BH87" i="1"/>
  <c r="AB87" i="1" s="1"/>
  <c r="AW58" i="1"/>
  <c r="BC58" i="1" s="1"/>
  <c r="J58" i="1"/>
  <c r="K87" i="1"/>
  <c r="BI87" i="1"/>
  <c r="AC87" i="1" s="1"/>
  <c r="AX87" i="1"/>
  <c r="M33" i="1"/>
  <c r="AL33" i="1"/>
  <c r="BH56" i="1"/>
  <c r="AB56" i="1" s="1"/>
  <c r="J56" i="1"/>
  <c r="M26" i="1"/>
  <c r="L25" i="1"/>
  <c r="AL26" i="1"/>
  <c r="AU25" i="1" s="1"/>
  <c r="M24" i="1"/>
  <c r="AL24" i="1"/>
  <c r="AW56" i="1"/>
  <c r="AV56" i="1" s="1"/>
  <c r="BH58" i="1"/>
  <c r="AB58" i="1" s="1"/>
  <c r="AW81" i="1"/>
  <c r="AV81" i="1" s="1"/>
  <c r="BH81" i="1"/>
  <c r="AB81" i="1" s="1"/>
  <c r="BI81" i="1"/>
  <c r="AC81" i="1" s="1"/>
  <c r="K81" i="1"/>
  <c r="BI37" i="1"/>
  <c r="AC37" i="1" s="1"/>
  <c r="K37" i="1"/>
  <c r="AV37" i="1"/>
  <c r="M50" i="1"/>
  <c r="M48" i="1" s="1"/>
  <c r="AL50" i="1"/>
  <c r="BC37" i="1"/>
  <c r="BI34" i="1"/>
  <c r="AC34" i="1" s="1"/>
  <c r="M37" i="1"/>
  <c r="AW39" i="1"/>
  <c r="BC39" i="1" s="1"/>
  <c r="AU63" i="1"/>
  <c r="AW85" i="1"/>
  <c r="AW14" i="1"/>
  <c r="AV14" i="1" s="1"/>
  <c r="AX91" i="1"/>
  <c r="BC91" i="1" s="1"/>
  <c r="AW97" i="1"/>
  <c r="AT19" i="1"/>
  <c r="J85" i="1"/>
  <c r="K14" i="1"/>
  <c r="AW16" i="1"/>
  <c r="AX43" i="1"/>
  <c r="AV66" i="1"/>
  <c r="J91" i="1"/>
  <c r="J97" i="1"/>
  <c r="AX16" i="1"/>
  <c r="BC16" i="1" s="1"/>
  <c r="BH39" i="1"/>
  <c r="AB39" i="1" s="1"/>
  <c r="K91" i="1"/>
  <c r="BH91" i="1"/>
  <c r="AB91" i="1" s="1"/>
  <c r="K97" i="1"/>
  <c r="BI97" i="1"/>
  <c r="AC97" i="1" s="1"/>
  <c r="AW22" i="1"/>
  <c r="BC22" i="1" s="1"/>
  <c r="BI39" i="1"/>
  <c r="AC39" i="1" s="1"/>
  <c r="AX49" i="1"/>
  <c r="AV49" i="1" s="1"/>
  <c r="M64" i="1"/>
  <c r="AX66" i="1"/>
  <c r="AW105" i="1"/>
  <c r="K66" i="1"/>
  <c r="J16" i="1"/>
  <c r="J13" i="1" s="1"/>
  <c r="AT30" i="1"/>
  <c r="AS30" i="1"/>
  <c r="J46" i="1"/>
  <c r="BH105" i="1"/>
  <c r="AB105" i="1" s="1"/>
  <c r="K16" i="1"/>
  <c r="K13" i="1" s="1"/>
  <c r="K43" i="1"/>
  <c r="J49" i="1"/>
  <c r="BH66" i="1"/>
  <c r="AS78" i="1"/>
  <c r="M71" i="1"/>
  <c r="M58" i="1"/>
  <c r="L70" i="1"/>
  <c r="AX14" i="1"/>
  <c r="AW46" i="1"/>
  <c r="BH14" i="1"/>
  <c r="AB14" i="1" s="1"/>
  <c r="AW49" i="1"/>
  <c r="M20" i="1"/>
  <c r="AT78" i="1"/>
  <c r="AL16" i="1"/>
  <c r="AU13" i="1" s="1"/>
  <c r="L13" i="1"/>
  <c r="AL39" i="1"/>
  <c r="AU38" i="1" s="1"/>
  <c r="M39" i="1"/>
  <c r="L38" i="1"/>
  <c r="BF83" i="1"/>
  <c r="O78" i="1"/>
  <c r="O77" i="1" s="1"/>
  <c r="L13" i="2" s="1"/>
  <c r="C16" i="3"/>
  <c r="BH95" i="1"/>
  <c r="AB95" i="1" s="1"/>
  <c r="J95" i="1"/>
  <c r="AW95" i="1"/>
  <c r="C17" i="3"/>
  <c r="M54" i="1"/>
  <c r="M53" i="1" s="1"/>
  <c r="AL54" i="1"/>
  <c r="AU53" i="1" s="1"/>
  <c r="L53" i="1"/>
  <c r="M16" i="1"/>
  <c r="M13" i="1" s="1"/>
  <c r="BH26" i="1"/>
  <c r="AB26" i="1" s="1"/>
  <c r="J26" i="1"/>
  <c r="J25" i="1" s="1"/>
  <c r="AW26" i="1"/>
  <c r="BH93" i="1"/>
  <c r="AB93" i="1" s="1"/>
  <c r="AW93" i="1"/>
  <c r="J93" i="1"/>
  <c r="BI93" i="1"/>
  <c r="AC93" i="1" s="1"/>
  <c r="AX93" i="1"/>
  <c r="K93" i="1"/>
  <c r="AU78" i="1"/>
  <c r="BC31" i="1"/>
  <c r="AV31" i="1"/>
  <c r="AW64" i="1"/>
  <c r="BH64" i="1"/>
  <c r="J64" i="1"/>
  <c r="K64" i="1"/>
  <c r="AX64" i="1"/>
  <c r="BI64" i="1"/>
  <c r="BI35" i="1"/>
  <c r="AC35" i="1" s="1"/>
  <c r="K35" i="1"/>
  <c r="BH50" i="1"/>
  <c r="AB50" i="1" s="1"/>
  <c r="J50" i="1"/>
  <c r="AW50" i="1"/>
  <c r="M99" i="1"/>
  <c r="K50" i="1"/>
  <c r="BI50" i="1"/>
  <c r="AC50" i="1" s="1"/>
  <c r="AX50" i="1"/>
  <c r="O63" i="1"/>
  <c r="L78" i="1"/>
  <c r="L77" i="1" s="1"/>
  <c r="K13" i="2" s="1"/>
  <c r="P13" i="2" s="1"/>
  <c r="K48" i="1"/>
  <c r="AX35" i="1"/>
  <c r="AV35" i="1" s="1"/>
  <c r="BC46" i="1"/>
  <c r="J79" i="1"/>
  <c r="BH79" i="1"/>
  <c r="AB79" i="1" s="1"/>
  <c r="AW79" i="1"/>
  <c r="AL49" i="1"/>
  <c r="L48" i="1"/>
  <c r="BH20" i="1"/>
  <c r="AB20" i="1" s="1"/>
  <c r="J20" i="1"/>
  <c r="J19" i="1" s="1"/>
  <c r="AW20" i="1"/>
  <c r="J32" i="1"/>
  <c r="K22" i="1"/>
  <c r="K26" i="1"/>
  <c r="K25" i="1" s="1"/>
  <c r="BH32" i="1"/>
  <c r="AB32" i="1" s="1"/>
  <c r="M43" i="1"/>
  <c r="AX46" i="1"/>
  <c r="J73" i="1"/>
  <c r="AX105" i="1"/>
  <c r="AV105" i="1" s="1"/>
  <c r="K105" i="1"/>
  <c r="K104" i="1" s="1"/>
  <c r="K103" i="1" s="1"/>
  <c r="J14" i="2" s="1"/>
  <c r="BH24" i="1"/>
  <c r="AB24" i="1" s="1"/>
  <c r="AW24" i="1"/>
  <c r="J24" i="1"/>
  <c r="M46" i="1"/>
  <c r="BI22" i="1"/>
  <c r="AC22" i="1" s="1"/>
  <c r="M27" i="1"/>
  <c r="AX54" i="1"/>
  <c r="AW99" i="1"/>
  <c r="C20" i="3"/>
  <c r="BC32" i="1"/>
  <c r="AX79" i="1"/>
  <c r="BI79" i="1"/>
  <c r="AC79" i="1" s="1"/>
  <c r="BI95" i="1"/>
  <c r="AC95" i="1" s="1"/>
  <c r="K95" i="1"/>
  <c r="AX95" i="1"/>
  <c r="M56" i="1"/>
  <c r="M87" i="1"/>
  <c r="AX26" i="1"/>
  <c r="BH33" i="1"/>
  <c r="AB33" i="1" s="1"/>
  <c r="AW33" i="1"/>
  <c r="AW89" i="1"/>
  <c r="AX33" i="1"/>
  <c r="K33" i="1"/>
  <c r="K46" i="1"/>
  <c r="AW61" i="1"/>
  <c r="BH61" i="1"/>
  <c r="J61" i="1"/>
  <c r="J60" i="1" s="1"/>
  <c r="BC66" i="1"/>
  <c r="K73" i="1"/>
  <c r="AW73" i="1"/>
  <c r="J89" i="1"/>
  <c r="BC105" i="1"/>
  <c r="C27" i="3"/>
  <c r="M22" i="1"/>
  <c r="K89" i="1"/>
  <c r="BI24" i="1"/>
  <c r="AC24" i="1" s="1"/>
  <c r="AX24" i="1"/>
  <c r="K24" i="1"/>
  <c r="M73" i="1"/>
  <c r="AT38" i="1"/>
  <c r="BI105" i="1"/>
  <c r="AC105" i="1" s="1"/>
  <c r="AW54" i="1"/>
  <c r="AX83" i="1"/>
  <c r="K83" i="1"/>
  <c r="AL35" i="1"/>
  <c r="J54" i="1"/>
  <c r="J53" i="1" s="1"/>
  <c r="AS70" i="1"/>
  <c r="J99" i="1"/>
  <c r="AX99" i="1"/>
  <c r="K32" i="1"/>
  <c r="AX32" i="1"/>
  <c r="O30" i="1"/>
  <c r="O12" i="1" s="1"/>
  <c r="L12" i="2" s="1"/>
  <c r="AV32" i="1"/>
  <c r="AX89" i="1"/>
  <c r="AX73" i="1"/>
  <c r="C28" i="3"/>
  <c r="F28" i="3" s="1"/>
  <c r="BI33" i="1"/>
  <c r="AC33" i="1" s="1"/>
  <c r="AW69" i="1"/>
  <c r="J69" i="1"/>
  <c r="AW83" i="1"/>
  <c r="J83" i="1"/>
  <c r="AS19" i="1"/>
  <c r="AU30" i="1"/>
  <c r="BI56" i="1"/>
  <c r="AC56" i="1" s="1"/>
  <c r="AX56" i="1"/>
  <c r="BH83" i="1"/>
  <c r="AB83" i="1" s="1"/>
  <c r="BI85" i="1"/>
  <c r="AC85" i="1" s="1"/>
  <c r="AX85" i="1"/>
  <c r="K99" i="1"/>
  <c r="AS48" i="1"/>
  <c r="AW101" i="1"/>
  <c r="J101" i="1"/>
  <c r="AT48" i="1"/>
  <c r="M95" i="1"/>
  <c r="AX101" i="1"/>
  <c r="K101" i="1"/>
  <c r="J31" i="1"/>
  <c r="AU70" i="1"/>
  <c r="C21" i="3"/>
  <c r="AX20" i="1"/>
  <c r="K31" i="1"/>
  <c r="J66" i="1"/>
  <c r="AW71" i="1"/>
  <c r="J71" i="1"/>
  <c r="J70" i="1" s="1"/>
  <c r="J81" i="1"/>
  <c r="M105" i="1"/>
  <c r="M104" i="1" s="1"/>
  <c r="M103" i="1" s="1"/>
  <c r="K61" i="1"/>
  <c r="K60" i="1" s="1"/>
  <c r="AX61" i="1"/>
  <c r="K20" i="1"/>
  <c r="L30" i="1"/>
  <c r="AW43" i="1"/>
  <c r="BH101" i="1"/>
  <c r="AB101" i="1" s="1"/>
  <c r="BF105" i="1"/>
  <c r="M31" i="1"/>
  <c r="M30" i="1" s="1"/>
  <c r="AW34" i="1"/>
  <c r="J34" i="1"/>
  <c r="J43" i="1"/>
  <c r="J38" i="1" s="1"/>
  <c r="K58" i="1"/>
  <c r="K53" i="1" s="1"/>
  <c r="AX58" i="1"/>
  <c r="BI61" i="1"/>
  <c r="M91" i="1"/>
  <c r="M101" i="1"/>
  <c r="BI101" i="1"/>
  <c r="AC101" i="1" s="1"/>
  <c r="K34" i="1"/>
  <c r="K69" i="1"/>
  <c r="K71" i="1"/>
  <c r="K70" i="1" s="1"/>
  <c r="J87" i="1"/>
  <c r="AV39" i="1" l="1"/>
  <c r="BC49" i="1"/>
  <c r="AV16" i="1"/>
  <c r="AV58" i="1"/>
  <c r="BC97" i="1"/>
  <c r="AV97" i="1"/>
  <c r="AV46" i="1"/>
  <c r="BC35" i="1"/>
  <c r="AV91" i="1"/>
  <c r="K78" i="1"/>
  <c r="K77" i="1" s="1"/>
  <c r="J13" i="2" s="1"/>
  <c r="J30" i="1"/>
  <c r="BC14" i="1"/>
  <c r="BC56" i="1"/>
  <c r="AV22" i="1"/>
  <c r="M63" i="1"/>
  <c r="K38" i="1"/>
  <c r="M70" i="1"/>
  <c r="M25" i="1"/>
  <c r="J48" i="1"/>
  <c r="C15" i="3"/>
  <c r="BC81" i="1"/>
  <c r="AU48" i="1"/>
  <c r="BC87" i="1"/>
  <c r="AU19" i="1"/>
  <c r="AV85" i="1"/>
  <c r="M19" i="1"/>
  <c r="BC64" i="1"/>
  <c r="AV64" i="1"/>
  <c r="AV69" i="1"/>
  <c r="BC69" i="1"/>
  <c r="BC79" i="1"/>
  <c r="AV79" i="1"/>
  <c r="AV71" i="1"/>
  <c r="BC71" i="1"/>
  <c r="BC61" i="1"/>
  <c r="AV61" i="1"/>
  <c r="BC54" i="1"/>
  <c r="AV54" i="1"/>
  <c r="BC95" i="1"/>
  <c r="AV95" i="1"/>
  <c r="BC99" i="1"/>
  <c r="AV99" i="1"/>
  <c r="AV43" i="1"/>
  <c r="BC43" i="1"/>
  <c r="BC20" i="1"/>
  <c r="AV20" i="1"/>
  <c r="K19" i="1"/>
  <c r="BC33" i="1"/>
  <c r="AV33" i="1"/>
  <c r="BC50" i="1"/>
  <c r="AV50" i="1"/>
  <c r="C29" i="3"/>
  <c r="F29" i="3" s="1"/>
  <c r="M38" i="1"/>
  <c r="BC26" i="1"/>
  <c r="AV26" i="1"/>
  <c r="AV73" i="1"/>
  <c r="BC73" i="1"/>
  <c r="K30" i="1"/>
  <c r="L107" i="1"/>
  <c r="L12" i="1"/>
  <c r="K12" i="2" s="1"/>
  <c r="P12" i="2" s="1"/>
  <c r="K15" i="2" s="1"/>
  <c r="BC85" i="1"/>
  <c r="K63" i="1"/>
  <c r="AV34" i="1"/>
  <c r="BC34" i="1"/>
  <c r="J63" i="1"/>
  <c r="BC101" i="1"/>
  <c r="AV101" i="1"/>
  <c r="BC89" i="1"/>
  <c r="AV89" i="1"/>
  <c r="C14" i="3"/>
  <c r="BC93" i="1"/>
  <c r="AV93" i="1"/>
  <c r="M78" i="1"/>
  <c r="M77" i="1" s="1"/>
  <c r="BC24" i="1"/>
  <c r="AV24" i="1"/>
  <c r="J78" i="1"/>
  <c r="J77" i="1" s="1"/>
  <c r="I13" i="2" s="1"/>
  <c r="BC83" i="1"/>
  <c r="AV83" i="1"/>
  <c r="M107" i="1" l="1"/>
  <c r="C22" i="3"/>
  <c r="J12" i="1"/>
  <c r="I12" i="2" s="1"/>
  <c r="I28" i="3"/>
  <c r="I29" i="3" s="1"/>
  <c r="M12" i="1"/>
  <c r="K12" i="1"/>
  <c r="J12" i="2" s="1"/>
</calcChain>
</file>

<file path=xl/sharedStrings.xml><?xml version="1.0" encoding="utf-8"?>
<sst xmlns="http://schemas.openxmlformats.org/spreadsheetml/2006/main" count="1043" uniqueCount="321">
  <si>
    <t>Stavební rozpočet</t>
  </si>
  <si>
    <t>Název stavby:</t>
  </si>
  <si>
    <t>Rekonstrukce, úpravy a rozš. stáv. zpev. i nezpev. ploch k parkování - část sídliště U Hřbitova</t>
  </si>
  <si>
    <t>Doba výstavby:</t>
  </si>
  <si>
    <t xml:space="preserve"> </t>
  </si>
  <si>
    <t>Objednatel:</t>
  </si>
  <si>
    <t>Statutární město Jihlava</t>
  </si>
  <si>
    <t>Druh stavby:</t>
  </si>
  <si>
    <t>SO 112.1 - Parkoviště ul. Filipa Bartáka</t>
  </si>
  <si>
    <t>Začátek výstavby:</t>
  </si>
  <si>
    <t>Projektant:</t>
  </si>
  <si>
    <t> </t>
  </si>
  <si>
    <t>Lokalita:</t>
  </si>
  <si>
    <t>Jihlava</t>
  </si>
  <si>
    <t>Konec výstavby:</t>
  </si>
  <si>
    <t>Zhotovitel:</t>
  </si>
  <si>
    <t>dle výběrového řízení</t>
  </si>
  <si>
    <t>JKSO:</t>
  </si>
  <si>
    <t>Zpracováno dne:</t>
  </si>
  <si>
    <t>27.08.2024</t>
  </si>
  <si>
    <t>Zpracoval:</t>
  </si>
  <si>
    <t>Ing. Petr Kristýnek</t>
  </si>
  <si>
    <t>Č</t>
  </si>
  <si>
    <t>Objekt</t>
  </si>
  <si>
    <t>Kód</t>
  </si>
  <si>
    <t>Zkrácený popis / Varianta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</si>
  <si>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</si>
  <si>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</si>
  <si>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</si>
  <si>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</si>
  <si>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</si>
  <si>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</si>
  <si>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</si>
  <si>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</si>
  <si>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</si>
  <si>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</si>
  <si>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</si>
  <si>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</si>
  <si>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</si>
  <si>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</si>
  <si>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</si>
  <si>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</si>
  <si>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</si>
  <si>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</si>
  <si>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</si>
  <si>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</si>
  <si>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</si>
  <si>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</si>
  <si>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</si>
  <si>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</si>
  <si>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</si>
  <si>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</si>
  <si>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</si>
  <si>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</si>
  <si>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</si>
  <si>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</si>
  <si>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</si>
  <si>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112.1</t>
  </si>
  <si>
    <t>Parkoviště ul. Filipa Bartáka</t>
  </si>
  <si>
    <t>11</t>
  </si>
  <si>
    <t>Přípravné a přidružené práce</t>
  </si>
  <si>
    <t>1</t>
  </si>
  <si>
    <t>113108305R00</t>
  </si>
  <si>
    <t>Odstranění asfaltové vrstvy pl.do 50 m2, tl. 5 cm</t>
  </si>
  <si>
    <t>m2</t>
  </si>
  <si>
    <t>21</t>
  </si>
  <si>
    <t>RTS I / 2024</t>
  </si>
  <si>
    <t>11_</t>
  </si>
  <si>
    <t>112.1_1_</t>
  </si>
  <si>
    <t>112.1_</t>
  </si>
  <si>
    <t>(24,5+15,0)*0,3</t>
  </si>
  <si>
    <t>2</t>
  </si>
  <si>
    <t>113202111R00</t>
  </si>
  <si>
    <t>Vytrhání obrub obrubníků silničních</t>
  </si>
  <si>
    <t>m</t>
  </si>
  <si>
    <t>Varianta:</t>
  </si>
  <si>
    <t>betonové  obrubníky</t>
  </si>
  <si>
    <t>24,5+15,0</t>
  </si>
  <si>
    <t>12</t>
  </si>
  <si>
    <t>Odkopávky a prokopávky</t>
  </si>
  <si>
    <t>3</t>
  </si>
  <si>
    <t>121101101R00</t>
  </si>
  <si>
    <t>Sejmutí ornice s přemístěním do 50 m</t>
  </si>
  <si>
    <t>m3</t>
  </si>
  <si>
    <t>12_</t>
  </si>
  <si>
    <t>(22+48)*0,15</t>
  </si>
  <si>
    <t>4</t>
  </si>
  <si>
    <t>122202201R00</t>
  </si>
  <si>
    <t>Odkopávky pro silnice v hor. 3 do 100 m3</t>
  </si>
  <si>
    <t>(34+20)*0,2</t>
  </si>
  <si>
    <t>5</t>
  </si>
  <si>
    <t>122202209R00</t>
  </si>
  <si>
    <t>Příplatek za lepivost - odkop. pro silnice v hor.3</t>
  </si>
  <si>
    <t>17</t>
  </si>
  <si>
    <t>Konstrukce ze zemin</t>
  </si>
  <si>
    <t>6</t>
  </si>
  <si>
    <t>171101104R00</t>
  </si>
  <si>
    <t>Uložení sypaniny do násypů zhutněných na 102% PS</t>
  </si>
  <si>
    <t>17_</t>
  </si>
  <si>
    <t>7</t>
  </si>
  <si>
    <t>174101102R00</t>
  </si>
  <si>
    <t>Zásyp ruční se zhutněním</t>
  </si>
  <si>
    <t>zásyp kolem nových obrubníků</t>
  </si>
  <si>
    <t>(13,4+25,5)*0,3*0,4</t>
  </si>
  <si>
    <t>18</t>
  </si>
  <si>
    <t>Povrchové úpravy terénu</t>
  </si>
  <si>
    <t>8</t>
  </si>
  <si>
    <t>180402111R00</t>
  </si>
  <si>
    <t>Založení trávníku parkového výsevem v rovině</t>
  </si>
  <si>
    <t>18_</t>
  </si>
  <si>
    <t>9</t>
  </si>
  <si>
    <t>180402113R00</t>
  </si>
  <si>
    <t>Založení trávníku parkového výsevem svah do 1:1</t>
  </si>
  <si>
    <t>10</t>
  </si>
  <si>
    <t>181101102R00</t>
  </si>
  <si>
    <t>Úprava pláně v zářezech v hor. 1-4, se zhutněním</t>
  </si>
  <si>
    <t>181301102R00</t>
  </si>
  <si>
    <t>Rozprostření ornice, rovina, tl. 10-15 cm,do 500m2</t>
  </si>
  <si>
    <t>182101101R00</t>
  </si>
  <si>
    <t>Svahování v zářezech v hor. 1 - 4</t>
  </si>
  <si>
    <t>15*1,2</t>
  </si>
  <si>
    <t>13</t>
  </si>
  <si>
    <t>182301122R00</t>
  </si>
  <si>
    <t>Rozprostření ornice, svah, tl. 10-15 cm, do 500 m2</t>
  </si>
  <si>
    <t>56</t>
  </si>
  <si>
    <t>Podkladní vrstvy komunikací a zpevněných ploch</t>
  </si>
  <si>
    <t>14</t>
  </si>
  <si>
    <t>564113505R00</t>
  </si>
  <si>
    <t>Podklad z asf.recyklátu fr. 0-32 po zhutn.tl.5 cm</t>
  </si>
  <si>
    <t>56_</t>
  </si>
  <si>
    <t>112.1_5_</t>
  </si>
  <si>
    <t>2x vrstva</t>
  </si>
  <si>
    <t>(24,0+13,5)*2</t>
  </si>
  <si>
    <t>Poznámka:</t>
  </si>
  <si>
    <t>materiál bude dodán investorem z jeho skladových zásob - skládka Pístov do 5 km</t>
  </si>
  <si>
    <t>15</t>
  </si>
  <si>
    <t>564721111R00</t>
  </si>
  <si>
    <t>Podklad z kameniva drceného vel.16-32 mm,tl. 8 cm</t>
  </si>
  <si>
    <t>podklad lože pod obrubníky a palisády</t>
  </si>
  <si>
    <t>(13,4+25,6)*0,5</t>
  </si>
  <si>
    <t>16</t>
  </si>
  <si>
    <t>564861111R00</t>
  </si>
  <si>
    <t>Podklad ze štěrkodrti po zhutnění tloušťky 20 cm</t>
  </si>
  <si>
    <t>24,0+13,5</t>
  </si>
  <si>
    <t>57</t>
  </si>
  <si>
    <t>Kryty pozemních komunikací, letišť a ploch z kameniva nebo živičné</t>
  </si>
  <si>
    <t>573231143R00</t>
  </si>
  <si>
    <t>Postřik spojovací z KAE modifikované, množství zbytkového asfaltu 0,3 kg/m2</t>
  </si>
  <si>
    <t>57_</t>
  </si>
  <si>
    <t>577141112RT3</t>
  </si>
  <si>
    <t>Beton asfalt. ACO 11+ do 3 m, tl.5 cm</t>
  </si>
  <si>
    <t>plochy do 100 m2</t>
  </si>
  <si>
    <t>31+17,5</t>
  </si>
  <si>
    <t>91</t>
  </si>
  <si>
    <t>Doplňující konstrukce a práce na pozemních komunikacích a zpevněných plochách</t>
  </si>
  <si>
    <t>19</t>
  </si>
  <si>
    <t>917461111R00</t>
  </si>
  <si>
    <t>Osaz. stoj. obrub. kamenného s opěrou, lože z C 16/20 Nxf1</t>
  </si>
  <si>
    <t>91_</t>
  </si>
  <si>
    <t>112.1_9_</t>
  </si>
  <si>
    <t>25,6+13,4</t>
  </si>
  <si>
    <t>20</t>
  </si>
  <si>
    <t>919726212R00</t>
  </si>
  <si>
    <t>Těsnění spár krytu vozovek zálivkou za studena, za tepla</t>
  </si>
  <si>
    <t>trvale pružný asf. tmel s emulzí</t>
  </si>
  <si>
    <t>919735114R00</t>
  </si>
  <si>
    <t>Řezání stávajícího živičného krytu tl. 15 - 20 cm</t>
  </si>
  <si>
    <t>24,5+17,0</t>
  </si>
  <si>
    <t>H22</t>
  </si>
  <si>
    <t>Komunikace pozemní a letiště</t>
  </si>
  <si>
    <t>22</t>
  </si>
  <si>
    <t>998225111R00</t>
  </si>
  <si>
    <t>Přesun hmot, pozemní komunikace, kryt živičný</t>
  </si>
  <si>
    <t>t</t>
  </si>
  <si>
    <t>H22_</t>
  </si>
  <si>
    <t>55,6-9,3</t>
  </si>
  <si>
    <t>S</t>
  </si>
  <si>
    <t>Přesuny sutí</t>
  </si>
  <si>
    <t>23</t>
  </si>
  <si>
    <t>979081111R00</t>
  </si>
  <si>
    <t>Odvoz suti a vybour. hmot na skládku do 1 km</t>
  </si>
  <si>
    <t>S_</t>
  </si>
  <si>
    <t>12,0-2,7</t>
  </si>
  <si>
    <t>24</t>
  </si>
  <si>
    <t>979081121R00</t>
  </si>
  <si>
    <t>Příplatek k odvozu za každý další 1 km</t>
  </si>
  <si>
    <t>9,3*9</t>
  </si>
  <si>
    <t>odvoz suti do 10 km - k recyklaci</t>
  </si>
  <si>
    <t>25</t>
  </si>
  <si>
    <t>979999999R00</t>
  </si>
  <si>
    <t>Poplatek za recyklaci suti - beton, živice, štěrk</t>
  </si>
  <si>
    <t>M</t>
  </si>
  <si>
    <t>Ostatní materiál</t>
  </si>
  <si>
    <t>26</t>
  </si>
  <si>
    <t>00572420</t>
  </si>
  <si>
    <t>Směs travní parková III. dekorativní PROFI</t>
  </si>
  <si>
    <t>kg</t>
  </si>
  <si>
    <t>0</t>
  </si>
  <si>
    <t>Z99999_</t>
  </si>
  <si>
    <t>112.1_Z_</t>
  </si>
  <si>
    <t>60*0,03</t>
  </si>
  <si>
    <t>27</t>
  </si>
  <si>
    <t>58380211</t>
  </si>
  <si>
    <t>Krajník silniční KS 3, rozměr 130 x 200 x 300 až 800 mm</t>
  </si>
  <si>
    <t>,</t>
  </si>
  <si>
    <t>39</t>
  </si>
  <si>
    <t>;ztratné 5%; 1,95</t>
  </si>
  <si>
    <t>budou použity stávající vybourané krajníky
položku ocenit nulovou cenou!!</t>
  </si>
  <si>
    <t>VORN</t>
  </si>
  <si>
    <t>Vedlejší a ostatní rozpočtové náklady</t>
  </si>
  <si>
    <t>010VD</t>
  </si>
  <si>
    <t>Vedlejší rozpočtové náklady</t>
  </si>
  <si>
    <t>28</t>
  </si>
  <si>
    <t>100 00-01</t>
  </si>
  <si>
    <t>Dopravně inženýrská opatření</t>
  </si>
  <si>
    <t>soubor</t>
  </si>
  <si>
    <t>010VD_</t>
  </si>
  <si>
    <t>VORN_0_</t>
  </si>
  <si>
    <t>VORN_</t>
  </si>
  <si>
    <t>Dopravně inženýrská opatření po dobu stavby, prováděná v souladu s pokyny Policie ČR - dopravního inspektorátu, dle pokynů příslušného odboru dopravy a správce komunikace - Služby města Jihlavy a dle pokynů dalších příslušných orgánů.
Včetně veškerého přechodného dopravního značení, vč. instalace a zajištění servisu značení po celou dobu trvání stavby.
Zajištění prací pro "Stanovení přechodné úpravy silničního provozu na komunikacích dle §77 zákona č. 361/2000 Sb., O provozu na pozemních komunikacích."
Zpracování plánu DIO.</t>
  </si>
  <si>
    <t>29</t>
  </si>
  <si>
    <t>Náklady na vytýčení budovaných ploch</t>
  </si>
  <si>
    <t>Geodetické vytýčení nově budovaných parkovacích míst a souvisejícíchc konstrukcí, včetně nákladů na opakovanou dopravu geodetické skupiny, práce kancelářské a výstupní materiál.</t>
  </si>
  <si>
    <t>30</t>
  </si>
  <si>
    <t>Náklady na vytýčení stávajících inž. sítí</t>
  </si>
  <si>
    <t>Polohové a hloubkové vytyčení stávajících sítí před zahájením zemních prací pro každou stavbu zvlášť,
( opakované vytyčení v případě poškození, ztráty, znehodnocení či nejasnosti vytyčovacích znaků v terénu
staveniště ) sítě a zařízení, včetně protokolárního předání vytyčení</t>
  </si>
  <si>
    <t>31</t>
  </si>
  <si>
    <t>Náklady na zajištění dopravy</t>
  </si>
  <si>
    <t>Náklady na projednání návrhu dočasného dopravního značení /MMJ, odbor dopravy, Policie ČR, DI/, zřízení, přemisťování a zrušení dočasného dopravního značení pro jednotlivé stavby ve vazbě na harmonogram prací.</t>
  </si>
  <si>
    <t>32</t>
  </si>
  <si>
    <t>Náklady na informační cedule</t>
  </si>
  <si>
    <t xml:space="preserve">Náklady na pořízení informačních, zákazových a příkazových cedulí pro zajištění označení stavby a příkazových cedulí pro vymezení pohybu chodců či vozidel po staveništi (osazení dle potřeby stavby), 
náklady na osazení, přemístění a zrušení cedulí
</t>
  </si>
  <si>
    <t>33</t>
  </si>
  <si>
    <t>Náklady na oplocení, ohrazení výkopů</t>
  </si>
  <si>
    <t>Náklady na zřízení, údržbu, přemístění a zrušení oplocení či ohrazení výkopových rýh a jam, případně jejich jiné vyznačení v terénu po dobu jejich existence s odkazem na předpisy BOZP a součinnost určeného koordinátora BOZP stavby</t>
  </si>
  <si>
    <t>34</t>
  </si>
  <si>
    <t>Náklady na projednání záborů</t>
  </si>
  <si>
    <t>Náklady na projednání a zajištění záborů všech ploch potřebných k realizaci stavby, včetně případných poplatků za pronájem ploch.</t>
  </si>
  <si>
    <t>35</t>
  </si>
  <si>
    <t>Náklady na zajištění skládek</t>
  </si>
  <si>
    <t>Náklady na projednání a zajištění míst mezideponií a deponií vytěžených hmot, tzn. projednání uložení vytěžených hmot na dočasné skládky po dobu stavby, respektive trvalé skládky za účelem trvalého uložení vytěžených hmot s vlastníky pozemků či skládek. Před zahájením stavby bude doložen investorovi smluvní vztah s vlastníkem pozemků na nichž budou zeminy či vytěžené hmoty ukládány.</t>
  </si>
  <si>
    <t>36</t>
  </si>
  <si>
    <t>Náklady na vypracování harmonogramu</t>
  </si>
  <si>
    <t>Náklady na vypracování harmonogramu stavebních prací pro stavbu s jeho průběžnou aktualizací, projednání a odsouhlasení s investorem, provozovatelem, DOS a koordinátorem BOZP.</t>
  </si>
  <si>
    <t>37</t>
  </si>
  <si>
    <t>200 00-01</t>
  </si>
  <si>
    <t>Geometrický plán stavby</t>
  </si>
  <si>
    <t xml:space="preserve">Geometrický plán stavby pro vložení do katastru nemovitostí, zhotovený oprávněnou osobou.
</t>
  </si>
  <si>
    <t>38</t>
  </si>
  <si>
    <t>Dokumentace skutečného provedení stavby</t>
  </si>
  <si>
    <t>Dokumentace skutečného provedení stavebních objektů /opravené situace, popř. předepsaná fotodokumentace atd./, dle specifikace uvedené u jednotlivých stavebních objektů, mimo geodetického zaměření Microstation.</t>
  </si>
  <si>
    <t>Geodetické zaměření skutečného provedení stavby</t>
  </si>
  <si>
    <t>Geodetické zaměření MICROSTATION skutečného stavu provedených konstrukcí, včetně veřejného osvětlení, včetně nákladů na opakovanou dopravu geodetické skupiny, práce kancelářské a výstupní materiál.</t>
  </si>
  <si>
    <t>VRN-ZS</t>
  </si>
  <si>
    <t>Vedlejší rozpočtové náklady - zařízení staveniště</t>
  </si>
  <si>
    <t>40</t>
  </si>
  <si>
    <t>Náklady na zařízení staveniště</t>
  </si>
  <si>
    <t>VRN-ZS_0_</t>
  </si>
  <si>
    <t>VRN-ZS_</t>
  </si>
  <si>
    <t xml:space="preserve">Náklady na projednání a zajištění míst GZS (zázemí zhotovitele, skládky materiálů k zabudování do stavby, skládky sypkých materiálů). Vše rozsahu souvisejících nákladů a případných poplatků za užívání či nájem ploch. Zařízení staveniště pro stavbu.
</t>
  </si>
  <si>
    <t>Celkem:</t>
  </si>
  <si>
    <t>Náklady na veškeré výkony a materiály jsou obsaženy v příslušných položkách</t>
  </si>
  <si>
    <t>Stavební rozpočet - Jen objekty celkem</t>
  </si>
  <si>
    <t>Zkrácený popis</t>
  </si>
  <si>
    <t>F</t>
  </si>
  <si>
    <t>Krycí list rozpočtu</t>
  </si>
  <si>
    <t>IČO/DIČ:</t>
  </si>
  <si>
    <t>00286010/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</si>
  <si>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</si>
  <si>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</si>
  <si>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</si>
  <si>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</si>
  <si>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</si>
  <si>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</si>
  <si>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</si>
  <si>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</si>
  <si>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</si>
  <si>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</si>
  <si>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</si>
  <si>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</si>
  <si>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</si>
  <si>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</si>
  <si>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</si>
  <si>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</si>
  <si>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</si>
  <si>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</si>
  <si>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</si>
  <si>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</si>
  <si>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</si>
  <si>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</si>
  <si>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</si>
  <si>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</si>
  <si>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</si>
  <si>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</si>
  <si>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</si>
  <si>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</si>
  <si>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</si>
  <si>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</si>
  <si>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</si>
  <si>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</si>
  <si>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</si>
  <si>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</si>
  <si>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</si>
  <si>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</si>
  <si>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</si>
  <si>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</si>
  <si>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</si>
  <si>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</si>
  <si>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</si>
  <si>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 xml:space="preserve">Náklady na veškeré výkony a materiály jsou obsaženy v příslušných položkách 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</si>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</sst>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FF"/>
      <name val="Arial"/>
      <charset val="238"/>
    </font>
    <font>
      <i/>
      <sz val="10"/>
      <color rgb="FF000000"/>
      <name val="Arial"/>
      <charset val="238"/>
    </font>
    <font>
      <i/>
      <sz val="10"/>
      <color rgb="FFDF0000"/>
      <name val="Arial"/>
      <charset val="238"/>
    </font>
    <font>
      <i/>
      <sz val="10"/>
      <color rgb="FF0078D7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3" xfId="0" applyNumberFormat="1" applyFont="1" applyFill="1" applyBorder="1" applyAlignment="1" applyProtection="1">
      <alignment horizontal="left" vertical="center"/>
    </xf>
    <xf numFmtId="0" fontId="3" fillId="0" borderId="24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31" xfId="0" applyNumberFormat="1" applyFont="1" applyFill="1" applyBorder="1" applyAlignment="1" applyProtection="1">
      <alignment horizontal="center" vertical="center"/>
    </xf>
    <xf numFmtId="0" fontId="2" fillId="0" borderId="32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center" vertical="center"/>
    </xf>
    <xf numFmtId="0" fontId="2" fillId="0" borderId="35" xfId="0" applyNumberFormat="1" applyFont="1" applyFill="1" applyBorder="1" applyAlignment="1" applyProtection="1">
      <alignment horizontal="center" vertical="center"/>
    </xf>
    <xf numFmtId="0" fontId="3" fillId="2" borderId="36" xfId="0" applyNumberFormat="1" applyFont="1" applyFill="1" applyBorder="1" applyAlignment="1" applyProtection="1">
      <alignment horizontal="left" vertical="center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2" borderId="37" xfId="0" applyNumberFormat="1" applyFont="1" applyFill="1" applyBorder="1" applyAlignment="1" applyProtection="1">
      <alignment horizontal="left" vertical="center"/>
    </xf>
    <xf numFmtId="4" fontId="2" fillId="2" borderId="37" xfId="0" applyNumberFormat="1" applyFont="1" applyFill="1" applyBorder="1" applyAlignment="1" applyProtection="1">
      <alignment horizontal="right" vertical="center"/>
    </xf>
    <xf numFmtId="0" fontId="2" fillId="2" borderId="37" xfId="0" applyNumberFormat="1" applyFont="1" applyFill="1" applyBorder="1" applyAlignment="1" applyProtection="1">
      <alignment horizontal="right" vertical="center"/>
    </xf>
    <xf numFmtId="0" fontId="2" fillId="2" borderId="38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0" fillId="0" borderId="39" xfId="0" applyNumberFormat="1" applyFont="1" applyFill="1" applyBorder="1" applyAlignment="1" applyProtection="1"/>
    <xf numFmtId="0" fontId="0" fillId="0" borderId="40" xfId="0" applyNumberFormat="1" applyFont="1" applyFill="1" applyBorder="1" applyAlignment="1" applyProtection="1"/>
    <xf numFmtId="0" fontId="7" fillId="0" borderId="40" xfId="0" applyNumberFormat="1" applyFont="1" applyFill="1" applyBorder="1" applyAlignment="1" applyProtection="1">
      <alignment horizontal="right" vertical="center"/>
    </xf>
    <xf numFmtId="4" fontId="2" fillId="0" borderId="42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3" fillId="0" borderId="22" xfId="0" applyNumberFormat="1" applyFont="1" applyFill="1" applyBorder="1" applyAlignment="1" applyProtection="1">
      <alignment horizontal="left" vertical="center"/>
    </xf>
    <xf numFmtId="0" fontId="2" fillId="0" borderId="35" xfId="0" applyNumberFormat="1" applyFont="1" applyFill="1" applyBorder="1" applyAlignment="1" applyProtection="1">
      <alignment horizontal="left" vertical="center"/>
    </xf>
    <xf numFmtId="0" fontId="3" fillId="0" borderId="36" xfId="0" applyNumberFormat="1" applyFont="1" applyFill="1" applyBorder="1" applyAlignment="1" applyProtection="1">
      <alignment horizontal="left" vertical="center"/>
    </xf>
    <xf numFmtId="4" fontId="3" fillId="0" borderId="37" xfId="0" applyNumberFormat="1" applyFont="1" applyFill="1" applyBorder="1" applyAlignment="1" applyProtection="1">
      <alignment horizontal="right" vertical="center"/>
    </xf>
    <xf numFmtId="4" fontId="3" fillId="0" borderId="38" xfId="0" applyNumberFormat="1" applyFont="1" applyFill="1" applyBorder="1" applyAlignment="1" applyProtection="1">
      <alignment horizontal="right" vertical="center"/>
    </xf>
    <xf numFmtId="0" fontId="3" fillId="0" borderId="47" xfId="0" applyNumberFormat="1" applyFont="1" applyFill="1" applyBorder="1" applyAlignment="1" applyProtection="1">
      <alignment horizontal="righ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4" fontId="3" fillId="0" borderId="40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10" fillId="2" borderId="49" xfId="0" applyNumberFormat="1" applyFont="1" applyFill="1" applyBorder="1" applyAlignment="1" applyProtection="1">
      <alignment horizontal="center" vertical="center"/>
    </xf>
    <xf numFmtId="0" fontId="10" fillId="2" borderId="52" xfId="0" applyNumberFormat="1" applyFont="1" applyFill="1" applyBorder="1" applyAlignment="1" applyProtection="1">
      <alignment horizontal="center" vertical="center"/>
    </xf>
    <xf numFmtId="0" fontId="12" fillId="0" borderId="53" xfId="0" applyNumberFormat="1" applyFont="1" applyFill="1" applyBorder="1" applyAlignment="1" applyProtection="1">
      <alignment horizontal="left" vertical="center"/>
    </xf>
    <xf numFmtId="0" fontId="13" fillId="0" borderId="54" xfId="0" applyNumberFormat="1" applyFont="1" applyFill="1" applyBorder="1" applyAlignment="1" applyProtection="1">
      <alignment horizontal="left" vertical="center"/>
    </xf>
    <xf numFmtId="4" fontId="13" fillId="0" borderId="54" xfId="0" applyNumberFormat="1" applyFont="1" applyFill="1" applyBorder="1" applyAlignment="1" applyProtection="1">
      <alignment horizontal="right" vertical="center"/>
    </xf>
    <xf numFmtId="0" fontId="12" fillId="0" borderId="57" xfId="0" applyNumberFormat="1" applyFont="1" applyFill="1" applyBorder="1" applyAlignment="1" applyProtection="1">
      <alignment horizontal="left" vertical="center"/>
    </xf>
    <xf numFmtId="0" fontId="13" fillId="0" borderId="54" xfId="0" applyNumberFormat="1" applyFont="1" applyFill="1" applyBorder="1" applyAlignment="1" applyProtection="1">
      <alignment horizontal="right" vertical="center"/>
    </xf>
    <xf numFmtId="4" fontId="13" fillId="0" borderId="61" xfId="0" applyNumberFormat="1" applyFont="1" applyFill="1" applyBorder="1" applyAlignment="1" applyProtection="1">
      <alignment horizontal="right" vertical="center"/>
    </xf>
    <xf numFmtId="0" fontId="13" fillId="0" borderId="61" xfId="0" applyNumberFormat="1" applyFont="1" applyFill="1" applyBorder="1" applyAlignment="1" applyProtection="1">
      <alignment horizontal="right" vertical="center"/>
    </xf>
    <xf numFmtId="4" fontId="13" fillId="0" borderId="52" xfId="0" applyNumberFormat="1" applyFont="1" applyFill="1" applyBorder="1" applyAlignment="1" applyProtection="1">
      <alignment horizontal="right" vertical="center"/>
    </xf>
    <xf numFmtId="4" fontId="13" fillId="0" borderId="30" xfId="0" applyNumberFormat="1" applyFont="1" applyFill="1" applyBorder="1" applyAlignment="1" applyProtection="1">
      <alignment horizontal="right" vertical="center"/>
    </xf>
    <xf numFmtId="4" fontId="12" fillId="2" borderId="51" xfId="0" applyNumberFormat="1" applyFont="1" applyFill="1" applyBorder="1" applyAlignment="1" applyProtection="1">
      <alignment horizontal="right" vertical="center"/>
    </xf>
    <xf numFmtId="4" fontId="12" fillId="2" borderId="56" xfId="0" applyNumberFormat="1" applyFont="1" applyFill="1" applyBorder="1" applyAlignment="1" applyProtection="1">
      <alignment horizontal="righ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horizontal="right" vertical="center"/>
    </xf>
    <xf numFmtId="4" fontId="3" fillId="0" borderId="54" xfId="0" applyNumberFormat="1" applyFont="1" applyFill="1" applyBorder="1" applyAlignment="1" applyProtection="1">
      <alignment horizontal="right" vertical="center"/>
    </xf>
    <xf numFmtId="0" fontId="3" fillId="0" borderId="54" xfId="0" applyNumberFormat="1" applyFont="1" applyFill="1" applyBorder="1" applyAlignment="1" applyProtection="1">
      <alignment horizontal="left" vertical="center"/>
    </xf>
    <xf numFmtId="4" fontId="3" fillId="0" borderId="78" xfId="0" applyNumberFormat="1" applyFont="1" applyFill="1" applyBorder="1" applyAlignment="1" applyProtection="1">
      <alignment horizontal="right" vertical="center"/>
    </xf>
    <xf numFmtId="0" fontId="3" fillId="0" borderId="78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right" vertical="center"/>
    </xf>
    <xf numFmtId="4" fontId="2" fillId="0" borderId="82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26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2" borderId="37" xfId="0" applyNumberFormat="1" applyFont="1" applyFill="1" applyBorder="1" applyAlignment="1" applyProtection="1">
      <alignment horizontal="left" vertical="center" wrapText="1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6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6" xfId="0" applyNumberFormat="1" applyFont="1" applyFill="1" applyBorder="1" applyAlignment="1" applyProtection="1">
      <alignment horizontal="left" vertical="center"/>
    </xf>
    <xf numFmtId="0" fontId="7" fillId="0" borderId="40" xfId="0" applyNumberFormat="1" applyFont="1" applyFill="1" applyBorder="1" applyAlignment="1" applyProtection="1">
      <alignment horizontal="left" vertical="center" wrapText="1"/>
    </xf>
    <xf numFmtId="0" fontId="7" fillId="0" borderId="40" xfId="0" applyNumberFormat="1" applyFont="1" applyFill="1" applyBorder="1" applyAlignment="1" applyProtection="1">
      <alignment horizontal="left" vertical="center"/>
    </xf>
    <xf numFmtId="0" fontId="7" fillId="0" borderId="41" xfId="0" applyNumberFormat="1" applyFont="1" applyFill="1" applyBorder="1" applyAlignment="1" applyProtection="1">
      <alignment horizontal="left" vertical="center"/>
    </xf>
    <xf numFmtId="0" fontId="2" fillId="0" borderId="42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44" xfId="0" applyNumberFormat="1" applyFont="1" applyFill="1" applyBorder="1" applyAlignment="1" applyProtection="1">
      <alignment horizontal="left" vertical="center"/>
    </xf>
    <xf numFmtId="0" fontId="2" fillId="0" borderId="45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3" fillId="0" borderId="37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39" xfId="0" applyNumberFormat="1" applyFont="1" applyFill="1" applyBorder="1" applyAlignment="1" applyProtection="1">
      <alignment horizontal="left" vertical="center"/>
    </xf>
    <xf numFmtId="1" fontId="3" fillId="0" borderId="6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41" xfId="0" applyNumberFormat="1" applyFont="1" applyFill="1" applyBorder="1" applyAlignment="1" applyProtection="1">
      <alignment horizontal="left" vertical="center"/>
    </xf>
    <xf numFmtId="0" fontId="9" fillId="0" borderId="48" xfId="0" applyNumberFormat="1" applyFont="1" applyFill="1" applyBorder="1" applyAlignment="1" applyProtection="1">
      <alignment horizontal="center" vertical="center"/>
    </xf>
    <xf numFmtId="0" fontId="11" fillId="0" borderId="50" xfId="0" applyNumberFormat="1" applyFont="1" applyFill="1" applyBorder="1" applyAlignment="1" applyProtection="1">
      <alignment horizontal="left" vertical="center"/>
    </xf>
    <xf numFmtId="0" fontId="11" fillId="0" borderId="51" xfId="0" applyNumberFormat="1" applyFont="1" applyFill="1" applyBorder="1" applyAlignment="1" applyProtection="1">
      <alignment horizontal="left" vertical="center"/>
    </xf>
    <xf numFmtId="0" fontId="12" fillId="0" borderId="58" xfId="0" applyNumberFormat="1" applyFont="1" applyFill="1" applyBorder="1" applyAlignment="1" applyProtection="1">
      <alignment horizontal="left" vertical="center"/>
    </xf>
    <xf numFmtId="0" fontId="12" fillId="0" borderId="56" xfId="0" applyNumberFormat="1" applyFont="1" applyFill="1" applyBorder="1" applyAlignment="1" applyProtection="1">
      <alignment horizontal="left" vertical="center"/>
    </xf>
    <xf numFmtId="0" fontId="12" fillId="0" borderId="59" xfId="0" applyNumberFormat="1" applyFont="1" applyFill="1" applyBorder="1" applyAlignment="1" applyProtection="1">
      <alignment horizontal="left" vertical="center"/>
    </xf>
    <xf numFmtId="0" fontId="12" fillId="0" borderId="60" xfId="0" applyNumberFormat="1" applyFont="1" applyFill="1" applyBorder="1" applyAlignment="1" applyProtection="1">
      <alignment horizontal="left" vertical="center"/>
    </xf>
    <xf numFmtId="0" fontId="12" fillId="0" borderId="63" xfId="0" applyNumberFormat="1" applyFont="1" applyFill="1" applyBorder="1" applyAlignment="1" applyProtection="1">
      <alignment horizontal="left" vertical="center"/>
    </xf>
    <xf numFmtId="0" fontId="12" fillId="0" borderId="51" xfId="0" applyNumberFormat="1" applyFont="1" applyFill="1" applyBorder="1" applyAlignment="1" applyProtection="1">
      <alignment horizontal="left" vertical="center"/>
    </xf>
    <xf numFmtId="0" fontId="13" fillId="0" borderId="55" xfId="0" applyNumberFormat="1" applyFont="1" applyFill="1" applyBorder="1" applyAlignment="1" applyProtection="1">
      <alignment horizontal="left" vertical="center"/>
    </xf>
    <xf numFmtId="0" fontId="13" fillId="0" borderId="56" xfId="0" applyNumberFormat="1" applyFont="1" applyFill="1" applyBorder="1" applyAlignment="1" applyProtection="1">
      <alignment horizontal="left" vertical="center"/>
    </xf>
    <xf numFmtId="0" fontId="13" fillId="0" borderId="62" xfId="0" applyNumberFormat="1" applyFont="1" applyFill="1" applyBorder="1" applyAlignment="1" applyProtection="1">
      <alignment horizontal="left" vertical="center"/>
    </xf>
    <xf numFmtId="0" fontId="13" fillId="0" borderId="60" xfId="0" applyNumberFormat="1" applyFont="1" applyFill="1" applyBorder="1" applyAlignment="1" applyProtection="1">
      <alignment horizontal="left" vertical="center"/>
    </xf>
    <xf numFmtId="0" fontId="12" fillId="0" borderId="50" xfId="0" applyNumberFormat="1" applyFont="1" applyFill="1" applyBorder="1" applyAlignment="1" applyProtection="1">
      <alignment horizontal="left" vertical="center"/>
    </xf>
    <xf numFmtId="0" fontId="12" fillId="0" borderId="55" xfId="0" applyNumberFormat="1" applyFont="1" applyFill="1" applyBorder="1" applyAlignment="1" applyProtection="1">
      <alignment horizontal="left" vertical="center"/>
    </xf>
    <xf numFmtId="0" fontId="12" fillId="2" borderId="63" xfId="0" applyNumberFormat="1" applyFont="1" applyFill="1" applyBorder="1" applyAlignment="1" applyProtection="1">
      <alignment horizontal="left" vertical="center"/>
    </xf>
    <xf numFmtId="0" fontId="12" fillId="2" borderId="64" xfId="0" applyNumberFormat="1" applyFont="1" applyFill="1" applyBorder="1" applyAlignment="1" applyProtection="1">
      <alignment horizontal="left" vertical="center"/>
    </xf>
    <xf numFmtId="0" fontId="12" fillId="2" borderId="58" xfId="0" applyNumberFormat="1" applyFont="1" applyFill="1" applyBorder="1" applyAlignment="1" applyProtection="1">
      <alignment horizontal="left" vertical="center"/>
    </xf>
    <xf numFmtId="0" fontId="12" fillId="2" borderId="65" xfId="0" applyNumberFormat="1" applyFont="1" applyFill="1" applyBorder="1" applyAlignment="1" applyProtection="1">
      <alignment horizontal="left" vertical="center"/>
    </xf>
    <xf numFmtId="0" fontId="12" fillId="2" borderId="50" xfId="0" applyNumberFormat="1" applyFont="1" applyFill="1" applyBorder="1" applyAlignment="1" applyProtection="1">
      <alignment horizontal="left" vertical="center"/>
    </xf>
    <xf numFmtId="0" fontId="12" fillId="2" borderId="55" xfId="0" applyNumberFormat="1" applyFont="1" applyFill="1" applyBorder="1" applyAlignment="1" applyProtection="1">
      <alignment horizontal="left" vertical="center"/>
    </xf>
    <xf numFmtId="0" fontId="13" fillId="0" borderId="66" xfId="0" applyNumberFormat="1" applyFont="1" applyFill="1" applyBorder="1" applyAlignment="1" applyProtection="1">
      <alignment horizontal="left" vertical="center"/>
    </xf>
    <xf numFmtId="0" fontId="13" fillId="0" borderId="43" xfId="0" applyNumberFormat="1" applyFont="1" applyFill="1" applyBorder="1" applyAlignment="1" applyProtection="1">
      <alignment horizontal="left" vertical="center"/>
    </xf>
    <xf numFmtId="0" fontId="13" fillId="0" borderId="67" xfId="0" applyNumberFormat="1" applyFont="1" applyFill="1" applyBorder="1" applyAlignment="1" applyProtection="1">
      <alignment horizontal="left" vertical="center"/>
    </xf>
    <xf numFmtId="0" fontId="13" fillId="0" borderId="69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70" xfId="0" applyNumberFormat="1" applyFont="1" applyFill="1" applyBorder="1" applyAlignment="1" applyProtection="1">
      <alignment horizontal="left" vertical="center"/>
    </xf>
    <xf numFmtId="0" fontId="13" fillId="0" borderId="72" xfId="0" applyNumberFormat="1" applyFont="1" applyFill="1" applyBorder="1" applyAlignment="1" applyProtection="1">
      <alignment horizontal="left" vertical="center"/>
    </xf>
    <xf numFmtId="0" fontId="13" fillId="0" borderId="45" xfId="0" applyNumberFormat="1" applyFont="1" applyFill="1" applyBorder="1" applyAlignment="1" applyProtection="1">
      <alignment horizontal="left" vertical="center"/>
    </xf>
    <xf numFmtId="0" fontId="13" fillId="0" borderId="73" xfId="0" applyNumberFormat="1" applyFont="1" applyFill="1" applyBorder="1" applyAlignment="1" applyProtection="1">
      <alignment horizontal="left" vertical="center"/>
    </xf>
    <xf numFmtId="0" fontId="13" fillId="0" borderId="68" xfId="0" applyNumberFormat="1" applyFont="1" applyFill="1" applyBorder="1" applyAlignment="1" applyProtection="1">
      <alignment horizontal="left" vertical="center"/>
    </xf>
    <xf numFmtId="0" fontId="13" fillId="0" borderId="71" xfId="0" applyNumberFormat="1" applyFont="1" applyFill="1" applyBorder="1" applyAlignment="1" applyProtection="1">
      <alignment horizontal="left" vertical="center"/>
    </xf>
    <xf numFmtId="0" fontId="13" fillId="0" borderId="74" xfId="0" applyNumberFormat="1" applyFont="1" applyFill="1" applyBorder="1" applyAlignment="1" applyProtection="1">
      <alignment horizontal="left" vertical="center"/>
    </xf>
    <xf numFmtId="0" fontId="12" fillId="0" borderId="8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56" xfId="0" applyNumberFormat="1" applyFont="1" applyFill="1" applyBorder="1" applyAlignment="1" applyProtection="1">
      <alignment horizontal="left" vertical="center"/>
    </xf>
    <xf numFmtId="0" fontId="3" fillId="0" borderId="75" xfId="0" applyNumberFormat="1" applyFont="1" applyFill="1" applyBorder="1" applyAlignment="1" applyProtection="1">
      <alignment horizontal="left" vertical="center"/>
    </xf>
    <xf numFmtId="0" fontId="3" fillId="0" borderId="76" xfId="0" applyNumberFormat="1" applyFont="1" applyFill="1" applyBorder="1" applyAlignment="1" applyProtection="1">
      <alignment horizontal="left" vertical="center"/>
    </xf>
    <xf numFmtId="0" fontId="3" fillId="0" borderId="77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left" vertical="center"/>
    </xf>
    <xf numFmtId="0" fontId="2" fillId="0" borderId="80" xfId="0" applyNumberFormat="1" applyFont="1" applyFill="1" applyBorder="1" applyAlignment="1" applyProtection="1">
      <alignment horizontal="left" vertical="center"/>
    </xf>
    <xf numFmtId="0" fontId="2" fillId="0" borderId="81" xfId="0" applyNumberFormat="1" applyFont="1" applyFill="1" applyBorder="1" applyAlignment="1" applyProtection="1">
      <alignment horizontal="left" vertical="center"/>
    </xf>
    <xf numFmtId="0" fontId="12" fillId="0" borderId="79" xfId="0" applyNumberFormat="1" applyFont="1" applyFill="1" applyBorder="1" applyAlignment="1" applyProtection="1">
      <alignment horizontal="left" vertical="center"/>
    </xf>
    <xf numFmtId="0" fontId="12" fillId="0" borderId="80" xfId="0" applyNumberFormat="1" applyFont="1" applyFill="1" applyBorder="1" applyAlignment="1" applyProtection="1">
      <alignment horizontal="left" vertical="center"/>
    </xf>
    <xf numFmtId="0" fontId="12" fillId="0" borderId="81" xfId="0" applyNumberFormat="1" applyFont="1" applyFill="1" applyBorder="1" applyAlignment="1" applyProtection="1">
      <alignment horizontal="left" vertical="center"/>
    </xf>
    <xf numFmtId="4" fontId="12" fillId="0" borderId="83" xfId="0" applyNumberFormat="1" applyFont="1" applyFill="1" applyBorder="1" applyAlignment="1" applyProtection="1">
      <alignment horizontal="right" vertical="center"/>
    </xf>
    <xf numFmtId="0" fontId="12" fillId="0" borderId="80" xfId="0" applyNumberFormat="1" applyFont="1" applyFill="1" applyBorder="1" applyAlignment="1" applyProtection="1">
      <alignment horizontal="right" vertical="center"/>
    </xf>
    <xf numFmtId="0" fontId="12" fillId="0" borderId="81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109"/>
  <sheetViews>
    <sheetView tabSelected="1" workbookViewId="0">
      <pane ySplit="11" topLeftCell="A12" activePane="bottomLeft" state="frozen"/>
      <selection pane="bottomLeft" activeCell="H16" sqref="H16"/>
    </sheetView>
  </sheetViews>
  <sheetFormatPr defaultColWidth="12.15234375" defaultRowHeight="15" customHeight="1" x14ac:dyDescent="0.4"/>
  <cols>
    <col min="1" max="1" width="4" customWidth="1"/>
    <col min="2" max="2" width="7.53515625" customWidth="1"/>
    <col min="3" max="3" width="17.84375" customWidth="1"/>
    <col min="4" max="4" width="28.53515625" customWidth="1"/>
    <col min="5" max="5" width="35.69140625" customWidth="1"/>
    <col min="6" max="6" width="6.3828125" customWidth="1"/>
    <col min="7" max="7" width="12.84375" customWidth="1"/>
    <col min="8" max="8" width="12" customWidth="1"/>
    <col min="9" max="9" width="11.15234375" customWidth="1"/>
    <col min="10" max="13" width="15.69140625" customWidth="1"/>
    <col min="14" max="15" width="11.69140625" customWidth="1"/>
    <col min="16" max="16" width="13.3828125" customWidth="1"/>
    <col min="25" max="75" width="12.15234375" hidden="1"/>
    <col min="76" max="76" width="64.3046875" hidden="1" customWidth="1"/>
    <col min="77" max="78" width="12.15234375" hidden="1"/>
  </cols>
  <sheetData>
    <row r="1" spans="1:76" ht="54.75" customHeight="1" x14ac:dyDescent="0.4">
      <c r="A1" s="82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ht="14.6" x14ac:dyDescent="0.4">
      <c r="A2" s="83" t="s">
        <v>1</v>
      </c>
      <c r="B2" s="84"/>
      <c r="C2" s="84"/>
      <c r="D2" s="92" t="s">
        <v>2</v>
      </c>
      <c r="E2" s="93"/>
      <c r="F2" s="84" t="s">
        <v>3</v>
      </c>
      <c r="G2" s="84"/>
      <c r="H2" s="84" t="s">
        <v>4</v>
      </c>
      <c r="I2" s="90" t="s">
        <v>5</v>
      </c>
      <c r="J2" s="90" t="s">
        <v>6</v>
      </c>
      <c r="K2" s="84"/>
      <c r="L2" s="84"/>
      <c r="M2" s="84"/>
      <c r="N2" s="84"/>
      <c r="O2" s="84"/>
      <c r="P2" s="95"/>
    </row>
    <row r="3" spans="1:76" ht="14.6" x14ac:dyDescent="0.4">
      <c r="A3" s="85"/>
      <c r="B3" s="86"/>
      <c r="C3" s="86"/>
      <c r="D3" s="94"/>
      <c r="E3" s="94"/>
      <c r="F3" s="86"/>
      <c r="G3" s="86"/>
      <c r="H3" s="86"/>
      <c r="I3" s="86"/>
      <c r="J3" s="86"/>
      <c r="K3" s="86"/>
      <c r="L3" s="86"/>
      <c r="M3" s="86"/>
      <c r="N3" s="86"/>
      <c r="O3" s="86"/>
      <c r="P3" s="96"/>
    </row>
    <row r="4" spans="1:76" ht="14.6" x14ac:dyDescent="0.4">
      <c r="A4" s="87" t="s">
        <v>7</v>
      </c>
      <c r="B4" s="86"/>
      <c r="C4" s="86"/>
      <c r="D4" s="91" t="s">
        <v>8</v>
      </c>
      <c r="E4" s="86"/>
      <c r="F4" s="86" t="s">
        <v>9</v>
      </c>
      <c r="G4" s="86"/>
      <c r="H4" s="86" t="s">
        <v>4</v>
      </c>
      <c r="I4" s="91" t="s">
        <v>10</v>
      </c>
      <c r="J4" s="86" t="s">
        <v>11</v>
      </c>
      <c r="K4" s="86"/>
      <c r="L4" s="86"/>
      <c r="M4" s="86"/>
      <c r="N4" s="86"/>
      <c r="O4" s="86"/>
      <c r="P4" s="96"/>
    </row>
    <row r="5" spans="1:76" ht="14.6" x14ac:dyDescent="0.4">
      <c r="A5" s="85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96"/>
    </row>
    <row r="6" spans="1:76" ht="14.6" x14ac:dyDescent="0.4">
      <c r="A6" s="87" t="s">
        <v>12</v>
      </c>
      <c r="B6" s="86"/>
      <c r="C6" s="86"/>
      <c r="D6" s="91" t="s">
        <v>13</v>
      </c>
      <c r="E6" s="86"/>
      <c r="F6" s="86" t="s">
        <v>14</v>
      </c>
      <c r="G6" s="86"/>
      <c r="H6" s="86" t="s">
        <v>4</v>
      </c>
      <c r="I6" s="91" t="s">
        <v>15</v>
      </c>
      <c r="J6" s="91" t="s">
        <v>16</v>
      </c>
      <c r="K6" s="86"/>
      <c r="L6" s="86"/>
      <c r="M6" s="86"/>
      <c r="N6" s="86"/>
      <c r="O6" s="86"/>
      <c r="P6" s="96"/>
    </row>
    <row r="7" spans="1:76" ht="14.6" x14ac:dyDescent="0.4">
      <c r="A7" s="85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96"/>
    </row>
    <row r="8" spans="1:76" ht="14.6" x14ac:dyDescent="0.4">
      <c r="A8" s="87" t="s">
        <v>17</v>
      </c>
      <c r="B8" s="86"/>
      <c r="C8" s="86"/>
      <c r="D8" s="91" t="s">
        <v>4</v>
      </c>
      <c r="E8" s="86"/>
      <c r="F8" s="86" t="s">
        <v>18</v>
      </c>
      <c r="G8" s="86"/>
      <c r="H8" s="86" t="s">
        <v>19</v>
      </c>
      <c r="I8" s="91" t="s">
        <v>20</v>
      </c>
      <c r="J8" s="91" t="s">
        <v>21</v>
      </c>
      <c r="K8" s="86"/>
      <c r="L8" s="86"/>
      <c r="M8" s="86"/>
      <c r="N8" s="86"/>
      <c r="O8" s="86"/>
      <c r="P8" s="96"/>
    </row>
    <row r="9" spans="1:76" ht="14.6" x14ac:dyDescent="0.4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97"/>
    </row>
    <row r="10" spans="1:76" ht="14.6" x14ac:dyDescent="0.4">
      <c r="A10" s="5" t="s">
        <v>22</v>
      </c>
      <c r="B10" s="6" t="s">
        <v>23</v>
      </c>
      <c r="C10" s="6" t="s">
        <v>24</v>
      </c>
      <c r="D10" s="98" t="s">
        <v>25</v>
      </c>
      <c r="E10" s="99"/>
      <c r="F10" s="6" t="s">
        <v>26</v>
      </c>
      <c r="G10" s="7" t="s">
        <v>27</v>
      </c>
      <c r="H10" s="8" t="s">
        <v>28</v>
      </c>
      <c r="I10" s="9" t="s">
        <v>29</v>
      </c>
      <c r="J10" s="102" t="s">
        <v>30</v>
      </c>
      <c r="K10" s="103"/>
      <c r="L10" s="104"/>
      <c r="M10" s="10" t="s">
        <v>30</v>
      </c>
      <c r="N10" s="105" t="s">
        <v>31</v>
      </c>
      <c r="O10" s="106"/>
      <c r="P10" s="11" t="s">
        <v>32</v>
      </c>
      <c r="BK10" s="12" t="s">
        <v>33</v>
      </c>
      <c r="BL10" s="13" t="s">
        <v>34</v>
      </c>
      <c r="BW10" s="13" t="s">
        <v>35</v>
      </c>
    </row>
    <row r="11" spans="1:76" ht="14.6" x14ac:dyDescent="0.4">
      <c r="A11" s="14" t="s">
        <v>4</v>
      </c>
      <c r="B11" s="15" t="s">
        <v>4</v>
      </c>
      <c r="C11" s="15" t="s">
        <v>4</v>
      </c>
      <c r="D11" s="100" t="s">
        <v>36</v>
      </c>
      <c r="E11" s="101"/>
      <c r="F11" s="15" t="s">
        <v>4</v>
      </c>
      <c r="G11" s="15" t="s">
        <v>4</v>
      </c>
      <c r="H11" s="16" t="s">
        <v>37</v>
      </c>
      <c r="I11" s="17" t="s">
        <v>4</v>
      </c>
      <c r="J11" s="18" t="s">
        <v>38</v>
      </c>
      <c r="K11" s="19" t="s">
        <v>39</v>
      </c>
      <c r="L11" s="20" t="s">
        <v>40</v>
      </c>
      <c r="M11" s="21" t="s">
        <v>41</v>
      </c>
      <c r="N11" s="22" t="s">
        <v>42</v>
      </c>
      <c r="O11" s="23" t="s">
        <v>40</v>
      </c>
      <c r="P11" s="24" t="s">
        <v>43</v>
      </c>
      <c r="Z11" s="12" t="s">
        <v>44</v>
      </c>
      <c r="AA11" s="12" t="s">
        <v>45</v>
      </c>
      <c r="AB11" s="12" t="s">
        <v>46</v>
      </c>
      <c r="AC11" s="12" t="s">
        <v>47</v>
      </c>
      <c r="AD11" s="12" t="s">
        <v>48</v>
      </c>
      <c r="AE11" s="12" t="s">
        <v>49</v>
      </c>
      <c r="AF11" s="12" t="s">
        <v>50</v>
      </c>
      <c r="AG11" s="12" t="s">
        <v>51</v>
      </c>
      <c r="AH11" s="12" t="s">
        <v>52</v>
      </c>
      <c r="BH11" s="12" t="s">
        <v>53</v>
      </c>
      <c r="BI11" s="12" t="s">
        <v>54</v>
      </c>
      <c r="BJ11" s="12" t="s">
        <v>55</v>
      </c>
    </row>
    <row r="12" spans="1:76" ht="14.6" x14ac:dyDescent="0.4">
      <c r="A12" s="25" t="s">
        <v>56</v>
      </c>
      <c r="B12" s="26" t="s">
        <v>57</v>
      </c>
      <c r="C12" s="26" t="s">
        <v>56</v>
      </c>
      <c r="D12" s="107" t="s">
        <v>58</v>
      </c>
      <c r="E12" s="108"/>
      <c r="F12" s="27" t="s">
        <v>4</v>
      </c>
      <c r="G12" s="27" t="s">
        <v>4</v>
      </c>
      <c r="H12" s="27" t="s">
        <v>4</v>
      </c>
      <c r="I12" s="27" t="s">
        <v>4</v>
      </c>
      <c r="J12" s="28">
        <f>J13+J19+J25+J30+J38+J48+J53+J60+J63+J70</f>
        <v>0</v>
      </c>
      <c r="K12" s="28">
        <f>K13+K19+K25+K30+K38+K48+K53+K60+K63+K70</f>
        <v>0</v>
      </c>
      <c r="L12" s="28">
        <f>L13+L19+L25+L30+L38+L48+L53+L60+L63+L70</f>
        <v>0</v>
      </c>
      <c r="M12" s="28">
        <f>M13+M19+M25+M30+M38+M48+M53+M60+M63+M70</f>
        <v>0</v>
      </c>
      <c r="N12" s="29" t="s">
        <v>56</v>
      </c>
      <c r="O12" s="28">
        <f>O13+O19+O25+O30+O38+O48+O53+O60+O63+O70</f>
        <v>55.531120000000001</v>
      </c>
      <c r="P12" s="30" t="s">
        <v>56</v>
      </c>
    </row>
    <row r="13" spans="1:76" ht="14.6" x14ac:dyDescent="0.4">
      <c r="A13" s="31" t="s">
        <v>56</v>
      </c>
      <c r="B13" s="32" t="s">
        <v>57</v>
      </c>
      <c r="C13" s="32" t="s">
        <v>59</v>
      </c>
      <c r="D13" s="109" t="s">
        <v>60</v>
      </c>
      <c r="E13" s="110"/>
      <c r="F13" s="33" t="s">
        <v>4</v>
      </c>
      <c r="G13" s="33" t="s">
        <v>4</v>
      </c>
      <c r="H13" s="33" t="s">
        <v>4</v>
      </c>
      <c r="I13" s="33" t="s">
        <v>4</v>
      </c>
      <c r="J13" s="1">
        <f>SUM(J14:J16)</f>
        <v>0</v>
      </c>
      <c r="K13" s="1">
        <f>SUM(K14:K16)</f>
        <v>0</v>
      </c>
      <c r="L13" s="1">
        <f>SUM(L14:L16)</f>
        <v>0</v>
      </c>
      <c r="M13" s="1">
        <f>SUM(M14:M16)</f>
        <v>0</v>
      </c>
      <c r="N13" s="12" t="s">
        <v>56</v>
      </c>
      <c r="O13" s="1">
        <f>SUM(O14:O16)</f>
        <v>11.968500000000001</v>
      </c>
      <c r="P13" s="34" t="s">
        <v>56</v>
      </c>
      <c r="AI13" s="12" t="s">
        <v>57</v>
      </c>
      <c r="AS13" s="1">
        <f>SUM(AJ14:AJ16)</f>
        <v>0</v>
      </c>
      <c r="AT13" s="1">
        <f>SUM(AK14:AK16)</f>
        <v>0</v>
      </c>
      <c r="AU13" s="1">
        <f>SUM(AL14:AL16)</f>
        <v>0</v>
      </c>
    </row>
    <row r="14" spans="1:76" ht="14.6" x14ac:dyDescent="0.4">
      <c r="A14" s="2" t="s">
        <v>61</v>
      </c>
      <c r="B14" s="3" t="s">
        <v>57</v>
      </c>
      <c r="C14" s="3" t="s">
        <v>62</v>
      </c>
      <c r="D14" s="91" t="s">
        <v>63</v>
      </c>
      <c r="E14" s="86"/>
      <c r="F14" s="3" t="s">
        <v>64</v>
      </c>
      <c r="G14" s="35">
        <v>11.85</v>
      </c>
      <c r="H14" s="185"/>
      <c r="I14" s="36" t="s">
        <v>65</v>
      </c>
      <c r="J14" s="35">
        <f>G14*AO14</f>
        <v>0</v>
      </c>
      <c r="K14" s="35">
        <f>G14*AP14</f>
        <v>0</v>
      </c>
      <c r="L14" s="35">
        <f>G14*H14</f>
        <v>0</v>
      </c>
      <c r="M14" s="35">
        <f>L14*(1+BW14/100)</f>
        <v>0</v>
      </c>
      <c r="N14" s="35">
        <v>0.11</v>
      </c>
      <c r="O14" s="35">
        <f>G14*N14</f>
        <v>1.3034999999999999</v>
      </c>
      <c r="P14" s="37" t="s">
        <v>66</v>
      </c>
      <c r="Z14" s="35">
        <f>IF(AQ14="5",BJ14,0)</f>
        <v>0</v>
      </c>
      <c r="AB14" s="35">
        <f>IF(AQ14="1",BH14,0)</f>
        <v>0</v>
      </c>
      <c r="AC14" s="35">
        <f>IF(AQ14="1",BI14,0)</f>
        <v>0</v>
      </c>
      <c r="AD14" s="35">
        <f>IF(AQ14="7",BH14,0)</f>
        <v>0</v>
      </c>
      <c r="AE14" s="35">
        <f>IF(AQ14="7",BI14,0)</f>
        <v>0</v>
      </c>
      <c r="AF14" s="35">
        <f>IF(AQ14="2",BH14,0)</f>
        <v>0</v>
      </c>
      <c r="AG14" s="35">
        <f>IF(AQ14="2",BI14,0)</f>
        <v>0</v>
      </c>
      <c r="AH14" s="35">
        <f>IF(AQ14="0",BJ14,0)</f>
        <v>0</v>
      </c>
      <c r="AI14" s="12" t="s">
        <v>57</v>
      </c>
      <c r="AJ14" s="35">
        <f>IF(AN14=0,L14,0)</f>
        <v>0</v>
      </c>
      <c r="AK14" s="35">
        <f>IF(AN14=12,L14,0)</f>
        <v>0</v>
      </c>
      <c r="AL14" s="35">
        <f>IF(AN14=21,L14,0)</f>
        <v>0</v>
      </c>
      <c r="AN14" s="35">
        <v>21</v>
      </c>
      <c r="AO14" s="35">
        <f>H14*0</f>
        <v>0</v>
      </c>
      <c r="AP14" s="35">
        <f>H14*(1-0)</f>
        <v>0</v>
      </c>
      <c r="AQ14" s="36" t="s">
        <v>61</v>
      </c>
      <c r="AV14" s="35">
        <f>AW14+AX14</f>
        <v>0</v>
      </c>
      <c r="AW14" s="35">
        <f>G14*AO14</f>
        <v>0</v>
      </c>
      <c r="AX14" s="35">
        <f>G14*AP14</f>
        <v>0</v>
      </c>
      <c r="AY14" s="36" t="s">
        <v>67</v>
      </c>
      <c r="AZ14" s="36" t="s">
        <v>68</v>
      </c>
      <c r="BA14" s="12" t="s">
        <v>69</v>
      </c>
      <c r="BC14" s="35">
        <f>AW14+AX14</f>
        <v>0</v>
      </c>
      <c r="BD14" s="35">
        <f>H14/(100-BE14)*100</f>
        <v>0</v>
      </c>
      <c r="BE14" s="35">
        <v>0</v>
      </c>
      <c r="BF14" s="35">
        <f>O14</f>
        <v>1.3034999999999999</v>
      </c>
      <c r="BH14" s="35">
        <f>G14*AO14</f>
        <v>0</v>
      </c>
      <c r="BI14" s="35">
        <f>G14*AP14</f>
        <v>0</v>
      </c>
      <c r="BJ14" s="35">
        <f>G14*H14</f>
        <v>0</v>
      </c>
      <c r="BK14" s="35"/>
      <c r="BL14" s="35">
        <v>11</v>
      </c>
      <c r="BW14" s="35" t="str">
        <f>I14</f>
        <v>21</v>
      </c>
      <c r="BX14" s="4" t="s">
        <v>63</v>
      </c>
    </row>
    <row r="15" spans="1:76" ht="14.6" x14ac:dyDescent="0.4">
      <c r="A15" s="38"/>
      <c r="D15" s="39" t="s">
        <v>70</v>
      </c>
      <c r="E15" s="40" t="s">
        <v>56</v>
      </c>
      <c r="G15" s="41">
        <v>11.85</v>
      </c>
      <c r="P15" s="42"/>
    </row>
    <row r="16" spans="1:76" ht="14.6" x14ac:dyDescent="0.4">
      <c r="A16" s="2" t="s">
        <v>71</v>
      </c>
      <c r="B16" s="3" t="s">
        <v>57</v>
      </c>
      <c r="C16" s="3" t="s">
        <v>72</v>
      </c>
      <c r="D16" s="91" t="s">
        <v>73</v>
      </c>
      <c r="E16" s="86"/>
      <c r="F16" s="3" t="s">
        <v>74</v>
      </c>
      <c r="G16" s="35">
        <v>39.5</v>
      </c>
      <c r="H16" s="185"/>
      <c r="I16" s="36" t="s">
        <v>65</v>
      </c>
      <c r="J16" s="35">
        <f>G16*AO16</f>
        <v>0</v>
      </c>
      <c r="K16" s="35">
        <f>G16*AP16</f>
        <v>0</v>
      </c>
      <c r="L16" s="35">
        <f>G16*H16</f>
        <v>0</v>
      </c>
      <c r="M16" s="35">
        <f>L16*(1+BW16/100)</f>
        <v>0</v>
      </c>
      <c r="N16" s="35">
        <v>0.27</v>
      </c>
      <c r="O16" s="35">
        <f>G16*N16</f>
        <v>10.665000000000001</v>
      </c>
      <c r="P16" s="37" t="s">
        <v>66</v>
      </c>
      <c r="Z16" s="35">
        <f>IF(AQ16="5",BJ16,0)</f>
        <v>0</v>
      </c>
      <c r="AB16" s="35">
        <f>IF(AQ16="1",BH16,0)</f>
        <v>0</v>
      </c>
      <c r="AC16" s="35">
        <f>IF(AQ16="1",BI16,0)</f>
        <v>0</v>
      </c>
      <c r="AD16" s="35">
        <f>IF(AQ16="7",BH16,0)</f>
        <v>0</v>
      </c>
      <c r="AE16" s="35">
        <f>IF(AQ16="7",BI16,0)</f>
        <v>0</v>
      </c>
      <c r="AF16" s="35">
        <f>IF(AQ16="2",BH16,0)</f>
        <v>0</v>
      </c>
      <c r="AG16" s="35">
        <f>IF(AQ16="2",BI16,0)</f>
        <v>0</v>
      </c>
      <c r="AH16" s="35">
        <f>IF(AQ16="0",BJ16,0)</f>
        <v>0</v>
      </c>
      <c r="AI16" s="12" t="s">
        <v>57</v>
      </c>
      <c r="AJ16" s="35">
        <f>IF(AN16=0,L16,0)</f>
        <v>0</v>
      </c>
      <c r="AK16" s="35">
        <f>IF(AN16=12,L16,0)</f>
        <v>0</v>
      </c>
      <c r="AL16" s="35">
        <f>IF(AN16=21,L16,0)</f>
        <v>0</v>
      </c>
      <c r="AN16" s="35">
        <v>21</v>
      </c>
      <c r="AO16" s="35">
        <f>H16*0</f>
        <v>0</v>
      </c>
      <c r="AP16" s="35">
        <f>H16*(1-0)</f>
        <v>0</v>
      </c>
      <c r="AQ16" s="36" t="s">
        <v>61</v>
      </c>
      <c r="AV16" s="35">
        <f>AW16+AX16</f>
        <v>0</v>
      </c>
      <c r="AW16" s="35">
        <f>G16*AO16</f>
        <v>0</v>
      </c>
      <c r="AX16" s="35">
        <f>G16*AP16</f>
        <v>0</v>
      </c>
      <c r="AY16" s="36" t="s">
        <v>67</v>
      </c>
      <c r="AZ16" s="36" t="s">
        <v>68</v>
      </c>
      <c r="BA16" s="12" t="s">
        <v>69</v>
      </c>
      <c r="BC16" s="35">
        <f>AW16+AX16</f>
        <v>0</v>
      </c>
      <c r="BD16" s="35">
        <f>H16/(100-BE16)*100</f>
        <v>0</v>
      </c>
      <c r="BE16" s="35">
        <v>0</v>
      </c>
      <c r="BF16" s="35">
        <f>O16</f>
        <v>10.665000000000001</v>
      </c>
      <c r="BH16" s="35">
        <f>G16*AO16</f>
        <v>0</v>
      </c>
      <c r="BI16" s="35">
        <f>G16*AP16</f>
        <v>0</v>
      </c>
      <c r="BJ16" s="35">
        <f>G16*H16</f>
        <v>0</v>
      </c>
      <c r="BK16" s="35"/>
      <c r="BL16" s="35">
        <v>11</v>
      </c>
      <c r="BW16" s="35" t="str">
        <f>I16</f>
        <v>21</v>
      </c>
      <c r="BX16" s="4" t="s">
        <v>73</v>
      </c>
    </row>
    <row r="17" spans="1:76" ht="13.5" customHeight="1" x14ac:dyDescent="0.4">
      <c r="A17" s="38"/>
      <c r="C17" s="43" t="s">
        <v>75</v>
      </c>
      <c r="D17" s="111" t="s">
        <v>76</v>
      </c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3"/>
    </row>
    <row r="18" spans="1:76" ht="14.6" x14ac:dyDescent="0.4">
      <c r="A18" s="38"/>
      <c r="D18" s="39" t="s">
        <v>77</v>
      </c>
      <c r="E18" s="40" t="s">
        <v>56</v>
      </c>
      <c r="G18" s="41">
        <v>39.5</v>
      </c>
      <c r="P18" s="42"/>
    </row>
    <row r="19" spans="1:76" ht="14.6" x14ac:dyDescent="0.4">
      <c r="A19" s="31" t="s">
        <v>56</v>
      </c>
      <c r="B19" s="32" t="s">
        <v>57</v>
      </c>
      <c r="C19" s="32" t="s">
        <v>78</v>
      </c>
      <c r="D19" s="109" t="s">
        <v>79</v>
      </c>
      <c r="E19" s="110"/>
      <c r="F19" s="33" t="s">
        <v>4</v>
      </c>
      <c r="G19" s="33" t="s">
        <v>4</v>
      </c>
      <c r="H19" s="33" t="s">
        <v>4</v>
      </c>
      <c r="I19" s="33" t="s">
        <v>4</v>
      </c>
      <c r="J19" s="1">
        <f>SUM(J20:J24)</f>
        <v>0</v>
      </c>
      <c r="K19" s="1">
        <f>SUM(K20:K24)</f>
        <v>0</v>
      </c>
      <c r="L19" s="1">
        <f>SUM(L20:L24)</f>
        <v>0</v>
      </c>
      <c r="M19" s="1">
        <f>SUM(M20:M24)</f>
        <v>0</v>
      </c>
      <c r="N19" s="12" t="s">
        <v>56</v>
      </c>
      <c r="O19" s="1">
        <f>SUM(O20:O24)</f>
        <v>0</v>
      </c>
      <c r="P19" s="34" t="s">
        <v>56</v>
      </c>
      <c r="AI19" s="12" t="s">
        <v>57</v>
      </c>
      <c r="AS19" s="1">
        <f>SUM(AJ20:AJ24)</f>
        <v>0</v>
      </c>
      <c r="AT19" s="1">
        <f>SUM(AK20:AK24)</f>
        <v>0</v>
      </c>
      <c r="AU19" s="1">
        <f>SUM(AL20:AL24)</f>
        <v>0</v>
      </c>
    </row>
    <row r="20" spans="1:76" ht="14.6" x14ac:dyDescent="0.4">
      <c r="A20" s="2" t="s">
        <v>80</v>
      </c>
      <c r="B20" s="3" t="s">
        <v>57</v>
      </c>
      <c r="C20" s="3" t="s">
        <v>81</v>
      </c>
      <c r="D20" s="91" t="s">
        <v>82</v>
      </c>
      <c r="E20" s="86"/>
      <c r="F20" s="3" t="s">
        <v>83</v>
      </c>
      <c r="G20" s="35">
        <v>10.5</v>
      </c>
      <c r="H20" s="185"/>
      <c r="I20" s="36" t="s">
        <v>65</v>
      </c>
      <c r="J20" s="35">
        <f>G20*AO20</f>
        <v>0</v>
      </c>
      <c r="K20" s="35">
        <f>G20*AP20</f>
        <v>0</v>
      </c>
      <c r="L20" s="35">
        <f>G20*H20</f>
        <v>0</v>
      </c>
      <c r="M20" s="35">
        <f>L20*(1+BW20/100)</f>
        <v>0</v>
      </c>
      <c r="N20" s="35">
        <v>0</v>
      </c>
      <c r="O20" s="35">
        <f>G20*N20</f>
        <v>0</v>
      </c>
      <c r="P20" s="37" t="s">
        <v>66</v>
      </c>
      <c r="Z20" s="35">
        <f>IF(AQ20="5",BJ20,0)</f>
        <v>0</v>
      </c>
      <c r="AB20" s="35">
        <f>IF(AQ20="1",BH20,0)</f>
        <v>0</v>
      </c>
      <c r="AC20" s="35">
        <f>IF(AQ20="1",BI20,0)</f>
        <v>0</v>
      </c>
      <c r="AD20" s="35">
        <f>IF(AQ20="7",BH20,0)</f>
        <v>0</v>
      </c>
      <c r="AE20" s="35">
        <f>IF(AQ20="7",BI20,0)</f>
        <v>0</v>
      </c>
      <c r="AF20" s="35">
        <f>IF(AQ20="2",BH20,0)</f>
        <v>0</v>
      </c>
      <c r="AG20" s="35">
        <f>IF(AQ20="2",BI20,0)</f>
        <v>0</v>
      </c>
      <c r="AH20" s="35">
        <f>IF(AQ20="0",BJ20,0)</f>
        <v>0</v>
      </c>
      <c r="AI20" s="12" t="s">
        <v>57</v>
      </c>
      <c r="AJ20" s="35">
        <f>IF(AN20=0,L20,0)</f>
        <v>0</v>
      </c>
      <c r="AK20" s="35">
        <f>IF(AN20=12,L20,0)</f>
        <v>0</v>
      </c>
      <c r="AL20" s="35">
        <f>IF(AN20=21,L20,0)</f>
        <v>0</v>
      </c>
      <c r="AN20" s="35">
        <v>21</v>
      </c>
      <c r="AO20" s="35">
        <f>H20*0</f>
        <v>0</v>
      </c>
      <c r="AP20" s="35">
        <f>H20*(1-0)</f>
        <v>0</v>
      </c>
      <c r="AQ20" s="36" t="s">
        <v>61</v>
      </c>
      <c r="AV20" s="35">
        <f>AW20+AX20</f>
        <v>0</v>
      </c>
      <c r="AW20" s="35">
        <f>G20*AO20</f>
        <v>0</v>
      </c>
      <c r="AX20" s="35">
        <f>G20*AP20</f>
        <v>0</v>
      </c>
      <c r="AY20" s="36" t="s">
        <v>84</v>
      </c>
      <c r="AZ20" s="36" t="s">
        <v>68</v>
      </c>
      <c r="BA20" s="12" t="s">
        <v>69</v>
      </c>
      <c r="BC20" s="35">
        <f>AW20+AX20</f>
        <v>0</v>
      </c>
      <c r="BD20" s="35">
        <f>H20/(100-BE20)*100</f>
        <v>0</v>
      </c>
      <c r="BE20" s="35">
        <v>0</v>
      </c>
      <c r="BF20" s="35">
        <f>O20</f>
        <v>0</v>
      </c>
      <c r="BH20" s="35">
        <f>G20*AO20</f>
        <v>0</v>
      </c>
      <c r="BI20" s="35">
        <f>G20*AP20</f>
        <v>0</v>
      </c>
      <c r="BJ20" s="35">
        <f>G20*H20</f>
        <v>0</v>
      </c>
      <c r="BK20" s="35"/>
      <c r="BL20" s="35">
        <v>12</v>
      </c>
      <c r="BW20" s="35" t="str">
        <f>I20</f>
        <v>21</v>
      </c>
      <c r="BX20" s="4" t="s">
        <v>82</v>
      </c>
    </row>
    <row r="21" spans="1:76" ht="14.6" x14ac:dyDescent="0.4">
      <c r="A21" s="38"/>
      <c r="D21" s="39" t="s">
        <v>85</v>
      </c>
      <c r="E21" s="40" t="s">
        <v>56</v>
      </c>
      <c r="G21" s="41">
        <v>10.5</v>
      </c>
      <c r="P21" s="42"/>
    </row>
    <row r="22" spans="1:76" ht="14.6" x14ac:dyDescent="0.4">
      <c r="A22" s="2" t="s">
        <v>86</v>
      </c>
      <c r="B22" s="3" t="s">
        <v>57</v>
      </c>
      <c r="C22" s="3" t="s">
        <v>87</v>
      </c>
      <c r="D22" s="91" t="s">
        <v>88</v>
      </c>
      <c r="E22" s="86"/>
      <c r="F22" s="3" t="s">
        <v>83</v>
      </c>
      <c r="G22" s="35">
        <v>10.8</v>
      </c>
      <c r="H22" s="185"/>
      <c r="I22" s="36" t="s">
        <v>65</v>
      </c>
      <c r="J22" s="35">
        <f>G22*AO22</f>
        <v>0</v>
      </c>
      <c r="K22" s="35">
        <f>G22*AP22</f>
        <v>0</v>
      </c>
      <c r="L22" s="35">
        <f>G22*H22</f>
        <v>0</v>
      </c>
      <c r="M22" s="35">
        <f>L22*(1+BW22/100)</f>
        <v>0</v>
      </c>
      <c r="N22" s="35">
        <v>0</v>
      </c>
      <c r="O22" s="35">
        <f>G22*N22</f>
        <v>0</v>
      </c>
      <c r="P22" s="37" t="s">
        <v>66</v>
      </c>
      <c r="Z22" s="35">
        <f>IF(AQ22="5",BJ22,0)</f>
        <v>0</v>
      </c>
      <c r="AB22" s="35">
        <f>IF(AQ22="1",BH22,0)</f>
        <v>0</v>
      </c>
      <c r="AC22" s="35">
        <f>IF(AQ22="1",BI22,0)</f>
        <v>0</v>
      </c>
      <c r="AD22" s="35">
        <f>IF(AQ22="7",BH22,0)</f>
        <v>0</v>
      </c>
      <c r="AE22" s="35">
        <f>IF(AQ22="7",BI22,0)</f>
        <v>0</v>
      </c>
      <c r="AF22" s="35">
        <f>IF(AQ22="2",BH22,0)</f>
        <v>0</v>
      </c>
      <c r="AG22" s="35">
        <f>IF(AQ22="2",BI22,0)</f>
        <v>0</v>
      </c>
      <c r="AH22" s="35">
        <f>IF(AQ22="0",BJ22,0)</f>
        <v>0</v>
      </c>
      <c r="AI22" s="12" t="s">
        <v>57</v>
      </c>
      <c r="AJ22" s="35">
        <f>IF(AN22=0,L22,0)</f>
        <v>0</v>
      </c>
      <c r="AK22" s="35">
        <f>IF(AN22=12,L22,0)</f>
        <v>0</v>
      </c>
      <c r="AL22" s="35">
        <f>IF(AN22=21,L22,0)</f>
        <v>0</v>
      </c>
      <c r="AN22" s="35">
        <v>21</v>
      </c>
      <c r="AO22" s="35">
        <f>H22*0</f>
        <v>0</v>
      </c>
      <c r="AP22" s="35">
        <f>H22*(1-0)</f>
        <v>0</v>
      </c>
      <c r="AQ22" s="36" t="s">
        <v>61</v>
      </c>
      <c r="AV22" s="35">
        <f>AW22+AX22</f>
        <v>0</v>
      </c>
      <c r="AW22" s="35">
        <f>G22*AO22</f>
        <v>0</v>
      </c>
      <c r="AX22" s="35">
        <f>G22*AP22</f>
        <v>0</v>
      </c>
      <c r="AY22" s="36" t="s">
        <v>84</v>
      </c>
      <c r="AZ22" s="36" t="s">
        <v>68</v>
      </c>
      <c r="BA22" s="12" t="s">
        <v>69</v>
      </c>
      <c r="BC22" s="35">
        <f>AW22+AX22</f>
        <v>0</v>
      </c>
      <c r="BD22" s="35">
        <f>H22/(100-BE22)*100</f>
        <v>0</v>
      </c>
      <c r="BE22" s="35">
        <v>0</v>
      </c>
      <c r="BF22" s="35">
        <f>O22</f>
        <v>0</v>
      </c>
      <c r="BH22" s="35">
        <f>G22*AO22</f>
        <v>0</v>
      </c>
      <c r="BI22" s="35">
        <f>G22*AP22</f>
        <v>0</v>
      </c>
      <c r="BJ22" s="35">
        <f>G22*H22</f>
        <v>0</v>
      </c>
      <c r="BK22" s="35"/>
      <c r="BL22" s="35">
        <v>12</v>
      </c>
      <c r="BW22" s="35" t="str">
        <f>I22</f>
        <v>21</v>
      </c>
      <c r="BX22" s="4" t="s">
        <v>88</v>
      </c>
    </row>
    <row r="23" spans="1:76" ht="14.6" x14ac:dyDescent="0.4">
      <c r="A23" s="38"/>
      <c r="D23" s="39" t="s">
        <v>89</v>
      </c>
      <c r="E23" s="40" t="s">
        <v>56</v>
      </c>
      <c r="G23" s="41">
        <v>10.8</v>
      </c>
      <c r="P23" s="42"/>
    </row>
    <row r="24" spans="1:76" ht="14.6" x14ac:dyDescent="0.4">
      <c r="A24" s="2" t="s">
        <v>90</v>
      </c>
      <c r="B24" s="3" t="s">
        <v>57</v>
      </c>
      <c r="C24" s="3" t="s">
        <v>91</v>
      </c>
      <c r="D24" s="91" t="s">
        <v>92</v>
      </c>
      <c r="E24" s="86"/>
      <c r="F24" s="3" t="s">
        <v>83</v>
      </c>
      <c r="G24" s="35">
        <v>10.8</v>
      </c>
      <c r="H24" s="185"/>
      <c r="I24" s="36" t="s">
        <v>65</v>
      </c>
      <c r="J24" s="35">
        <f>G24*AO24</f>
        <v>0</v>
      </c>
      <c r="K24" s="35">
        <f>G24*AP24</f>
        <v>0</v>
      </c>
      <c r="L24" s="35">
        <f>G24*H24</f>
        <v>0</v>
      </c>
      <c r="M24" s="35">
        <f>L24*(1+BW24/100)</f>
        <v>0</v>
      </c>
      <c r="N24" s="35">
        <v>0</v>
      </c>
      <c r="O24" s="35">
        <f>G24*N24</f>
        <v>0</v>
      </c>
      <c r="P24" s="37" t="s">
        <v>66</v>
      </c>
      <c r="Z24" s="35">
        <f>IF(AQ24="5",BJ24,0)</f>
        <v>0</v>
      </c>
      <c r="AB24" s="35">
        <f>IF(AQ24="1",BH24,0)</f>
        <v>0</v>
      </c>
      <c r="AC24" s="35">
        <f>IF(AQ24="1",BI24,0)</f>
        <v>0</v>
      </c>
      <c r="AD24" s="35">
        <f>IF(AQ24="7",BH24,0)</f>
        <v>0</v>
      </c>
      <c r="AE24" s="35">
        <f>IF(AQ24="7",BI24,0)</f>
        <v>0</v>
      </c>
      <c r="AF24" s="35">
        <f>IF(AQ24="2",BH24,0)</f>
        <v>0</v>
      </c>
      <c r="AG24" s="35">
        <f>IF(AQ24="2",BI24,0)</f>
        <v>0</v>
      </c>
      <c r="AH24" s="35">
        <f>IF(AQ24="0",BJ24,0)</f>
        <v>0</v>
      </c>
      <c r="AI24" s="12" t="s">
        <v>57</v>
      </c>
      <c r="AJ24" s="35">
        <f>IF(AN24=0,L24,0)</f>
        <v>0</v>
      </c>
      <c r="AK24" s="35">
        <f>IF(AN24=12,L24,0)</f>
        <v>0</v>
      </c>
      <c r="AL24" s="35">
        <f>IF(AN24=21,L24,0)</f>
        <v>0</v>
      </c>
      <c r="AN24" s="35">
        <v>21</v>
      </c>
      <c r="AO24" s="35">
        <f>H24*0</f>
        <v>0</v>
      </c>
      <c r="AP24" s="35">
        <f>H24*(1-0)</f>
        <v>0</v>
      </c>
      <c r="AQ24" s="36" t="s">
        <v>61</v>
      </c>
      <c r="AV24" s="35">
        <f>AW24+AX24</f>
        <v>0</v>
      </c>
      <c r="AW24" s="35">
        <f>G24*AO24</f>
        <v>0</v>
      </c>
      <c r="AX24" s="35">
        <f>G24*AP24</f>
        <v>0</v>
      </c>
      <c r="AY24" s="36" t="s">
        <v>84</v>
      </c>
      <c r="AZ24" s="36" t="s">
        <v>68</v>
      </c>
      <c r="BA24" s="12" t="s">
        <v>69</v>
      </c>
      <c r="BC24" s="35">
        <f>AW24+AX24</f>
        <v>0</v>
      </c>
      <c r="BD24" s="35">
        <f>H24/(100-BE24)*100</f>
        <v>0</v>
      </c>
      <c r="BE24" s="35">
        <v>0</v>
      </c>
      <c r="BF24" s="35">
        <f>O24</f>
        <v>0</v>
      </c>
      <c r="BH24" s="35">
        <f>G24*AO24</f>
        <v>0</v>
      </c>
      <c r="BI24" s="35">
        <f>G24*AP24</f>
        <v>0</v>
      </c>
      <c r="BJ24" s="35">
        <f>G24*H24</f>
        <v>0</v>
      </c>
      <c r="BK24" s="35"/>
      <c r="BL24" s="35">
        <v>12</v>
      </c>
      <c r="BW24" s="35" t="str">
        <f>I24</f>
        <v>21</v>
      </c>
      <c r="BX24" s="4" t="s">
        <v>92</v>
      </c>
    </row>
    <row r="25" spans="1:76" ht="14.6" x14ac:dyDescent="0.4">
      <c r="A25" s="31" t="s">
        <v>56</v>
      </c>
      <c r="B25" s="32" t="s">
        <v>57</v>
      </c>
      <c r="C25" s="32" t="s">
        <v>93</v>
      </c>
      <c r="D25" s="109" t="s">
        <v>94</v>
      </c>
      <c r="E25" s="110"/>
      <c r="F25" s="33" t="s">
        <v>4</v>
      </c>
      <c r="G25" s="33" t="s">
        <v>4</v>
      </c>
      <c r="H25" s="33" t="s">
        <v>4</v>
      </c>
      <c r="I25" s="33" t="s">
        <v>4</v>
      </c>
      <c r="J25" s="1">
        <f>SUM(J26:J27)</f>
        <v>0</v>
      </c>
      <c r="K25" s="1">
        <f>SUM(K26:K27)</f>
        <v>0</v>
      </c>
      <c r="L25" s="1">
        <f>SUM(L26:L27)</f>
        <v>0</v>
      </c>
      <c r="M25" s="1">
        <f>SUM(M26:M27)</f>
        <v>0</v>
      </c>
      <c r="N25" s="12" t="s">
        <v>56</v>
      </c>
      <c r="O25" s="1">
        <f>SUM(O26:O27)</f>
        <v>0</v>
      </c>
      <c r="P25" s="34" t="s">
        <v>56</v>
      </c>
      <c r="AI25" s="12" t="s">
        <v>57</v>
      </c>
      <c r="AS25" s="1">
        <f>SUM(AJ26:AJ27)</f>
        <v>0</v>
      </c>
      <c r="AT25" s="1">
        <f>SUM(AK26:AK27)</f>
        <v>0</v>
      </c>
      <c r="AU25" s="1">
        <f>SUM(AL26:AL27)</f>
        <v>0</v>
      </c>
    </row>
    <row r="26" spans="1:76" ht="14.6" x14ac:dyDescent="0.4">
      <c r="A26" s="2" t="s">
        <v>95</v>
      </c>
      <c r="B26" s="3" t="s">
        <v>57</v>
      </c>
      <c r="C26" s="3" t="s">
        <v>96</v>
      </c>
      <c r="D26" s="91" t="s">
        <v>97</v>
      </c>
      <c r="E26" s="86"/>
      <c r="F26" s="3" t="s">
        <v>83</v>
      </c>
      <c r="G26" s="35">
        <v>6</v>
      </c>
      <c r="H26" s="185"/>
      <c r="I26" s="36" t="s">
        <v>65</v>
      </c>
      <c r="J26" s="35">
        <f>G26*AO26</f>
        <v>0</v>
      </c>
      <c r="K26" s="35">
        <f>G26*AP26</f>
        <v>0</v>
      </c>
      <c r="L26" s="35">
        <f>G26*H26</f>
        <v>0</v>
      </c>
      <c r="M26" s="35">
        <f>L26*(1+BW26/100)</f>
        <v>0</v>
      </c>
      <c r="N26" s="35">
        <v>0</v>
      </c>
      <c r="O26" s="35">
        <f>G26*N26</f>
        <v>0</v>
      </c>
      <c r="P26" s="37" t="s">
        <v>66</v>
      </c>
      <c r="Z26" s="35">
        <f>IF(AQ26="5",BJ26,0)</f>
        <v>0</v>
      </c>
      <c r="AB26" s="35">
        <f>IF(AQ26="1",BH26,0)</f>
        <v>0</v>
      </c>
      <c r="AC26" s="35">
        <f>IF(AQ26="1",BI26,0)</f>
        <v>0</v>
      </c>
      <c r="AD26" s="35">
        <f>IF(AQ26="7",BH26,0)</f>
        <v>0</v>
      </c>
      <c r="AE26" s="35">
        <f>IF(AQ26="7",BI26,0)</f>
        <v>0</v>
      </c>
      <c r="AF26" s="35">
        <f>IF(AQ26="2",BH26,0)</f>
        <v>0</v>
      </c>
      <c r="AG26" s="35">
        <f>IF(AQ26="2",BI26,0)</f>
        <v>0</v>
      </c>
      <c r="AH26" s="35">
        <f>IF(AQ26="0",BJ26,0)</f>
        <v>0</v>
      </c>
      <c r="AI26" s="12" t="s">
        <v>57</v>
      </c>
      <c r="AJ26" s="35">
        <f>IF(AN26=0,L26,0)</f>
        <v>0</v>
      </c>
      <c r="AK26" s="35">
        <f>IF(AN26=12,L26,0)</f>
        <v>0</v>
      </c>
      <c r="AL26" s="35">
        <f>IF(AN26=21,L26,0)</f>
        <v>0</v>
      </c>
      <c r="AN26" s="35">
        <v>21</v>
      </c>
      <c r="AO26" s="35">
        <f>H26*0</f>
        <v>0</v>
      </c>
      <c r="AP26" s="35">
        <f>H26*(1-0)</f>
        <v>0</v>
      </c>
      <c r="AQ26" s="36" t="s">
        <v>61</v>
      </c>
      <c r="AV26" s="35">
        <f>AW26+AX26</f>
        <v>0</v>
      </c>
      <c r="AW26" s="35">
        <f>G26*AO26</f>
        <v>0</v>
      </c>
      <c r="AX26" s="35">
        <f>G26*AP26</f>
        <v>0</v>
      </c>
      <c r="AY26" s="36" t="s">
        <v>98</v>
      </c>
      <c r="AZ26" s="36" t="s">
        <v>68</v>
      </c>
      <c r="BA26" s="12" t="s">
        <v>69</v>
      </c>
      <c r="BC26" s="35">
        <f>AW26+AX26</f>
        <v>0</v>
      </c>
      <c r="BD26" s="35">
        <f>H26/(100-BE26)*100</f>
        <v>0</v>
      </c>
      <c r="BE26" s="35">
        <v>0</v>
      </c>
      <c r="BF26" s="35">
        <f>O26</f>
        <v>0</v>
      </c>
      <c r="BH26" s="35">
        <f>G26*AO26</f>
        <v>0</v>
      </c>
      <c r="BI26" s="35">
        <f>G26*AP26</f>
        <v>0</v>
      </c>
      <c r="BJ26" s="35">
        <f>G26*H26</f>
        <v>0</v>
      </c>
      <c r="BK26" s="35"/>
      <c r="BL26" s="35">
        <v>17</v>
      </c>
      <c r="BW26" s="35" t="str">
        <f>I26</f>
        <v>21</v>
      </c>
      <c r="BX26" s="4" t="s">
        <v>97</v>
      </c>
    </row>
    <row r="27" spans="1:76" ht="14.6" x14ac:dyDescent="0.4">
      <c r="A27" s="2" t="s">
        <v>99</v>
      </c>
      <c r="B27" s="3" t="s">
        <v>57</v>
      </c>
      <c r="C27" s="3" t="s">
        <v>100</v>
      </c>
      <c r="D27" s="91" t="s">
        <v>101</v>
      </c>
      <c r="E27" s="86"/>
      <c r="F27" s="3" t="s">
        <v>83</v>
      </c>
      <c r="G27" s="35">
        <v>4.67</v>
      </c>
      <c r="H27" s="185"/>
      <c r="I27" s="36" t="s">
        <v>65</v>
      </c>
      <c r="J27" s="35">
        <f>G27*AO27</f>
        <v>0</v>
      </c>
      <c r="K27" s="35">
        <f>G27*AP27</f>
        <v>0</v>
      </c>
      <c r="L27" s="35">
        <f>G27*H27</f>
        <v>0</v>
      </c>
      <c r="M27" s="35">
        <f>L27*(1+BW27/100)</f>
        <v>0</v>
      </c>
      <c r="N27" s="35">
        <v>0</v>
      </c>
      <c r="O27" s="35">
        <f>G27*N27</f>
        <v>0</v>
      </c>
      <c r="P27" s="37" t="s">
        <v>66</v>
      </c>
      <c r="Z27" s="35">
        <f>IF(AQ27="5",BJ27,0)</f>
        <v>0</v>
      </c>
      <c r="AB27" s="35">
        <f>IF(AQ27="1",BH27,0)</f>
        <v>0</v>
      </c>
      <c r="AC27" s="35">
        <f>IF(AQ27="1",BI27,0)</f>
        <v>0</v>
      </c>
      <c r="AD27" s="35">
        <f>IF(AQ27="7",BH27,0)</f>
        <v>0</v>
      </c>
      <c r="AE27" s="35">
        <f>IF(AQ27="7",BI27,0)</f>
        <v>0</v>
      </c>
      <c r="AF27" s="35">
        <f>IF(AQ27="2",BH27,0)</f>
        <v>0</v>
      </c>
      <c r="AG27" s="35">
        <f>IF(AQ27="2",BI27,0)</f>
        <v>0</v>
      </c>
      <c r="AH27" s="35">
        <f>IF(AQ27="0",BJ27,0)</f>
        <v>0</v>
      </c>
      <c r="AI27" s="12" t="s">
        <v>57</v>
      </c>
      <c r="AJ27" s="35">
        <f>IF(AN27=0,L27,0)</f>
        <v>0</v>
      </c>
      <c r="AK27" s="35">
        <f>IF(AN27=12,L27,0)</f>
        <v>0</v>
      </c>
      <c r="AL27" s="35">
        <f>IF(AN27=21,L27,0)</f>
        <v>0</v>
      </c>
      <c r="AN27" s="35">
        <v>21</v>
      </c>
      <c r="AO27" s="35">
        <f>H27*0</f>
        <v>0</v>
      </c>
      <c r="AP27" s="35">
        <f>H27*(1-0)</f>
        <v>0</v>
      </c>
      <c r="AQ27" s="36" t="s">
        <v>61</v>
      </c>
      <c r="AV27" s="35">
        <f>AW27+AX27</f>
        <v>0</v>
      </c>
      <c r="AW27" s="35">
        <f>G27*AO27</f>
        <v>0</v>
      </c>
      <c r="AX27" s="35">
        <f>G27*AP27</f>
        <v>0</v>
      </c>
      <c r="AY27" s="36" t="s">
        <v>98</v>
      </c>
      <c r="AZ27" s="36" t="s">
        <v>68</v>
      </c>
      <c r="BA27" s="12" t="s">
        <v>69</v>
      </c>
      <c r="BC27" s="35">
        <f>AW27+AX27</f>
        <v>0</v>
      </c>
      <c r="BD27" s="35">
        <f>H27/(100-BE27)*100</f>
        <v>0</v>
      </c>
      <c r="BE27" s="35">
        <v>0</v>
      </c>
      <c r="BF27" s="35">
        <f>O27</f>
        <v>0</v>
      </c>
      <c r="BH27" s="35">
        <f>G27*AO27</f>
        <v>0</v>
      </c>
      <c r="BI27" s="35">
        <f>G27*AP27</f>
        <v>0</v>
      </c>
      <c r="BJ27" s="35">
        <f>G27*H27</f>
        <v>0</v>
      </c>
      <c r="BK27" s="35"/>
      <c r="BL27" s="35">
        <v>17</v>
      </c>
      <c r="BW27" s="35" t="str">
        <f>I27</f>
        <v>21</v>
      </c>
      <c r="BX27" s="4" t="s">
        <v>101</v>
      </c>
    </row>
    <row r="28" spans="1:76" ht="13.5" customHeight="1" x14ac:dyDescent="0.4">
      <c r="A28" s="38"/>
      <c r="C28" s="43" t="s">
        <v>75</v>
      </c>
      <c r="D28" s="111" t="s">
        <v>102</v>
      </c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3"/>
    </row>
    <row r="29" spans="1:76" ht="14.6" x14ac:dyDescent="0.4">
      <c r="A29" s="38"/>
      <c r="D29" s="39" t="s">
        <v>103</v>
      </c>
      <c r="E29" s="40" t="s">
        <v>56</v>
      </c>
      <c r="G29" s="41">
        <v>4.67</v>
      </c>
      <c r="P29" s="42"/>
    </row>
    <row r="30" spans="1:76" ht="14.6" x14ac:dyDescent="0.4">
      <c r="A30" s="31" t="s">
        <v>56</v>
      </c>
      <c r="B30" s="32" t="s">
        <v>57</v>
      </c>
      <c r="C30" s="32" t="s">
        <v>104</v>
      </c>
      <c r="D30" s="109" t="s">
        <v>105</v>
      </c>
      <c r="E30" s="110"/>
      <c r="F30" s="33" t="s">
        <v>4</v>
      </c>
      <c r="G30" s="33" t="s">
        <v>4</v>
      </c>
      <c r="H30" s="33" t="s">
        <v>4</v>
      </c>
      <c r="I30" s="33" t="s">
        <v>4</v>
      </c>
      <c r="J30" s="1">
        <f>SUM(J31:J37)</f>
        <v>0</v>
      </c>
      <c r="K30" s="1">
        <f>SUM(K31:K37)</f>
        <v>0</v>
      </c>
      <c r="L30" s="1">
        <f>SUM(L31:L37)</f>
        <v>0</v>
      </c>
      <c r="M30" s="1">
        <f>SUM(M31:M37)</f>
        <v>0</v>
      </c>
      <c r="N30" s="12" t="s">
        <v>56</v>
      </c>
      <c r="O30" s="1">
        <f>SUM(O31:O37)</f>
        <v>0</v>
      </c>
      <c r="P30" s="34" t="s">
        <v>56</v>
      </c>
      <c r="AI30" s="12" t="s">
        <v>57</v>
      </c>
      <c r="AS30" s="1">
        <f>SUM(AJ31:AJ37)</f>
        <v>0</v>
      </c>
      <c r="AT30" s="1">
        <f>SUM(AK31:AK37)</f>
        <v>0</v>
      </c>
      <c r="AU30" s="1">
        <f>SUM(AL31:AL37)</f>
        <v>0</v>
      </c>
    </row>
    <row r="31" spans="1:76" ht="14.6" x14ac:dyDescent="0.4">
      <c r="A31" s="2" t="s">
        <v>106</v>
      </c>
      <c r="B31" s="3" t="s">
        <v>57</v>
      </c>
      <c r="C31" s="3" t="s">
        <v>107</v>
      </c>
      <c r="D31" s="91" t="s">
        <v>108</v>
      </c>
      <c r="E31" s="86"/>
      <c r="F31" s="3" t="s">
        <v>64</v>
      </c>
      <c r="G31" s="35">
        <v>40</v>
      </c>
      <c r="H31" s="185"/>
      <c r="I31" s="36" t="s">
        <v>65</v>
      </c>
      <c r="J31" s="35">
        <f>G31*AO31</f>
        <v>0</v>
      </c>
      <c r="K31" s="35">
        <f>G31*AP31</f>
        <v>0</v>
      </c>
      <c r="L31" s="35">
        <f>G31*H31</f>
        <v>0</v>
      </c>
      <c r="M31" s="35">
        <f>L31*(1+BW31/100)</f>
        <v>0</v>
      </c>
      <c r="N31" s="35">
        <v>0</v>
      </c>
      <c r="O31" s="35">
        <f>G31*N31</f>
        <v>0</v>
      </c>
      <c r="P31" s="37" t="s">
        <v>66</v>
      </c>
      <c r="Z31" s="35">
        <f>IF(AQ31="5",BJ31,0)</f>
        <v>0</v>
      </c>
      <c r="AB31" s="35">
        <f>IF(AQ31="1",BH31,0)</f>
        <v>0</v>
      </c>
      <c r="AC31" s="35">
        <f>IF(AQ31="1",BI31,0)</f>
        <v>0</v>
      </c>
      <c r="AD31" s="35">
        <f>IF(AQ31="7",BH31,0)</f>
        <v>0</v>
      </c>
      <c r="AE31" s="35">
        <f>IF(AQ31="7",BI31,0)</f>
        <v>0</v>
      </c>
      <c r="AF31" s="35">
        <f>IF(AQ31="2",BH31,0)</f>
        <v>0</v>
      </c>
      <c r="AG31" s="35">
        <f>IF(AQ31="2",BI31,0)</f>
        <v>0</v>
      </c>
      <c r="AH31" s="35">
        <f>IF(AQ31="0",BJ31,0)</f>
        <v>0</v>
      </c>
      <c r="AI31" s="12" t="s">
        <v>57</v>
      </c>
      <c r="AJ31" s="35">
        <f>IF(AN31=0,L31,0)</f>
        <v>0</v>
      </c>
      <c r="AK31" s="35">
        <f>IF(AN31=12,L31,0)</f>
        <v>0</v>
      </c>
      <c r="AL31" s="35">
        <f>IF(AN31=21,L31,0)</f>
        <v>0</v>
      </c>
      <c r="AN31" s="35">
        <v>21</v>
      </c>
      <c r="AO31" s="35">
        <f>H31*0.072542373</f>
        <v>0</v>
      </c>
      <c r="AP31" s="35">
        <f>H31*(1-0.072542373)</f>
        <v>0</v>
      </c>
      <c r="AQ31" s="36" t="s">
        <v>61</v>
      </c>
      <c r="AV31" s="35">
        <f>AW31+AX31</f>
        <v>0</v>
      </c>
      <c r="AW31" s="35">
        <f>G31*AO31</f>
        <v>0</v>
      </c>
      <c r="AX31" s="35">
        <f>G31*AP31</f>
        <v>0</v>
      </c>
      <c r="AY31" s="36" t="s">
        <v>109</v>
      </c>
      <c r="AZ31" s="36" t="s">
        <v>68</v>
      </c>
      <c r="BA31" s="12" t="s">
        <v>69</v>
      </c>
      <c r="BC31" s="35">
        <f>AW31+AX31</f>
        <v>0</v>
      </c>
      <c r="BD31" s="35">
        <f>H31/(100-BE31)*100</f>
        <v>0</v>
      </c>
      <c r="BE31" s="35">
        <v>0</v>
      </c>
      <c r="BF31" s="35">
        <f>O31</f>
        <v>0</v>
      </c>
      <c r="BH31" s="35">
        <f>G31*AO31</f>
        <v>0</v>
      </c>
      <c r="BI31" s="35">
        <f>G31*AP31</f>
        <v>0</v>
      </c>
      <c r="BJ31" s="35">
        <f>G31*H31</f>
        <v>0</v>
      </c>
      <c r="BK31" s="35"/>
      <c r="BL31" s="35">
        <v>18</v>
      </c>
      <c r="BW31" s="35" t="str">
        <f>I31</f>
        <v>21</v>
      </c>
      <c r="BX31" s="4" t="s">
        <v>108</v>
      </c>
    </row>
    <row r="32" spans="1:76" ht="14.6" x14ac:dyDescent="0.4">
      <c r="A32" s="2" t="s">
        <v>110</v>
      </c>
      <c r="B32" s="3" t="s">
        <v>57</v>
      </c>
      <c r="C32" s="3" t="s">
        <v>111</v>
      </c>
      <c r="D32" s="91" t="s">
        <v>112</v>
      </c>
      <c r="E32" s="86"/>
      <c r="F32" s="3" t="s">
        <v>64</v>
      </c>
      <c r="G32" s="35">
        <v>20</v>
      </c>
      <c r="H32" s="185"/>
      <c r="I32" s="36" t="s">
        <v>65</v>
      </c>
      <c r="J32" s="35">
        <f>G32*AO32</f>
        <v>0</v>
      </c>
      <c r="K32" s="35">
        <f>G32*AP32</f>
        <v>0</v>
      </c>
      <c r="L32" s="35">
        <f>G32*H32</f>
        <v>0</v>
      </c>
      <c r="M32" s="35">
        <f>L32*(1+BW32/100)</f>
        <v>0</v>
      </c>
      <c r="N32" s="35">
        <v>0</v>
      </c>
      <c r="O32" s="35">
        <f>G32*N32</f>
        <v>0</v>
      </c>
      <c r="P32" s="37" t="s">
        <v>66</v>
      </c>
      <c r="Z32" s="35">
        <f>IF(AQ32="5",BJ32,0)</f>
        <v>0</v>
      </c>
      <c r="AB32" s="35">
        <f>IF(AQ32="1",BH32,0)</f>
        <v>0</v>
      </c>
      <c r="AC32" s="35">
        <f>IF(AQ32="1",BI32,0)</f>
        <v>0</v>
      </c>
      <c r="AD32" s="35">
        <f>IF(AQ32="7",BH32,0)</f>
        <v>0</v>
      </c>
      <c r="AE32" s="35">
        <f>IF(AQ32="7",BI32,0)</f>
        <v>0</v>
      </c>
      <c r="AF32" s="35">
        <f>IF(AQ32="2",BH32,0)</f>
        <v>0</v>
      </c>
      <c r="AG32" s="35">
        <f>IF(AQ32="2",BI32,0)</f>
        <v>0</v>
      </c>
      <c r="AH32" s="35">
        <f>IF(AQ32="0",BJ32,0)</f>
        <v>0</v>
      </c>
      <c r="AI32" s="12" t="s">
        <v>57</v>
      </c>
      <c r="AJ32" s="35">
        <f>IF(AN32=0,L32,0)</f>
        <v>0</v>
      </c>
      <c r="AK32" s="35">
        <f>IF(AN32=12,L32,0)</f>
        <v>0</v>
      </c>
      <c r="AL32" s="35">
        <f>IF(AN32=21,L32,0)</f>
        <v>0</v>
      </c>
      <c r="AN32" s="35">
        <v>21</v>
      </c>
      <c r="AO32" s="35">
        <f>H32*0.03626504</f>
        <v>0</v>
      </c>
      <c r="AP32" s="35">
        <f>H32*(1-0.03626504)</f>
        <v>0</v>
      </c>
      <c r="AQ32" s="36" t="s">
        <v>61</v>
      </c>
      <c r="AV32" s="35">
        <f>AW32+AX32</f>
        <v>0</v>
      </c>
      <c r="AW32" s="35">
        <f>G32*AO32</f>
        <v>0</v>
      </c>
      <c r="AX32" s="35">
        <f>G32*AP32</f>
        <v>0</v>
      </c>
      <c r="AY32" s="36" t="s">
        <v>109</v>
      </c>
      <c r="AZ32" s="36" t="s">
        <v>68</v>
      </c>
      <c r="BA32" s="12" t="s">
        <v>69</v>
      </c>
      <c r="BC32" s="35">
        <f>AW32+AX32</f>
        <v>0</v>
      </c>
      <c r="BD32" s="35">
        <f>H32/(100-BE32)*100</f>
        <v>0</v>
      </c>
      <c r="BE32" s="35">
        <v>0</v>
      </c>
      <c r="BF32" s="35">
        <f>O32</f>
        <v>0</v>
      </c>
      <c r="BH32" s="35">
        <f>G32*AO32</f>
        <v>0</v>
      </c>
      <c r="BI32" s="35">
        <f>G32*AP32</f>
        <v>0</v>
      </c>
      <c r="BJ32" s="35">
        <f>G32*H32</f>
        <v>0</v>
      </c>
      <c r="BK32" s="35"/>
      <c r="BL32" s="35">
        <v>18</v>
      </c>
      <c r="BW32" s="35" t="str">
        <f>I32</f>
        <v>21</v>
      </c>
      <c r="BX32" s="4" t="s">
        <v>112</v>
      </c>
    </row>
    <row r="33" spans="1:76" ht="14.6" x14ac:dyDescent="0.4">
      <c r="A33" s="2" t="s">
        <v>113</v>
      </c>
      <c r="B33" s="3" t="s">
        <v>57</v>
      </c>
      <c r="C33" s="3" t="s">
        <v>114</v>
      </c>
      <c r="D33" s="91" t="s">
        <v>115</v>
      </c>
      <c r="E33" s="86"/>
      <c r="F33" s="3" t="s">
        <v>64</v>
      </c>
      <c r="G33" s="35">
        <v>54</v>
      </c>
      <c r="H33" s="185"/>
      <c r="I33" s="36" t="s">
        <v>65</v>
      </c>
      <c r="J33" s="35">
        <f>G33*AO33</f>
        <v>0</v>
      </c>
      <c r="K33" s="35">
        <f>G33*AP33</f>
        <v>0</v>
      </c>
      <c r="L33" s="35">
        <f>G33*H33</f>
        <v>0</v>
      </c>
      <c r="M33" s="35">
        <f>L33*(1+BW33/100)</f>
        <v>0</v>
      </c>
      <c r="N33" s="35">
        <v>0</v>
      </c>
      <c r="O33" s="35">
        <f>G33*N33</f>
        <v>0</v>
      </c>
      <c r="P33" s="37" t="s">
        <v>66</v>
      </c>
      <c r="Z33" s="35">
        <f>IF(AQ33="5",BJ33,0)</f>
        <v>0</v>
      </c>
      <c r="AB33" s="35">
        <f>IF(AQ33="1",BH33,0)</f>
        <v>0</v>
      </c>
      <c r="AC33" s="35">
        <f>IF(AQ33="1",BI33,0)</f>
        <v>0</v>
      </c>
      <c r="AD33" s="35">
        <f>IF(AQ33="7",BH33,0)</f>
        <v>0</v>
      </c>
      <c r="AE33" s="35">
        <f>IF(AQ33="7",BI33,0)</f>
        <v>0</v>
      </c>
      <c r="AF33" s="35">
        <f>IF(AQ33="2",BH33,0)</f>
        <v>0</v>
      </c>
      <c r="AG33" s="35">
        <f>IF(AQ33="2",BI33,0)</f>
        <v>0</v>
      </c>
      <c r="AH33" s="35">
        <f>IF(AQ33="0",BJ33,0)</f>
        <v>0</v>
      </c>
      <c r="AI33" s="12" t="s">
        <v>57</v>
      </c>
      <c r="AJ33" s="35">
        <f>IF(AN33=0,L33,0)</f>
        <v>0</v>
      </c>
      <c r="AK33" s="35">
        <f>IF(AN33=12,L33,0)</f>
        <v>0</v>
      </c>
      <c r="AL33" s="35">
        <f>IF(AN33=21,L33,0)</f>
        <v>0</v>
      </c>
      <c r="AN33" s="35">
        <v>21</v>
      </c>
      <c r="AO33" s="35">
        <f>H33*0</f>
        <v>0</v>
      </c>
      <c r="AP33" s="35">
        <f>H33*(1-0)</f>
        <v>0</v>
      </c>
      <c r="AQ33" s="36" t="s">
        <v>61</v>
      </c>
      <c r="AV33" s="35">
        <f>AW33+AX33</f>
        <v>0</v>
      </c>
      <c r="AW33" s="35">
        <f>G33*AO33</f>
        <v>0</v>
      </c>
      <c r="AX33" s="35">
        <f>G33*AP33</f>
        <v>0</v>
      </c>
      <c r="AY33" s="36" t="s">
        <v>109</v>
      </c>
      <c r="AZ33" s="36" t="s">
        <v>68</v>
      </c>
      <c r="BA33" s="12" t="s">
        <v>69</v>
      </c>
      <c r="BC33" s="35">
        <f>AW33+AX33</f>
        <v>0</v>
      </c>
      <c r="BD33" s="35">
        <f>H33/(100-BE33)*100</f>
        <v>0</v>
      </c>
      <c r="BE33" s="35">
        <v>0</v>
      </c>
      <c r="BF33" s="35">
        <f>O33</f>
        <v>0</v>
      </c>
      <c r="BH33" s="35">
        <f>G33*AO33</f>
        <v>0</v>
      </c>
      <c r="BI33" s="35">
        <f>G33*AP33</f>
        <v>0</v>
      </c>
      <c r="BJ33" s="35">
        <f>G33*H33</f>
        <v>0</v>
      </c>
      <c r="BK33" s="35"/>
      <c r="BL33" s="35">
        <v>18</v>
      </c>
      <c r="BW33" s="35" t="str">
        <f>I33</f>
        <v>21</v>
      </c>
      <c r="BX33" s="4" t="s">
        <v>115</v>
      </c>
    </row>
    <row r="34" spans="1:76" ht="14.6" x14ac:dyDescent="0.4">
      <c r="A34" s="2" t="s">
        <v>59</v>
      </c>
      <c r="B34" s="3" t="s">
        <v>57</v>
      </c>
      <c r="C34" s="3" t="s">
        <v>116</v>
      </c>
      <c r="D34" s="91" t="s">
        <v>117</v>
      </c>
      <c r="E34" s="86"/>
      <c r="F34" s="3" t="s">
        <v>64</v>
      </c>
      <c r="G34" s="35">
        <v>40</v>
      </c>
      <c r="H34" s="185"/>
      <c r="I34" s="36" t="s">
        <v>65</v>
      </c>
      <c r="J34" s="35">
        <f>G34*AO34</f>
        <v>0</v>
      </c>
      <c r="K34" s="35">
        <f>G34*AP34</f>
        <v>0</v>
      </c>
      <c r="L34" s="35">
        <f>G34*H34</f>
        <v>0</v>
      </c>
      <c r="M34" s="35">
        <f>L34*(1+BW34/100)</f>
        <v>0</v>
      </c>
      <c r="N34" s="35">
        <v>0</v>
      </c>
      <c r="O34" s="35">
        <f>G34*N34</f>
        <v>0</v>
      </c>
      <c r="P34" s="37" t="s">
        <v>66</v>
      </c>
      <c r="Z34" s="35">
        <f>IF(AQ34="5",BJ34,0)</f>
        <v>0</v>
      </c>
      <c r="AB34" s="35">
        <f>IF(AQ34="1",BH34,0)</f>
        <v>0</v>
      </c>
      <c r="AC34" s="35">
        <f>IF(AQ34="1",BI34,0)</f>
        <v>0</v>
      </c>
      <c r="AD34" s="35">
        <f>IF(AQ34="7",BH34,0)</f>
        <v>0</v>
      </c>
      <c r="AE34" s="35">
        <f>IF(AQ34="7",BI34,0)</f>
        <v>0</v>
      </c>
      <c r="AF34" s="35">
        <f>IF(AQ34="2",BH34,0)</f>
        <v>0</v>
      </c>
      <c r="AG34" s="35">
        <f>IF(AQ34="2",BI34,0)</f>
        <v>0</v>
      </c>
      <c r="AH34" s="35">
        <f>IF(AQ34="0",BJ34,0)</f>
        <v>0</v>
      </c>
      <c r="AI34" s="12" t="s">
        <v>57</v>
      </c>
      <c r="AJ34" s="35">
        <f>IF(AN34=0,L34,0)</f>
        <v>0</v>
      </c>
      <c r="AK34" s="35">
        <f>IF(AN34=12,L34,0)</f>
        <v>0</v>
      </c>
      <c r="AL34" s="35">
        <f>IF(AN34=21,L34,0)</f>
        <v>0</v>
      </c>
      <c r="AN34" s="35">
        <v>21</v>
      </c>
      <c r="AO34" s="35">
        <f>H34*0</f>
        <v>0</v>
      </c>
      <c r="AP34" s="35">
        <f>H34*(1-0)</f>
        <v>0</v>
      </c>
      <c r="AQ34" s="36" t="s">
        <v>61</v>
      </c>
      <c r="AV34" s="35">
        <f>AW34+AX34</f>
        <v>0</v>
      </c>
      <c r="AW34" s="35">
        <f>G34*AO34</f>
        <v>0</v>
      </c>
      <c r="AX34" s="35">
        <f>G34*AP34</f>
        <v>0</v>
      </c>
      <c r="AY34" s="36" t="s">
        <v>109</v>
      </c>
      <c r="AZ34" s="36" t="s">
        <v>68</v>
      </c>
      <c r="BA34" s="12" t="s">
        <v>69</v>
      </c>
      <c r="BC34" s="35">
        <f>AW34+AX34</f>
        <v>0</v>
      </c>
      <c r="BD34" s="35">
        <f>H34/(100-BE34)*100</f>
        <v>0</v>
      </c>
      <c r="BE34" s="35">
        <v>0</v>
      </c>
      <c r="BF34" s="35">
        <f>O34</f>
        <v>0</v>
      </c>
      <c r="BH34" s="35">
        <f>G34*AO34</f>
        <v>0</v>
      </c>
      <c r="BI34" s="35">
        <f>G34*AP34</f>
        <v>0</v>
      </c>
      <c r="BJ34" s="35">
        <f>G34*H34</f>
        <v>0</v>
      </c>
      <c r="BK34" s="35"/>
      <c r="BL34" s="35">
        <v>18</v>
      </c>
      <c r="BW34" s="35" t="str">
        <f>I34</f>
        <v>21</v>
      </c>
      <c r="BX34" s="4" t="s">
        <v>117</v>
      </c>
    </row>
    <row r="35" spans="1:76" ht="14.6" x14ac:dyDescent="0.4">
      <c r="A35" s="2" t="s">
        <v>78</v>
      </c>
      <c r="B35" s="3" t="s">
        <v>57</v>
      </c>
      <c r="C35" s="3" t="s">
        <v>118</v>
      </c>
      <c r="D35" s="91" t="s">
        <v>119</v>
      </c>
      <c r="E35" s="86"/>
      <c r="F35" s="3" t="s">
        <v>64</v>
      </c>
      <c r="G35" s="35">
        <v>18</v>
      </c>
      <c r="H35" s="185"/>
      <c r="I35" s="36" t="s">
        <v>65</v>
      </c>
      <c r="J35" s="35">
        <f>G35*AO35</f>
        <v>0</v>
      </c>
      <c r="K35" s="35">
        <f>G35*AP35</f>
        <v>0</v>
      </c>
      <c r="L35" s="35">
        <f>G35*H35</f>
        <v>0</v>
      </c>
      <c r="M35" s="35">
        <f>L35*(1+BW35/100)</f>
        <v>0</v>
      </c>
      <c r="N35" s="35">
        <v>0</v>
      </c>
      <c r="O35" s="35">
        <f>G35*N35</f>
        <v>0</v>
      </c>
      <c r="P35" s="37" t="s">
        <v>66</v>
      </c>
      <c r="Z35" s="35">
        <f>IF(AQ35="5",BJ35,0)</f>
        <v>0</v>
      </c>
      <c r="AB35" s="35">
        <f>IF(AQ35="1",BH35,0)</f>
        <v>0</v>
      </c>
      <c r="AC35" s="35">
        <f>IF(AQ35="1",BI35,0)</f>
        <v>0</v>
      </c>
      <c r="AD35" s="35">
        <f>IF(AQ35="7",BH35,0)</f>
        <v>0</v>
      </c>
      <c r="AE35" s="35">
        <f>IF(AQ35="7",BI35,0)</f>
        <v>0</v>
      </c>
      <c r="AF35" s="35">
        <f>IF(AQ35="2",BH35,0)</f>
        <v>0</v>
      </c>
      <c r="AG35" s="35">
        <f>IF(AQ35="2",BI35,0)</f>
        <v>0</v>
      </c>
      <c r="AH35" s="35">
        <f>IF(AQ35="0",BJ35,0)</f>
        <v>0</v>
      </c>
      <c r="AI35" s="12" t="s">
        <v>57</v>
      </c>
      <c r="AJ35" s="35">
        <f>IF(AN35=0,L35,0)</f>
        <v>0</v>
      </c>
      <c r="AK35" s="35">
        <f>IF(AN35=12,L35,0)</f>
        <v>0</v>
      </c>
      <c r="AL35" s="35">
        <f>IF(AN35=21,L35,0)</f>
        <v>0</v>
      </c>
      <c r="AN35" s="35">
        <v>21</v>
      </c>
      <c r="AO35" s="35">
        <f>H35*0</f>
        <v>0</v>
      </c>
      <c r="AP35" s="35">
        <f>H35*(1-0)</f>
        <v>0</v>
      </c>
      <c r="AQ35" s="36" t="s">
        <v>61</v>
      </c>
      <c r="AV35" s="35">
        <f>AW35+AX35</f>
        <v>0</v>
      </c>
      <c r="AW35" s="35">
        <f>G35*AO35</f>
        <v>0</v>
      </c>
      <c r="AX35" s="35">
        <f>G35*AP35</f>
        <v>0</v>
      </c>
      <c r="AY35" s="36" t="s">
        <v>109</v>
      </c>
      <c r="AZ35" s="36" t="s">
        <v>68</v>
      </c>
      <c r="BA35" s="12" t="s">
        <v>69</v>
      </c>
      <c r="BC35" s="35">
        <f>AW35+AX35</f>
        <v>0</v>
      </c>
      <c r="BD35" s="35">
        <f>H35/(100-BE35)*100</f>
        <v>0</v>
      </c>
      <c r="BE35" s="35">
        <v>0</v>
      </c>
      <c r="BF35" s="35">
        <f>O35</f>
        <v>0</v>
      </c>
      <c r="BH35" s="35">
        <f>G35*AO35</f>
        <v>0</v>
      </c>
      <c r="BI35" s="35">
        <f>G35*AP35</f>
        <v>0</v>
      </c>
      <c r="BJ35" s="35">
        <f>G35*H35</f>
        <v>0</v>
      </c>
      <c r="BK35" s="35"/>
      <c r="BL35" s="35">
        <v>18</v>
      </c>
      <c r="BW35" s="35" t="str">
        <f>I35</f>
        <v>21</v>
      </c>
      <c r="BX35" s="4" t="s">
        <v>119</v>
      </c>
    </row>
    <row r="36" spans="1:76" ht="14.6" x14ac:dyDescent="0.4">
      <c r="A36" s="38"/>
      <c r="D36" s="39" t="s">
        <v>120</v>
      </c>
      <c r="E36" s="40" t="s">
        <v>56</v>
      </c>
      <c r="G36" s="41">
        <v>18</v>
      </c>
      <c r="P36" s="42"/>
    </row>
    <row r="37" spans="1:76" ht="14.6" x14ac:dyDescent="0.4">
      <c r="A37" s="2" t="s">
        <v>121</v>
      </c>
      <c r="B37" s="3" t="s">
        <v>57</v>
      </c>
      <c r="C37" s="3" t="s">
        <v>122</v>
      </c>
      <c r="D37" s="91" t="s">
        <v>123</v>
      </c>
      <c r="E37" s="86"/>
      <c r="F37" s="3" t="s">
        <v>64</v>
      </c>
      <c r="G37" s="35">
        <v>20</v>
      </c>
      <c r="H37" s="185"/>
      <c r="I37" s="36" t="s">
        <v>65</v>
      </c>
      <c r="J37" s="35">
        <f>G37*AO37</f>
        <v>0</v>
      </c>
      <c r="K37" s="35">
        <f>G37*AP37</f>
        <v>0</v>
      </c>
      <c r="L37" s="35">
        <f>G37*H37</f>
        <v>0</v>
      </c>
      <c r="M37" s="35">
        <f>L37*(1+BW37/100)</f>
        <v>0</v>
      </c>
      <c r="N37" s="35">
        <v>0</v>
      </c>
      <c r="O37" s="35">
        <f>G37*N37</f>
        <v>0</v>
      </c>
      <c r="P37" s="37" t="s">
        <v>66</v>
      </c>
      <c r="Z37" s="35">
        <f>IF(AQ37="5",BJ37,0)</f>
        <v>0</v>
      </c>
      <c r="AB37" s="35">
        <f>IF(AQ37="1",BH37,0)</f>
        <v>0</v>
      </c>
      <c r="AC37" s="35">
        <f>IF(AQ37="1",BI37,0)</f>
        <v>0</v>
      </c>
      <c r="AD37" s="35">
        <f>IF(AQ37="7",BH37,0)</f>
        <v>0</v>
      </c>
      <c r="AE37" s="35">
        <f>IF(AQ37="7",BI37,0)</f>
        <v>0</v>
      </c>
      <c r="AF37" s="35">
        <f>IF(AQ37="2",BH37,0)</f>
        <v>0</v>
      </c>
      <c r="AG37" s="35">
        <f>IF(AQ37="2",BI37,0)</f>
        <v>0</v>
      </c>
      <c r="AH37" s="35">
        <f>IF(AQ37="0",BJ37,0)</f>
        <v>0</v>
      </c>
      <c r="AI37" s="12" t="s">
        <v>57</v>
      </c>
      <c r="AJ37" s="35">
        <f>IF(AN37=0,L37,0)</f>
        <v>0</v>
      </c>
      <c r="AK37" s="35">
        <f>IF(AN37=12,L37,0)</f>
        <v>0</v>
      </c>
      <c r="AL37" s="35">
        <f>IF(AN37=21,L37,0)</f>
        <v>0</v>
      </c>
      <c r="AN37" s="35">
        <v>21</v>
      </c>
      <c r="AO37" s="35">
        <f>H37*0</f>
        <v>0</v>
      </c>
      <c r="AP37" s="35">
        <f>H37*(1-0)</f>
        <v>0</v>
      </c>
      <c r="AQ37" s="36" t="s">
        <v>61</v>
      </c>
      <c r="AV37" s="35">
        <f>AW37+AX37</f>
        <v>0</v>
      </c>
      <c r="AW37" s="35">
        <f>G37*AO37</f>
        <v>0</v>
      </c>
      <c r="AX37" s="35">
        <f>G37*AP37</f>
        <v>0</v>
      </c>
      <c r="AY37" s="36" t="s">
        <v>109</v>
      </c>
      <c r="AZ37" s="36" t="s">
        <v>68</v>
      </c>
      <c r="BA37" s="12" t="s">
        <v>69</v>
      </c>
      <c r="BC37" s="35">
        <f>AW37+AX37</f>
        <v>0</v>
      </c>
      <c r="BD37" s="35">
        <f>H37/(100-BE37)*100</f>
        <v>0</v>
      </c>
      <c r="BE37" s="35">
        <v>0</v>
      </c>
      <c r="BF37" s="35">
        <f>O37</f>
        <v>0</v>
      </c>
      <c r="BH37" s="35">
        <f>G37*AO37</f>
        <v>0</v>
      </c>
      <c r="BI37" s="35">
        <f>G37*AP37</f>
        <v>0</v>
      </c>
      <c r="BJ37" s="35">
        <f>G37*H37</f>
        <v>0</v>
      </c>
      <c r="BK37" s="35"/>
      <c r="BL37" s="35">
        <v>18</v>
      </c>
      <c r="BW37" s="35" t="str">
        <f>I37</f>
        <v>21</v>
      </c>
      <c r="BX37" s="4" t="s">
        <v>123</v>
      </c>
    </row>
    <row r="38" spans="1:76" ht="14.6" x14ac:dyDescent="0.4">
      <c r="A38" s="31" t="s">
        <v>56</v>
      </c>
      <c r="B38" s="32" t="s">
        <v>57</v>
      </c>
      <c r="C38" s="32" t="s">
        <v>124</v>
      </c>
      <c r="D38" s="109" t="s">
        <v>125</v>
      </c>
      <c r="E38" s="110"/>
      <c r="F38" s="33" t="s">
        <v>4</v>
      </c>
      <c r="G38" s="33" t="s">
        <v>4</v>
      </c>
      <c r="H38" s="33" t="s">
        <v>4</v>
      </c>
      <c r="I38" s="33" t="s">
        <v>4</v>
      </c>
      <c r="J38" s="1">
        <f>SUM(J39:J46)</f>
        <v>0</v>
      </c>
      <c r="K38" s="1">
        <f>SUM(K39:K46)</f>
        <v>0</v>
      </c>
      <c r="L38" s="1">
        <f>SUM(L39:L46)</f>
        <v>0</v>
      </c>
      <c r="M38" s="1">
        <f>SUM(M39:M46)</f>
        <v>0</v>
      </c>
      <c r="N38" s="12" t="s">
        <v>56</v>
      </c>
      <c r="O38" s="1">
        <f>SUM(O39:O46)</f>
        <v>28.478999999999999</v>
      </c>
      <c r="P38" s="34" t="s">
        <v>56</v>
      </c>
      <c r="AI38" s="12" t="s">
        <v>57</v>
      </c>
      <c r="AS38" s="1">
        <f>SUM(AJ39:AJ46)</f>
        <v>0</v>
      </c>
      <c r="AT38" s="1">
        <f>SUM(AK39:AK46)</f>
        <v>0</v>
      </c>
      <c r="AU38" s="1">
        <f>SUM(AL39:AL46)</f>
        <v>0</v>
      </c>
    </row>
    <row r="39" spans="1:76" ht="14.6" x14ac:dyDescent="0.4">
      <c r="A39" s="2" t="s">
        <v>126</v>
      </c>
      <c r="B39" s="3" t="s">
        <v>57</v>
      </c>
      <c r="C39" s="3" t="s">
        <v>127</v>
      </c>
      <c r="D39" s="91" t="s">
        <v>128</v>
      </c>
      <c r="E39" s="86"/>
      <c r="F39" s="3" t="s">
        <v>64</v>
      </c>
      <c r="G39" s="35">
        <v>75</v>
      </c>
      <c r="H39" s="185"/>
      <c r="I39" s="36" t="s">
        <v>65</v>
      </c>
      <c r="J39" s="35">
        <v>0</v>
      </c>
      <c r="K39" s="35">
        <f>G39*H39</f>
        <v>0</v>
      </c>
      <c r="L39" s="35">
        <f>G39*H39</f>
        <v>0</v>
      </c>
      <c r="M39" s="35">
        <f>L39*(1+BW39/100)</f>
        <v>0</v>
      </c>
      <c r="N39" s="35">
        <v>0.105</v>
      </c>
      <c r="O39" s="35">
        <f>G39*N39</f>
        <v>7.875</v>
      </c>
      <c r="P39" s="37" t="s">
        <v>66</v>
      </c>
      <c r="Z39" s="35">
        <f>IF(AQ39="5",BJ39,0)</f>
        <v>0</v>
      </c>
      <c r="AB39" s="35">
        <f>IF(AQ39="1",BH39,0)</f>
        <v>0</v>
      </c>
      <c r="AC39" s="35">
        <f>IF(AQ39="1",BI39,0)</f>
        <v>0</v>
      </c>
      <c r="AD39" s="35">
        <f>IF(AQ39="7",BH39,0)</f>
        <v>0</v>
      </c>
      <c r="AE39" s="35">
        <f>IF(AQ39="7",BI39,0)</f>
        <v>0</v>
      </c>
      <c r="AF39" s="35">
        <f>IF(AQ39="2",BH39,0)</f>
        <v>0</v>
      </c>
      <c r="AG39" s="35">
        <f>IF(AQ39="2",BI39,0)</f>
        <v>0</v>
      </c>
      <c r="AH39" s="35">
        <f>IF(AQ39="0",BJ39,0)</f>
        <v>0</v>
      </c>
      <c r="AI39" s="12" t="s">
        <v>57</v>
      </c>
      <c r="AJ39" s="35">
        <f>IF(AN39=0,L39,0)</f>
        <v>0</v>
      </c>
      <c r="AK39" s="35">
        <f>IF(AN39=12,L39,0)</f>
        <v>0</v>
      </c>
      <c r="AL39" s="35">
        <f>IF(AN39=21,L39,0)</f>
        <v>0</v>
      </c>
      <c r="AN39" s="35">
        <v>21</v>
      </c>
      <c r="AO39" s="35">
        <f>H39*0.601550388</f>
        <v>0</v>
      </c>
      <c r="AP39" s="35">
        <f>H39*(1-0.601550388)</f>
        <v>0</v>
      </c>
      <c r="AQ39" s="36" t="s">
        <v>61</v>
      </c>
      <c r="AV39" s="35">
        <f>AW39+AX39</f>
        <v>0</v>
      </c>
      <c r="AW39" s="35">
        <f>G39*AO39</f>
        <v>0</v>
      </c>
      <c r="AX39" s="35">
        <f>G39*AP39</f>
        <v>0</v>
      </c>
      <c r="AY39" s="36" t="s">
        <v>129</v>
      </c>
      <c r="AZ39" s="36" t="s">
        <v>130</v>
      </c>
      <c r="BA39" s="12" t="s">
        <v>69</v>
      </c>
      <c r="BC39" s="35">
        <f>AW39+AX39</f>
        <v>0</v>
      </c>
      <c r="BD39" s="35">
        <f>H39/(100-BE39)*100</f>
        <v>0</v>
      </c>
      <c r="BE39" s="35">
        <v>0</v>
      </c>
      <c r="BF39" s="35">
        <f>O39</f>
        <v>7.875</v>
      </c>
      <c r="BH39" s="35">
        <f>G39*AO39</f>
        <v>0</v>
      </c>
      <c r="BI39" s="35">
        <f>G39*AP39</f>
        <v>0</v>
      </c>
      <c r="BJ39" s="35">
        <f>G39*H39</f>
        <v>0</v>
      </c>
      <c r="BK39" s="35"/>
      <c r="BL39" s="35">
        <v>56</v>
      </c>
      <c r="BW39" s="35" t="str">
        <f>I39</f>
        <v>21</v>
      </c>
      <c r="BX39" s="4" t="s">
        <v>128</v>
      </c>
    </row>
    <row r="40" spans="1:76" ht="13.5" customHeight="1" x14ac:dyDescent="0.4">
      <c r="A40" s="38"/>
      <c r="C40" s="43" t="s">
        <v>75</v>
      </c>
      <c r="D40" s="111" t="s">
        <v>131</v>
      </c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3"/>
    </row>
    <row r="41" spans="1:76" ht="14.6" x14ac:dyDescent="0.4">
      <c r="A41" s="38"/>
      <c r="D41" s="39" t="s">
        <v>132</v>
      </c>
      <c r="E41" s="40" t="s">
        <v>56</v>
      </c>
      <c r="G41" s="41">
        <v>75</v>
      </c>
      <c r="P41" s="42"/>
    </row>
    <row r="42" spans="1:76" ht="13.5" customHeight="1" x14ac:dyDescent="0.4">
      <c r="A42" s="38"/>
      <c r="C42" s="44" t="s">
        <v>133</v>
      </c>
      <c r="D42" s="114" t="s">
        <v>134</v>
      </c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6"/>
    </row>
    <row r="43" spans="1:76" ht="14.6" x14ac:dyDescent="0.4">
      <c r="A43" s="2" t="s">
        <v>135</v>
      </c>
      <c r="B43" s="3" t="s">
        <v>57</v>
      </c>
      <c r="C43" s="3" t="s">
        <v>136</v>
      </c>
      <c r="D43" s="91" t="s">
        <v>137</v>
      </c>
      <c r="E43" s="86"/>
      <c r="F43" s="3" t="s">
        <v>64</v>
      </c>
      <c r="G43" s="35">
        <v>19.5</v>
      </c>
      <c r="H43" s="185"/>
      <c r="I43" s="36" t="s">
        <v>65</v>
      </c>
      <c r="J43" s="35">
        <f>G43*AO43</f>
        <v>0</v>
      </c>
      <c r="K43" s="35">
        <f>G43*AP43</f>
        <v>0</v>
      </c>
      <c r="L43" s="35">
        <f>G43*H43</f>
        <v>0</v>
      </c>
      <c r="M43" s="35">
        <f>L43*(1+BW43/100)</f>
        <v>0</v>
      </c>
      <c r="N43" s="35">
        <v>0.17199999999999999</v>
      </c>
      <c r="O43" s="35">
        <f>G43*N43</f>
        <v>3.3539999999999996</v>
      </c>
      <c r="P43" s="37" t="s">
        <v>66</v>
      </c>
      <c r="Z43" s="35">
        <f>IF(AQ43="5",BJ43,0)</f>
        <v>0</v>
      </c>
      <c r="AB43" s="35">
        <f>IF(AQ43="1",BH43,0)</f>
        <v>0</v>
      </c>
      <c r="AC43" s="35">
        <f>IF(AQ43="1",BI43,0)</f>
        <v>0</v>
      </c>
      <c r="AD43" s="35">
        <f>IF(AQ43="7",BH43,0)</f>
        <v>0</v>
      </c>
      <c r="AE43" s="35">
        <f>IF(AQ43="7",BI43,0)</f>
        <v>0</v>
      </c>
      <c r="AF43" s="35">
        <f>IF(AQ43="2",BH43,0)</f>
        <v>0</v>
      </c>
      <c r="AG43" s="35">
        <f>IF(AQ43="2",BI43,0)</f>
        <v>0</v>
      </c>
      <c r="AH43" s="35">
        <f>IF(AQ43="0",BJ43,0)</f>
        <v>0</v>
      </c>
      <c r="AI43" s="12" t="s">
        <v>57</v>
      </c>
      <c r="AJ43" s="35">
        <f>IF(AN43=0,L43,0)</f>
        <v>0</v>
      </c>
      <c r="AK43" s="35">
        <f>IF(AN43=12,L43,0)</f>
        <v>0</v>
      </c>
      <c r="AL43" s="35">
        <f>IF(AN43=21,L43,0)</f>
        <v>0</v>
      </c>
      <c r="AN43" s="35">
        <v>21</v>
      </c>
      <c r="AO43" s="35">
        <f>H43*0.789327731</f>
        <v>0</v>
      </c>
      <c r="AP43" s="35">
        <f>H43*(1-0.789327731)</f>
        <v>0</v>
      </c>
      <c r="AQ43" s="36" t="s">
        <v>61</v>
      </c>
      <c r="AV43" s="35">
        <f>AW43+AX43</f>
        <v>0</v>
      </c>
      <c r="AW43" s="35">
        <f>G43*AO43</f>
        <v>0</v>
      </c>
      <c r="AX43" s="35">
        <f>G43*AP43</f>
        <v>0</v>
      </c>
      <c r="AY43" s="36" t="s">
        <v>129</v>
      </c>
      <c r="AZ43" s="36" t="s">
        <v>130</v>
      </c>
      <c r="BA43" s="12" t="s">
        <v>69</v>
      </c>
      <c r="BC43" s="35">
        <f>AW43+AX43</f>
        <v>0</v>
      </c>
      <c r="BD43" s="35">
        <f>H43/(100-BE43)*100</f>
        <v>0</v>
      </c>
      <c r="BE43" s="35">
        <v>0</v>
      </c>
      <c r="BF43" s="35">
        <f>O43</f>
        <v>3.3539999999999996</v>
      </c>
      <c r="BH43" s="35">
        <f>G43*AO43</f>
        <v>0</v>
      </c>
      <c r="BI43" s="35">
        <f>G43*AP43</f>
        <v>0</v>
      </c>
      <c r="BJ43" s="35">
        <f>G43*H43</f>
        <v>0</v>
      </c>
      <c r="BK43" s="35"/>
      <c r="BL43" s="35">
        <v>56</v>
      </c>
      <c r="BW43" s="35" t="str">
        <f>I43</f>
        <v>21</v>
      </c>
      <c r="BX43" s="4" t="s">
        <v>137</v>
      </c>
    </row>
    <row r="44" spans="1:76" ht="13.5" customHeight="1" x14ac:dyDescent="0.4">
      <c r="A44" s="38"/>
      <c r="C44" s="43" t="s">
        <v>75</v>
      </c>
      <c r="D44" s="111" t="s">
        <v>138</v>
      </c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3"/>
    </row>
    <row r="45" spans="1:76" ht="14.6" x14ac:dyDescent="0.4">
      <c r="A45" s="38"/>
      <c r="D45" s="39" t="s">
        <v>139</v>
      </c>
      <c r="E45" s="40" t="s">
        <v>56</v>
      </c>
      <c r="G45" s="41">
        <v>19.5</v>
      </c>
      <c r="P45" s="42"/>
    </row>
    <row r="46" spans="1:76" ht="14.6" x14ac:dyDescent="0.4">
      <c r="A46" s="2" t="s">
        <v>140</v>
      </c>
      <c r="B46" s="3" t="s">
        <v>57</v>
      </c>
      <c r="C46" s="3" t="s">
        <v>141</v>
      </c>
      <c r="D46" s="91" t="s">
        <v>142</v>
      </c>
      <c r="E46" s="86"/>
      <c r="F46" s="3" t="s">
        <v>64</v>
      </c>
      <c r="G46" s="35">
        <v>37.5</v>
      </c>
      <c r="H46" s="185"/>
      <c r="I46" s="36" t="s">
        <v>65</v>
      </c>
      <c r="J46" s="35">
        <f>G46*AO46</f>
        <v>0</v>
      </c>
      <c r="K46" s="35">
        <f>G46*AP46</f>
        <v>0</v>
      </c>
      <c r="L46" s="35">
        <f>G46*H46</f>
        <v>0</v>
      </c>
      <c r="M46" s="35">
        <f>L46*(1+BW46/100)</f>
        <v>0</v>
      </c>
      <c r="N46" s="35">
        <v>0.46</v>
      </c>
      <c r="O46" s="35">
        <f>G46*N46</f>
        <v>17.25</v>
      </c>
      <c r="P46" s="37" t="s">
        <v>66</v>
      </c>
      <c r="Z46" s="35">
        <f>IF(AQ46="5",BJ46,0)</f>
        <v>0</v>
      </c>
      <c r="AB46" s="35">
        <f>IF(AQ46="1",BH46,0)</f>
        <v>0</v>
      </c>
      <c r="AC46" s="35">
        <f>IF(AQ46="1",BI46,0)</f>
        <v>0</v>
      </c>
      <c r="AD46" s="35">
        <f>IF(AQ46="7",BH46,0)</f>
        <v>0</v>
      </c>
      <c r="AE46" s="35">
        <f>IF(AQ46="7",BI46,0)</f>
        <v>0</v>
      </c>
      <c r="AF46" s="35">
        <f>IF(AQ46="2",BH46,0)</f>
        <v>0</v>
      </c>
      <c r="AG46" s="35">
        <f>IF(AQ46="2",BI46,0)</f>
        <v>0</v>
      </c>
      <c r="AH46" s="35">
        <f>IF(AQ46="0",BJ46,0)</f>
        <v>0</v>
      </c>
      <c r="AI46" s="12" t="s">
        <v>57</v>
      </c>
      <c r="AJ46" s="35">
        <f>IF(AN46=0,L46,0)</f>
        <v>0</v>
      </c>
      <c r="AK46" s="35">
        <f>IF(AN46=12,L46,0)</f>
        <v>0</v>
      </c>
      <c r="AL46" s="35">
        <f>IF(AN46=21,L46,0)</f>
        <v>0</v>
      </c>
      <c r="AN46" s="35">
        <v>21</v>
      </c>
      <c r="AO46" s="35">
        <f>H46*0.854845361</f>
        <v>0</v>
      </c>
      <c r="AP46" s="35">
        <f>H46*(1-0.854845361)</f>
        <v>0</v>
      </c>
      <c r="AQ46" s="36" t="s">
        <v>61</v>
      </c>
      <c r="AV46" s="35">
        <f>AW46+AX46</f>
        <v>0</v>
      </c>
      <c r="AW46" s="35">
        <f>G46*AO46</f>
        <v>0</v>
      </c>
      <c r="AX46" s="35">
        <f>G46*AP46</f>
        <v>0</v>
      </c>
      <c r="AY46" s="36" t="s">
        <v>129</v>
      </c>
      <c r="AZ46" s="36" t="s">
        <v>130</v>
      </c>
      <c r="BA46" s="12" t="s">
        <v>69</v>
      </c>
      <c r="BC46" s="35">
        <f>AW46+AX46</f>
        <v>0</v>
      </c>
      <c r="BD46" s="35">
        <f>H46/(100-BE46)*100</f>
        <v>0</v>
      </c>
      <c r="BE46" s="35">
        <v>0</v>
      </c>
      <c r="BF46" s="35">
        <f>O46</f>
        <v>17.25</v>
      </c>
      <c r="BH46" s="35">
        <f>G46*AO46</f>
        <v>0</v>
      </c>
      <c r="BI46" s="35">
        <f>G46*AP46</f>
        <v>0</v>
      </c>
      <c r="BJ46" s="35">
        <f>G46*H46</f>
        <v>0</v>
      </c>
      <c r="BK46" s="35"/>
      <c r="BL46" s="35">
        <v>56</v>
      </c>
      <c r="BW46" s="35" t="str">
        <f>I46</f>
        <v>21</v>
      </c>
      <c r="BX46" s="4" t="s">
        <v>142</v>
      </c>
    </row>
    <row r="47" spans="1:76" ht="14.6" x14ac:dyDescent="0.4">
      <c r="A47" s="38"/>
      <c r="D47" s="39" t="s">
        <v>143</v>
      </c>
      <c r="E47" s="40" t="s">
        <v>56</v>
      </c>
      <c r="G47" s="41">
        <v>37.5</v>
      </c>
      <c r="P47" s="42"/>
    </row>
    <row r="48" spans="1:76" ht="14.6" x14ac:dyDescent="0.4">
      <c r="A48" s="31" t="s">
        <v>56</v>
      </c>
      <c r="B48" s="32" t="s">
        <v>57</v>
      </c>
      <c r="C48" s="32" t="s">
        <v>144</v>
      </c>
      <c r="D48" s="109" t="s">
        <v>145</v>
      </c>
      <c r="E48" s="110"/>
      <c r="F48" s="33" t="s">
        <v>4</v>
      </c>
      <c r="G48" s="33" t="s">
        <v>4</v>
      </c>
      <c r="H48" s="33" t="s">
        <v>4</v>
      </c>
      <c r="I48" s="33" t="s">
        <v>4</v>
      </c>
      <c r="J48" s="1">
        <f>SUM(J49:J50)</f>
        <v>0</v>
      </c>
      <c r="K48" s="1">
        <f>SUM(K49:K50)</f>
        <v>0</v>
      </c>
      <c r="L48" s="1">
        <f>SUM(L49:L50)</f>
        <v>0</v>
      </c>
      <c r="M48" s="1">
        <f>SUM(M49:M50)</f>
        <v>0</v>
      </c>
      <c r="N48" s="12" t="s">
        <v>56</v>
      </c>
      <c r="O48" s="1">
        <f>SUM(O49:O50)</f>
        <v>6.3030599999999994</v>
      </c>
      <c r="P48" s="34" t="s">
        <v>56</v>
      </c>
      <c r="AI48" s="12" t="s">
        <v>57</v>
      </c>
      <c r="AS48" s="1">
        <f>SUM(AJ49:AJ50)</f>
        <v>0</v>
      </c>
      <c r="AT48" s="1">
        <f>SUM(AK49:AK50)</f>
        <v>0</v>
      </c>
      <c r="AU48" s="1">
        <f>SUM(AL49:AL50)</f>
        <v>0</v>
      </c>
    </row>
    <row r="49" spans="1:76" ht="14.6" x14ac:dyDescent="0.4">
      <c r="A49" s="2" t="s">
        <v>93</v>
      </c>
      <c r="B49" s="3" t="s">
        <v>57</v>
      </c>
      <c r="C49" s="3" t="s">
        <v>146</v>
      </c>
      <c r="D49" s="91" t="s">
        <v>147</v>
      </c>
      <c r="E49" s="86"/>
      <c r="F49" s="3" t="s">
        <v>64</v>
      </c>
      <c r="G49" s="35">
        <v>48.5</v>
      </c>
      <c r="H49" s="185"/>
      <c r="I49" s="36" t="s">
        <v>65</v>
      </c>
      <c r="J49" s="35">
        <f>G49*AO49</f>
        <v>0</v>
      </c>
      <c r="K49" s="35">
        <f>G49*AP49</f>
        <v>0</v>
      </c>
      <c r="L49" s="35">
        <f>G49*H49</f>
        <v>0</v>
      </c>
      <c r="M49" s="35">
        <f>L49*(1+BW49/100)</f>
        <v>0</v>
      </c>
      <c r="N49" s="35">
        <v>2.9999999999999997E-4</v>
      </c>
      <c r="O49" s="35">
        <f>G49*N49</f>
        <v>1.4549999999999999E-2</v>
      </c>
      <c r="P49" s="37" t="s">
        <v>66</v>
      </c>
      <c r="Z49" s="35">
        <f>IF(AQ49="5",BJ49,0)</f>
        <v>0</v>
      </c>
      <c r="AB49" s="35">
        <f>IF(AQ49="1",BH49,0)</f>
        <v>0</v>
      </c>
      <c r="AC49" s="35">
        <f>IF(AQ49="1",BI49,0)</f>
        <v>0</v>
      </c>
      <c r="AD49" s="35">
        <f>IF(AQ49="7",BH49,0)</f>
        <v>0</v>
      </c>
      <c r="AE49" s="35">
        <f>IF(AQ49="7",BI49,0)</f>
        <v>0</v>
      </c>
      <c r="AF49" s="35">
        <f>IF(AQ49="2",BH49,0)</f>
        <v>0</v>
      </c>
      <c r="AG49" s="35">
        <f>IF(AQ49="2",BI49,0)</f>
        <v>0</v>
      </c>
      <c r="AH49" s="35">
        <f>IF(AQ49="0",BJ49,0)</f>
        <v>0</v>
      </c>
      <c r="AI49" s="12" t="s">
        <v>57</v>
      </c>
      <c r="AJ49" s="35">
        <f>IF(AN49=0,L49,0)</f>
        <v>0</v>
      </c>
      <c r="AK49" s="35">
        <f>IF(AN49=12,L49,0)</f>
        <v>0</v>
      </c>
      <c r="AL49" s="35">
        <f>IF(AN49=21,L49,0)</f>
        <v>0</v>
      </c>
      <c r="AN49" s="35">
        <v>21</v>
      </c>
      <c r="AO49" s="35">
        <f>H49*0.757627119</f>
        <v>0</v>
      </c>
      <c r="AP49" s="35">
        <f>H49*(1-0.757627119)</f>
        <v>0</v>
      </c>
      <c r="AQ49" s="36" t="s">
        <v>61</v>
      </c>
      <c r="AV49" s="35">
        <f>AW49+AX49</f>
        <v>0</v>
      </c>
      <c r="AW49" s="35">
        <f>G49*AO49</f>
        <v>0</v>
      </c>
      <c r="AX49" s="35">
        <f>G49*AP49</f>
        <v>0</v>
      </c>
      <c r="AY49" s="36" t="s">
        <v>148</v>
      </c>
      <c r="AZ49" s="36" t="s">
        <v>130</v>
      </c>
      <c r="BA49" s="12" t="s">
        <v>69</v>
      </c>
      <c r="BC49" s="35">
        <f>AW49+AX49</f>
        <v>0</v>
      </c>
      <c r="BD49" s="35">
        <f>H49/(100-BE49)*100</f>
        <v>0</v>
      </c>
      <c r="BE49" s="35">
        <v>0</v>
      </c>
      <c r="BF49" s="35">
        <f>O49</f>
        <v>1.4549999999999999E-2</v>
      </c>
      <c r="BH49" s="35">
        <f>G49*AO49</f>
        <v>0</v>
      </c>
      <c r="BI49" s="35">
        <f>G49*AP49</f>
        <v>0</v>
      </c>
      <c r="BJ49" s="35">
        <f>G49*H49</f>
        <v>0</v>
      </c>
      <c r="BK49" s="35"/>
      <c r="BL49" s="35">
        <v>57</v>
      </c>
      <c r="BW49" s="35" t="str">
        <f>I49</f>
        <v>21</v>
      </c>
      <c r="BX49" s="4" t="s">
        <v>147</v>
      </c>
    </row>
    <row r="50" spans="1:76" ht="14.6" x14ac:dyDescent="0.4">
      <c r="A50" s="2" t="s">
        <v>104</v>
      </c>
      <c r="B50" s="3" t="s">
        <v>57</v>
      </c>
      <c r="C50" s="3" t="s">
        <v>149</v>
      </c>
      <c r="D50" s="91" t="s">
        <v>150</v>
      </c>
      <c r="E50" s="86"/>
      <c r="F50" s="3" t="s">
        <v>64</v>
      </c>
      <c r="G50" s="35">
        <v>48.5</v>
      </c>
      <c r="H50" s="185"/>
      <c r="I50" s="36" t="s">
        <v>65</v>
      </c>
      <c r="J50" s="35">
        <f>G50*AO50</f>
        <v>0</v>
      </c>
      <c r="K50" s="35">
        <f>G50*AP50</f>
        <v>0</v>
      </c>
      <c r="L50" s="35">
        <f>G50*H50</f>
        <v>0</v>
      </c>
      <c r="M50" s="35">
        <f>L50*(1+BW50/100)</f>
        <v>0</v>
      </c>
      <c r="N50" s="35">
        <v>0.12966</v>
      </c>
      <c r="O50" s="35">
        <f>G50*N50</f>
        <v>6.2885099999999996</v>
      </c>
      <c r="P50" s="37" t="s">
        <v>66</v>
      </c>
      <c r="Z50" s="35">
        <f>IF(AQ50="5",BJ50,0)</f>
        <v>0</v>
      </c>
      <c r="AB50" s="35">
        <f>IF(AQ50="1",BH50,0)</f>
        <v>0</v>
      </c>
      <c r="AC50" s="35">
        <f>IF(AQ50="1",BI50,0)</f>
        <v>0</v>
      </c>
      <c r="AD50" s="35">
        <f>IF(AQ50="7",BH50,0)</f>
        <v>0</v>
      </c>
      <c r="AE50" s="35">
        <f>IF(AQ50="7",BI50,0)</f>
        <v>0</v>
      </c>
      <c r="AF50" s="35">
        <f>IF(AQ50="2",BH50,0)</f>
        <v>0</v>
      </c>
      <c r="AG50" s="35">
        <f>IF(AQ50="2",BI50,0)</f>
        <v>0</v>
      </c>
      <c r="AH50" s="35">
        <f>IF(AQ50="0",BJ50,0)</f>
        <v>0</v>
      </c>
      <c r="AI50" s="12" t="s">
        <v>57</v>
      </c>
      <c r="AJ50" s="35">
        <f>IF(AN50=0,L50,0)</f>
        <v>0</v>
      </c>
      <c r="AK50" s="35">
        <f>IF(AN50=12,L50,0)</f>
        <v>0</v>
      </c>
      <c r="AL50" s="35">
        <f>IF(AN50=21,L50,0)</f>
        <v>0</v>
      </c>
      <c r="AN50" s="35">
        <v>21</v>
      </c>
      <c r="AO50" s="35">
        <f>H50*0.618814114</f>
        <v>0</v>
      </c>
      <c r="AP50" s="35">
        <f>H50*(1-0.618814114)</f>
        <v>0</v>
      </c>
      <c r="AQ50" s="36" t="s">
        <v>61</v>
      </c>
      <c r="AV50" s="35">
        <f>AW50+AX50</f>
        <v>0</v>
      </c>
      <c r="AW50" s="35">
        <f>G50*AO50</f>
        <v>0</v>
      </c>
      <c r="AX50" s="35">
        <f>G50*AP50</f>
        <v>0</v>
      </c>
      <c r="AY50" s="36" t="s">
        <v>148</v>
      </c>
      <c r="AZ50" s="36" t="s">
        <v>130</v>
      </c>
      <c r="BA50" s="12" t="s">
        <v>69</v>
      </c>
      <c r="BC50" s="35">
        <f>AW50+AX50</f>
        <v>0</v>
      </c>
      <c r="BD50" s="35">
        <f>H50/(100-BE50)*100</f>
        <v>0</v>
      </c>
      <c r="BE50" s="35">
        <v>0</v>
      </c>
      <c r="BF50" s="35">
        <f>O50</f>
        <v>6.2885099999999996</v>
      </c>
      <c r="BH50" s="35">
        <f>G50*AO50</f>
        <v>0</v>
      </c>
      <c r="BI50" s="35">
        <f>G50*AP50</f>
        <v>0</v>
      </c>
      <c r="BJ50" s="35">
        <f>G50*H50</f>
        <v>0</v>
      </c>
      <c r="BK50" s="35"/>
      <c r="BL50" s="35">
        <v>57</v>
      </c>
      <c r="BW50" s="35" t="str">
        <f>I50</f>
        <v>21</v>
      </c>
      <c r="BX50" s="4" t="s">
        <v>150</v>
      </c>
    </row>
    <row r="51" spans="1:76" ht="13.5" customHeight="1" x14ac:dyDescent="0.4">
      <c r="A51" s="38"/>
      <c r="C51" s="43" t="s">
        <v>75</v>
      </c>
      <c r="D51" s="111" t="s">
        <v>151</v>
      </c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3"/>
    </row>
    <row r="52" spans="1:76" ht="14.6" x14ac:dyDescent="0.4">
      <c r="A52" s="38"/>
      <c r="D52" s="39" t="s">
        <v>152</v>
      </c>
      <c r="E52" s="40" t="s">
        <v>56</v>
      </c>
      <c r="G52" s="41">
        <v>48.5</v>
      </c>
      <c r="P52" s="42"/>
    </row>
    <row r="53" spans="1:76" ht="14.6" x14ac:dyDescent="0.4">
      <c r="A53" s="31" t="s">
        <v>56</v>
      </c>
      <c r="B53" s="32" t="s">
        <v>57</v>
      </c>
      <c r="C53" s="32" t="s">
        <v>153</v>
      </c>
      <c r="D53" s="109" t="s">
        <v>154</v>
      </c>
      <c r="E53" s="110"/>
      <c r="F53" s="33" t="s">
        <v>4</v>
      </c>
      <c r="G53" s="33" t="s">
        <v>4</v>
      </c>
      <c r="H53" s="33" t="s">
        <v>4</v>
      </c>
      <c r="I53" s="33" t="s">
        <v>4</v>
      </c>
      <c r="J53" s="1">
        <f>SUM(J54:J58)</f>
        <v>0</v>
      </c>
      <c r="K53" s="1">
        <f>SUM(K54:K58)</f>
        <v>0</v>
      </c>
      <c r="L53" s="1">
        <f>SUM(L54:L58)</f>
        <v>0</v>
      </c>
      <c r="M53" s="1">
        <f>SUM(M54:M58)</f>
        <v>0</v>
      </c>
      <c r="N53" s="12" t="s">
        <v>56</v>
      </c>
      <c r="O53" s="1">
        <f>SUM(O54:O58)</f>
        <v>6.1170099999999996</v>
      </c>
      <c r="P53" s="34" t="s">
        <v>56</v>
      </c>
      <c r="AI53" s="12" t="s">
        <v>57</v>
      </c>
      <c r="AS53" s="1">
        <f>SUM(AJ54:AJ58)</f>
        <v>0</v>
      </c>
      <c r="AT53" s="1">
        <f>SUM(AK54:AK58)</f>
        <v>0</v>
      </c>
      <c r="AU53" s="1">
        <f>SUM(AL54:AL58)</f>
        <v>0</v>
      </c>
    </row>
    <row r="54" spans="1:76" ht="14.6" x14ac:dyDescent="0.4">
      <c r="A54" s="2" t="s">
        <v>155</v>
      </c>
      <c r="B54" s="3" t="s">
        <v>57</v>
      </c>
      <c r="C54" s="3" t="s">
        <v>156</v>
      </c>
      <c r="D54" s="91" t="s">
        <v>157</v>
      </c>
      <c r="E54" s="86"/>
      <c r="F54" s="3" t="s">
        <v>74</v>
      </c>
      <c r="G54" s="35">
        <v>39</v>
      </c>
      <c r="H54" s="185"/>
      <c r="I54" s="36" t="s">
        <v>65</v>
      </c>
      <c r="J54" s="35">
        <f>G54*AO54</f>
        <v>0</v>
      </c>
      <c r="K54" s="35">
        <f>G54*AP54</f>
        <v>0</v>
      </c>
      <c r="L54" s="35">
        <f>G54*H54</f>
        <v>0</v>
      </c>
      <c r="M54" s="35">
        <f>L54*(1+BW54/100)</f>
        <v>0</v>
      </c>
      <c r="N54" s="35">
        <v>0.15673999999999999</v>
      </c>
      <c r="O54" s="35">
        <f>G54*N54</f>
        <v>6.1128599999999995</v>
      </c>
      <c r="P54" s="37" t="s">
        <v>66</v>
      </c>
      <c r="Z54" s="35">
        <f>IF(AQ54="5",BJ54,0)</f>
        <v>0</v>
      </c>
      <c r="AB54" s="35">
        <f>IF(AQ54="1",BH54,0)</f>
        <v>0</v>
      </c>
      <c r="AC54" s="35">
        <f>IF(AQ54="1",BI54,0)</f>
        <v>0</v>
      </c>
      <c r="AD54" s="35">
        <f>IF(AQ54="7",BH54,0)</f>
        <v>0</v>
      </c>
      <c r="AE54" s="35">
        <f>IF(AQ54="7",BI54,0)</f>
        <v>0</v>
      </c>
      <c r="AF54" s="35">
        <f>IF(AQ54="2",BH54,0)</f>
        <v>0</v>
      </c>
      <c r="AG54" s="35">
        <f>IF(AQ54="2",BI54,0)</f>
        <v>0</v>
      </c>
      <c r="AH54" s="35">
        <f>IF(AQ54="0",BJ54,0)</f>
        <v>0</v>
      </c>
      <c r="AI54" s="12" t="s">
        <v>57</v>
      </c>
      <c r="AJ54" s="35">
        <f>IF(AN54=0,L54,0)</f>
        <v>0</v>
      </c>
      <c r="AK54" s="35">
        <f>IF(AN54=12,L54,0)</f>
        <v>0</v>
      </c>
      <c r="AL54" s="35">
        <f>IF(AN54=21,L54,0)</f>
        <v>0</v>
      </c>
      <c r="AN54" s="35">
        <v>21</v>
      </c>
      <c r="AO54" s="35">
        <f>H54*0.53145726</f>
        <v>0</v>
      </c>
      <c r="AP54" s="35">
        <f>H54*(1-0.53145726)</f>
        <v>0</v>
      </c>
      <c r="AQ54" s="36" t="s">
        <v>61</v>
      </c>
      <c r="AV54" s="35">
        <f>AW54+AX54</f>
        <v>0</v>
      </c>
      <c r="AW54" s="35">
        <f>G54*AO54</f>
        <v>0</v>
      </c>
      <c r="AX54" s="35">
        <f>G54*AP54</f>
        <v>0</v>
      </c>
      <c r="AY54" s="36" t="s">
        <v>158</v>
      </c>
      <c r="AZ54" s="36" t="s">
        <v>159</v>
      </c>
      <c r="BA54" s="12" t="s">
        <v>69</v>
      </c>
      <c r="BC54" s="35">
        <f>AW54+AX54</f>
        <v>0</v>
      </c>
      <c r="BD54" s="35">
        <f>H54/(100-BE54)*100</f>
        <v>0</v>
      </c>
      <c r="BE54" s="35">
        <v>0</v>
      </c>
      <c r="BF54" s="35">
        <f>O54</f>
        <v>6.1128599999999995</v>
      </c>
      <c r="BH54" s="35">
        <f>G54*AO54</f>
        <v>0</v>
      </c>
      <c r="BI54" s="35">
        <f>G54*AP54</f>
        <v>0</v>
      </c>
      <c r="BJ54" s="35">
        <f>G54*H54</f>
        <v>0</v>
      </c>
      <c r="BK54" s="35"/>
      <c r="BL54" s="35">
        <v>91</v>
      </c>
      <c r="BW54" s="35" t="str">
        <f>I54</f>
        <v>21</v>
      </c>
      <c r="BX54" s="4" t="s">
        <v>157</v>
      </c>
    </row>
    <row r="55" spans="1:76" ht="14.6" x14ac:dyDescent="0.4">
      <c r="A55" s="38"/>
      <c r="D55" s="39" t="s">
        <v>160</v>
      </c>
      <c r="E55" s="40" t="s">
        <v>56</v>
      </c>
      <c r="G55" s="41">
        <v>39</v>
      </c>
      <c r="P55" s="42"/>
    </row>
    <row r="56" spans="1:76" ht="14.6" x14ac:dyDescent="0.4">
      <c r="A56" s="2" t="s">
        <v>161</v>
      </c>
      <c r="B56" s="3" t="s">
        <v>57</v>
      </c>
      <c r="C56" s="3" t="s">
        <v>162</v>
      </c>
      <c r="D56" s="91" t="s">
        <v>163</v>
      </c>
      <c r="E56" s="86"/>
      <c r="F56" s="3" t="s">
        <v>74</v>
      </c>
      <c r="G56" s="35">
        <v>41.5</v>
      </c>
      <c r="H56" s="185"/>
      <c r="I56" s="36" t="s">
        <v>65</v>
      </c>
      <c r="J56" s="35">
        <f>G56*AO56</f>
        <v>0</v>
      </c>
      <c r="K56" s="35">
        <f>G56*AP56</f>
        <v>0</v>
      </c>
      <c r="L56" s="35">
        <f>G56*H56</f>
        <v>0</v>
      </c>
      <c r="M56" s="35">
        <f>L56*(1+BW56/100)</f>
        <v>0</v>
      </c>
      <c r="N56" s="35">
        <v>1E-4</v>
      </c>
      <c r="O56" s="35">
        <f>G56*N56</f>
        <v>4.15E-3</v>
      </c>
      <c r="P56" s="37" t="s">
        <v>66</v>
      </c>
      <c r="Z56" s="35">
        <f>IF(AQ56="5",BJ56,0)</f>
        <v>0</v>
      </c>
      <c r="AB56" s="35">
        <f>IF(AQ56="1",BH56,0)</f>
        <v>0</v>
      </c>
      <c r="AC56" s="35">
        <f>IF(AQ56="1",BI56,0)</f>
        <v>0</v>
      </c>
      <c r="AD56" s="35">
        <f>IF(AQ56="7",BH56,0)</f>
        <v>0</v>
      </c>
      <c r="AE56" s="35">
        <f>IF(AQ56="7",BI56,0)</f>
        <v>0</v>
      </c>
      <c r="AF56" s="35">
        <f>IF(AQ56="2",BH56,0)</f>
        <v>0</v>
      </c>
      <c r="AG56" s="35">
        <f>IF(AQ56="2",BI56,0)</f>
        <v>0</v>
      </c>
      <c r="AH56" s="35">
        <f>IF(AQ56="0",BJ56,0)</f>
        <v>0</v>
      </c>
      <c r="AI56" s="12" t="s">
        <v>57</v>
      </c>
      <c r="AJ56" s="35">
        <f>IF(AN56=0,L56,0)</f>
        <v>0</v>
      </c>
      <c r="AK56" s="35">
        <f>IF(AN56=12,L56,0)</f>
        <v>0</v>
      </c>
      <c r="AL56" s="35">
        <f>IF(AN56=21,L56,0)</f>
        <v>0</v>
      </c>
      <c r="AN56" s="35">
        <v>21</v>
      </c>
      <c r="AO56" s="35">
        <f>H56*0.108510638</f>
        <v>0</v>
      </c>
      <c r="AP56" s="35">
        <f>H56*(1-0.108510638)</f>
        <v>0</v>
      </c>
      <c r="AQ56" s="36" t="s">
        <v>61</v>
      </c>
      <c r="AV56" s="35">
        <f>AW56+AX56</f>
        <v>0</v>
      </c>
      <c r="AW56" s="35">
        <f>G56*AO56</f>
        <v>0</v>
      </c>
      <c r="AX56" s="35">
        <f>G56*AP56</f>
        <v>0</v>
      </c>
      <c r="AY56" s="36" t="s">
        <v>158</v>
      </c>
      <c r="AZ56" s="36" t="s">
        <v>159</v>
      </c>
      <c r="BA56" s="12" t="s">
        <v>69</v>
      </c>
      <c r="BC56" s="35">
        <f>AW56+AX56</f>
        <v>0</v>
      </c>
      <c r="BD56" s="35">
        <f>H56/(100-BE56)*100</f>
        <v>0</v>
      </c>
      <c r="BE56" s="35">
        <v>0</v>
      </c>
      <c r="BF56" s="35">
        <f>O56</f>
        <v>4.15E-3</v>
      </c>
      <c r="BH56" s="35">
        <f>G56*AO56</f>
        <v>0</v>
      </c>
      <c r="BI56" s="35">
        <f>G56*AP56</f>
        <v>0</v>
      </c>
      <c r="BJ56" s="35">
        <f>G56*H56</f>
        <v>0</v>
      </c>
      <c r="BK56" s="35"/>
      <c r="BL56" s="35">
        <v>91</v>
      </c>
      <c r="BW56" s="35" t="str">
        <f>I56</f>
        <v>21</v>
      </c>
      <c r="BX56" s="4" t="s">
        <v>163</v>
      </c>
    </row>
    <row r="57" spans="1:76" ht="13.5" customHeight="1" x14ac:dyDescent="0.4">
      <c r="A57" s="38"/>
      <c r="C57" s="43" t="s">
        <v>75</v>
      </c>
      <c r="D57" s="111" t="s">
        <v>164</v>
      </c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3"/>
    </row>
    <row r="58" spans="1:76" ht="14.6" x14ac:dyDescent="0.4">
      <c r="A58" s="2" t="s">
        <v>65</v>
      </c>
      <c r="B58" s="3" t="s">
        <v>57</v>
      </c>
      <c r="C58" s="3" t="s">
        <v>165</v>
      </c>
      <c r="D58" s="91" t="s">
        <v>166</v>
      </c>
      <c r="E58" s="86"/>
      <c r="F58" s="3" t="s">
        <v>74</v>
      </c>
      <c r="G58" s="35">
        <v>41.5</v>
      </c>
      <c r="H58" s="185"/>
      <c r="I58" s="36" t="s">
        <v>65</v>
      </c>
      <c r="J58" s="35">
        <f>G58*AO58</f>
        <v>0</v>
      </c>
      <c r="K58" s="35">
        <f>G58*AP58</f>
        <v>0</v>
      </c>
      <c r="L58" s="35">
        <f>G58*H58</f>
        <v>0</v>
      </c>
      <c r="M58" s="35">
        <f>L58*(1+BW58/100)</f>
        <v>0</v>
      </c>
      <c r="N58" s="35">
        <v>0</v>
      </c>
      <c r="O58" s="35">
        <f>G58*N58</f>
        <v>0</v>
      </c>
      <c r="P58" s="37" t="s">
        <v>66</v>
      </c>
      <c r="Z58" s="35">
        <f>IF(AQ58="5",BJ58,0)</f>
        <v>0</v>
      </c>
      <c r="AB58" s="35">
        <f>IF(AQ58="1",BH58,0)</f>
        <v>0</v>
      </c>
      <c r="AC58" s="35">
        <f>IF(AQ58="1",BI58,0)</f>
        <v>0</v>
      </c>
      <c r="AD58" s="35">
        <f>IF(AQ58="7",BH58,0)</f>
        <v>0</v>
      </c>
      <c r="AE58" s="35">
        <f>IF(AQ58="7",BI58,0)</f>
        <v>0</v>
      </c>
      <c r="AF58" s="35">
        <f>IF(AQ58="2",BH58,0)</f>
        <v>0</v>
      </c>
      <c r="AG58" s="35">
        <f>IF(AQ58="2",BI58,0)</f>
        <v>0</v>
      </c>
      <c r="AH58" s="35">
        <f>IF(AQ58="0",BJ58,0)</f>
        <v>0</v>
      </c>
      <c r="AI58" s="12" t="s">
        <v>57</v>
      </c>
      <c r="AJ58" s="35">
        <f>IF(AN58=0,L58,0)</f>
        <v>0</v>
      </c>
      <c r="AK58" s="35">
        <f>IF(AN58=12,L58,0)</f>
        <v>0</v>
      </c>
      <c r="AL58" s="35">
        <f>IF(AN58=21,L58,0)</f>
        <v>0</v>
      </c>
      <c r="AN58" s="35">
        <v>21</v>
      </c>
      <c r="AO58" s="35">
        <f>H58*0.556968068</f>
        <v>0</v>
      </c>
      <c r="AP58" s="35">
        <f>H58*(1-0.556968068)</f>
        <v>0</v>
      </c>
      <c r="AQ58" s="36" t="s">
        <v>61</v>
      </c>
      <c r="AV58" s="35">
        <f>AW58+AX58</f>
        <v>0</v>
      </c>
      <c r="AW58" s="35">
        <f>G58*AO58</f>
        <v>0</v>
      </c>
      <c r="AX58" s="35">
        <f>G58*AP58</f>
        <v>0</v>
      </c>
      <c r="AY58" s="36" t="s">
        <v>158</v>
      </c>
      <c r="AZ58" s="36" t="s">
        <v>159</v>
      </c>
      <c r="BA58" s="12" t="s">
        <v>69</v>
      </c>
      <c r="BC58" s="35">
        <f>AW58+AX58</f>
        <v>0</v>
      </c>
      <c r="BD58" s="35">
        <f>H58/(100-BE58)*100</f>
        <v>0</v>
      </c>
      <c r="BE58" s="35">
        <v>0</v>
      </c>
      <c r="BF58" s="35">
        <f>O58</f>
        <v>0</v>
      </c>
      <c r="BH58" s="35">
        <f>G58*AO58</f>
        <v>0</v>
      </c>
      <c r="BI58" s="35">
        <f>G58*AP58</f>
        <v>0</v>
      </c>
      <c r="BJ58" s="35">
        <f>G58*H58</f>
        <v>0</v>
      </c>
      <c r="BK58" s="35"/>
      <c r="BL58" s="35">
        <v>91</v>
      </c>
      <c r="BW58" s="35" t="str">
        <f>I58</f>
        <v>21</v>
      </c>
      <c r="BX58" s="4" t="s">
        <v>166</v>
      </c>
    </row>
    <row r="59" spans="1:76" ht="14.6" x14ac:dyDescent="0.4">
      <c r="A59" s="38"/>
      <c r="D59" s="39" t="s">
        <v>167</v>
      </c>
      <c r="E59" s="40" t="s">
        <v>56</v>
      </c>
      <c r="G59" s="41">
        <v>41.5</v>
      </c>
      <c r="P59" s="42"/>
    </row>
    <row r="60" spans="1:76" ht="14.6" x14ac:dyDescent="0.4">
      <c r="A60" s="31" t="s">
        <v>56</v>
      </c>
      <c r="B60" s="32" t="s">
        <v>57</v>
      </c>
      <c r="C60" s="32" t="s">
        <v>168</v>
      </c>
      <c r="D60" s="109" t="s">
        <v>169</v>
      </c>
      <c r="E60" s="110"/>
      <c r="F60" s="33" t="s">
        <v>4</v>
      </c>
      <c r="G60" s="33" t="s">
        <v>4</v>
      </c>
      <c r="H60" s="33" t="s">
        <v>4</v>
      </c>
      <c r="I60" s="33" t="s">
        <v>4</v>
      </c>
      <c r="J60" s="1">
        <f>SUM(J61:J61)</f>
        <v>0</v>
      </c>
      <c r="K60" s="1">
        <f>SUM(K61:K61)</f>
        <v>0</v>
      </c>
      <c r="L60" s="1">
        <f>SUM(L61:L61)</f>
        <v>0</v>
      </c>
      <c r="M60" s="1">
        <f>SUM(M61:M61)</f>
        <v>0</v>
      </c>
      <c r="N60" s="12" t="s">
        <v>56</v>
      </c>
      <c r="O60" s="1">
        <f>SUM(O61:O61)</f>
        <v>0</v>
      </c>
      <c r="P60" s="34" t="s">
        <v>56</v>
      </c>
      <c r="AI60" s="12" t="s">
        <v>57</v>
      </c>
      <c r="AS60" s="1">
        <f>SUM(AJ61:AJ61)</f>
        <v>0</v>
      </c>
      <c r="AT60" s="1">
        <f>SUM(AK61:AK61)</f>
        <v>0</v>
      </c>
      <c r="AU60" s="1">
        <f>SUM(AL61:AL61)</f>
        <v>0</v>
      </c>
    </row>
    <row r="61" spans="1:76" ht="14.6" x14ac:dyDescent="0.4">
      <c r="A61" s="2" t="s">
        <v>170</v>
      </c>
      <c r="B61" s="3" t="s">
        <v>57</v>
      </c>
      <c r="C61" s="3" t="s">
        <v>171</v>
      </c>
      <c r="D61" s="91" t="s">
        <v>172</v>
      </c>
      <c r="E61" s="86"/>
      <c r="F61" s="3" t="s">
        <v>173</v>
      </c>
      <c r="G61" s="35">
        <v>46.3</v>
      </c>
      <c r="H61" s="185"/>
      <c r="I61" s="36" t="s">
        <v>65</v>
      </c>
      <c r="J61" s="35">
        <f>G61*AO61</f>
        <v>0</v>
      </c>
      <c r="K61" s="35">
        <f>G61*AP61</f>
        <v>0</v>
      </c>
      <c r="L61" s="35">
        <f>G61*H61</f>
        <v>0</v>
      </c>
      <c r="M61" s="35">
        <f>L61*(1+BW61/100)</f>
        <v>0</v>
      </c>
      <c r="N61" s="35">
        <v>0</v>
      </c>
      <c r="O61" s="35">
        <f>G61*N61</f>
        <v>0</v>
      </c>
      <c r="P61" s="37" t="s">
        <v>66</v>
      </c>
      <c r="Z61" s="35">
        <f>IF(AQ61="5",BJ61,0)</f>
        <v>0</v>
      </c>
      <c r="AB61" s="35">
        <f>IF(AQ61="1",BH61,0)</f>
        <v>0</v>
      </c>
      <c r="AC61" s="35">
        <f>IF(AQ61="1",BI61,0)</f>
        <v>0</v>
      </c>
      <c r="AD61" s="35">
        <f>IF(AQ61="7",BH61,0)</f>
        <v>0</v>
      </c>
      <c r="AE61" s="35">
        <f>IF(AQ61="7",BI61,0)</f>
        <v>0</v>
      </c>
      <c r="AF61" s="35">
        <f>IF(AQ61="2",BH61,0)</f>
        <v>0</v>
      </c>
      <c r="AG61" s="35">
        <f>IF(AQ61="2",BI61,0)</f>
        <v>0</v>
      </c>
      <c r="AH61" s="35">
        <f>IF(AQ61="0",BJ61,0)</f>
        <v>0</v>
      </c>
      <c r="AI61" s="12" t="s">
        <v>57</v>
      </c>
      <c r="AJ61" s="35">
        <f>IF(AN61=0,L61,0)</f>
        <v>0</v>
      </c>
      <c r="AK61" s="35">
        <f>IF(AN61=12,L61,0)</f>
        <v>0</v>
      </c>
      <c r="AL61" s="35">
        <f>IF(AN61=21,L61,0)</f>
        <v>0</v>
      </c>
      <c r="AN61" s="35">
        <v>21</v>
      </c>
      <c r="AO61" s="35">
        <f>H61*0</f>
        <v>0</v>
      </c>
      <c r="AP61" s="35">
        <f>H61*(1-0)</f>
        <v>0</v>
      </c>
      <c r="AQ61" s="36" t="s">
        <v>90</v>
      </c>
      <c r="AV61" s="35">
        <f>AW61+AX61</f>
        <v>0</v>
      </c>
      <c r="AW61" s="35">
        <f>G61*AO61</f>
        <v>0</v>
      </c>
      <c r="AX61" s="35">
        <f>G61*AP61</f>
        <v>0</v>
      </c>
      <c r="AY61" s="36" t="s">
        <v>174</v>
      </c>
      <c r="AZ61" s="36" t="s">
        <v>159</v>
      </c>
      <c r="BA61" s="12" t="s">
        <v>69</v>
      </c>
      <c r="BC61" s="35">
        <f>AW61+AX61</f>
        <v>0</v>
      </c>
      <c r="BD61" s="35">
        <f>H61/(100-BE61)*100</f>
        <v>0</v>
      </c>
      <c r="BE61" s="35">
        <v>0</v>
      </c>
      <c r="BF61" s="35">
        <f>O61</f>
        <v>0</v>
      </c>
      <c r="BH61" s="35">
        <f>G61*AO61</f>
        <v>0</v>
      </c>
      <c r="BI61" s="35">
        <f>G61*AP61</f>
        <v>0</v>
      </c>
      <c r="BJ61" s="35">
        <f>G61*H61</f>
        <v>0</v>
      </c>
      <c r="BK61" s="35"/>
      <c r="BL61" s="35"/>
      <c r="BW61" s="35" t="str">
        <f>I61</f>
        <v>21</v>
      </c>
      <c r="BX61" s="4" t="s">
        <v>172</v>
      </c>
    </row>
    <row r="62" spans="1:76" ht="14.6" x14ac:dyDescent="0.4">
      <c r="A62" s="38"/>
      <c r="D62" s="39" t="s">
        <v>175</v>
      </c>
      <c r="E62" s="40" t="s">
        <v>56</v>
      </c>
      <c r="G62" s="41">
        <v>46.3</v>
      </c>
      <c r="P62" s="42"/>
    </row>
    <row r="63" spans="1:76" ht="14.6" x14ac:dyDescent="0.4">
      <c r="A63" s="31" t="s">
        <v>56</v>
      </c>
      <c r="B63" s="32" t="s">
        <v>57</v>
      </c>
      <c r="C63" s="32" t="s">
        <v>176</v>
      </c>
      <c r="D63" s="109" t="s">
        <v>177</v>
      </c>
      <c r="E63" s="110"/>
      <c r="F63" s="33" t="s">
        <v>4</v>
      </c>
      <c r="G63" s="33" t="s">
        <v>4</v>
      </c>
      <c r="H63" s="33" t="s">
        <v>4</v>
      </c>
      <c r="I63" s="33" t="s">
        <v>4</v>
      </c>
      <c r="J63" s="1">
        <f>SUM(J64:J69)</f>
        <v>0</v>
      </c>
      <c r="K63" s="1">
        <f>SUM(K64:K69)</f>
        <v>0</v>
      </c>
      <c r="L63" s="1">
        <f>SUM(L64:L69)</f>
        <v>0</v>
      </c>
      <c r="M63" s="1">
        <f>SUM(M64:M69)</f>
        <v>0</v>
      </c>
      <c r="N63" s="12" t="s">
        <v>56</v>
      </c>
      <c r="O63" s="1">
        <f>SUM(O64:O69)</f>
        <v>0</v>
      </c>
      <c r="P63" s="34" t="s">
        <v>56</v>
      </c>
      <c r="AI63" s="12" t="s">
        <v>57</v>
      </c>
      <c r="AS63" s="1">
        <f>SUM(AJ64:AJ69)</f>
        <v>0</v>
      </c>
      <c r="AT63" s="1">
        <f>SUM(AK64:AK69)</f>
        <v>0</v>
      </c>
      <c r="AU63" s="1">
        <f>SUM(AL64:AL69)</f>
        <v>0</v>
      </c>
    </row>
    <row r="64" spans="1:76" ht="14.6" x14ac:dyDescent="0.4">
      <c r="A64" s="2" t="s">
        <v>178</v>
      </c>
      <c r="B64" s="3" t="s">
        <v>57</v>
      </c>
      <c r="C64" s="3" t="s">
        <v>179</v>
      </c>
      <c r="D64" s="91" t="s">
        <v>180</v>
      </c>
      <c r="E64" s="86"/>
      <c r="F64" s="3" t="s">
        <v>173</v>
      </c>
      <c r="G64" s="35">
        <v>9.3000000000000007</v>
      </c>
      <c r="H64" s="185"/>
      <c r="I64" s="36" t="s">
        <v>65</v>
      </c>
      <c r="J64" s="35">
        <f>G64*AO64</f>
        <v>0</v>
      </c>
      <c r="K64" s="35">
        <f>G64*AP64</f>
        <v>0</v>
      </c>
      <c r="L64" s="35">
        <f>G64*H64</f>
        <v>0</v>
      </c>
      <c r="M64" s="35">
        <f>L64*(1+BW64/100)</f>
        <v>0</v>
      </c>
      <c r="N64" s="35">
        <v>0</v>
      </c>
      <c r="O64" s="35">
        <f>G64*N64</f>
        <v>0</v>
      </c>
      <c r="P64" s="37" t="s">
        <v>66</v>
      </c>
      <c r="Z64" s="35">
        <f>IF(AQ64="5",BJ64,0)</f>
        <v>0</v>
      </c>
      <c r="AB64" s="35">
        <f>IF(AQ64="1",BH64,0)</f>
        <v>0</v>
      </c>
      <c r="AC64" s="35">
        <f>IF(AQ64="1",BI64,0)</f>
        <v>0</v>
      </c>
      <c r="AD64" s="35">
        <f>IF(AQ64="7",BH64,0)</f>
        <v>0</v>
      </c>
      <c r="AE64" s="35">
        <f>IF(AQ64="7",BI64,0)</f>
        <v>0</v>
      </c>
      <c r="AF64" s="35">
        <f>IF(AQ64="2",BH64,0)</f>
        <v>0</v>
      </c>
      <c r="AG64" s="35">
        <f>IF(AQ64="2",BI64,0)</f>
        <v>0</v>
      </c>
      <c r="AH64" s="35">
        <f>IF(AQ64="0",BJ64,0)</f>
        <v>0</v>
      </c>
      <c r="AI64" s="12" t="s">
        <v>57</v>
      </c>
      <c r="AJ64" s="35">
        <f>IF(AN64=0,L64,0)</f>
        <v>0</v>
      </c>
      <c r="AK64" s="35">
        <f>IF(AN64=12,L64,0)</f>
        <v>0</v>
      </c>
      <c r="AL64" s="35">
        <f>IF(AN64=21,L64,0)</f>
        <v>0</v>
      </c>
      <c r="AN64" s="35">
        <v>21</v>
      </c>
      <c r="AO64" s="35">
        <f>H64*0</f>
        <v>0</v>
      </c>
      <c r="AP64" s="35">
        <f>H64*(1-0)</f>
        <v>0</v>
      </c>
      <c r="AQ64" s="36" t="s">
        <v>90</v>
      </c>
      <c r="AV64" s="35">
        <f>AW64+AX64</f>
        <v>0</v>
      </c>
      <c r="AW64" s="35">
        <f>G64*AO64</f>
        <v>0</v>
      </c>
      <c r="AX64" s="35">
        <f>G64*AP64</f>
        <v>0</v>
      </c>
      <c r="AY64" s="36" t="s">
        <v>181</v>
      </c>
      <c r="AZ64" s="36" t="s">
        <v>159</v>
      </c>
      <c r="BA64" s="12" t="s">
        <v>69</v>
      </c>
      <c r="BC64" s="35">
        <f>AW64+AX64</f>
        <v>0</v>
      </c>
      <c r="BD64" s="35">
        <f>H64/(100-BE64)*100</f>
        <v>0</v>
      </c>
      <c r="BE64" s="35">
        <v>0</v>
      </c>
      <c r="BF64" s="35">
        <f>O64</f>
        <v>0</v>
      </c>
      <c r="BH64" s="35">
        <f>G64*AO64</f>
        <v>0</v>
      </c>
      <c r="BI64" s="35">
        <f>G64*AP64</f>
        <v>0</v>
      </c>
      <c r="BJ64" s="35">
        <f>G64*H64</f>
        <v>0</v>
      </c>
      <c r="BK64" s="35"/>
      <c r="BL64" s="35"/>
      <c r="BW64" s="35" t="str">
        <f>I64</f>
        <v>21</v>
      </c>
      <c r="BX64" s="4" t="s">
        <v>180</v>
      </c>
    </row>
    <row r="65" spans="1:76" ht="14.6" x14ac:dyDescent="0.4">
      <c r="A65" s="38"/>
      <c r="D65" s="39" t="s">
        <v>182</v>
      </c>
      <c r="E65" s="40" t="s">
        <v>56</v>
      </c>
      <c r="G65" s="41">
        <v>9.3000000000000007</v>
      </c>
      <c r="P65" s="42"/>
    </row>
    <row r="66" spans="1:76" ht="14.6" x14ac:dyDescent="0.4">
      <c r="A66" s="2" t="s">
        <v>183</v>
      </c>
      <c r="B66" s="3" t="s">
        <v>57</v>
      </c>
      <c r="C66" s="3" t="s">
        <v>184</v>
      </c>
      <c r="D66" s="91" t="s">
        <v>185</v>
      </c>
      <c r="E66" s="86"/>
      <c r="F66" s="3" t="s">
        <v>173</v>
      </c>
      <c r="G66" s="35">
        <v>83.7</v>
      </c>
      <c r="H66" s="185"/>
      <c r="I66" s="36" t="s">
        <v>65</v>
      </c>
      <c r="J66" s="35">
        <f>G66*AO66</f>
        <v>0</v>
      </c>
      <c r="K66" s="35">
        <f>G66*AP66</f>
        <v>0</v>
      </c>
      <c r="L66" s="35">
        <f>G66*H66</f>
        <v>0</v>
      </c>
      <c r="M66" s="35">
        <f>L66*(1+BW66/100)</f>
        <v>0</v>
      </c>
      <c r="N66" s="35">
        <v>0</v>
      </c>
      <c r="O66" s="35">
        <f>G66*N66</f>
        <v>0</v>
      </c>
      <c r="P66" s="37" t="s">
        <v>66</v>
      </c>
      <c r="Z66" s="35">
        <f>IF(AQ66="5",BJ66,0)</f>
        <v>0</v>
      </c>
      <c r="AB66" s="35">
        <f>IF(AQ66="1",BH66,0)</f>
        <v>0</v>
      </c>
      <c r="AC66" s="35">
        <f>IF(AQ66="1",BI66,0)</f>
        <v>0</v>
      </c>
      <c r="AD66" s="35">
        <f>IF(AQ66="7",BH66,0)</f>
        <v>0</v>
      </c>
      <c r="AE66" s="35">
        <f>IF(AQ66="7",BI66,0)</f>
        <v>0</v>
      </c>
      <c r="AF66" s="35">
        <f>IF(AQ66="2",BH66,0)</f>
        <v>0</v>
      </c>
      <c r="AG66" s="35">
        <f>IF(AQ66="2",BI66,0)</f>
        <v>0</v>
      </c>
      <c r="AH66" s="35">
        <f>IF(AQ66="0",BJ66,0)</f>
        <v>0</v>
      </c>
      <c r="AI66" s="12" t="s">
        <v>57</v>
      </c>
      <c r="AJ66" s="35">
        <f>IF(AN66=0,L66,0)</f>
        <v>0</v>
      </c>
      <c r="AK66" s="35">
        <f>IF(AN66=12,L66,0)</f>
        <v>0</v>
      </c>
      <c r="AL66" s="35">
        <f>IF(AN66=21,L66,0)</f>
        <v>0</v>
      </c>
      <c r="AN66" s="35">
        <v>21</v>
      </c>
      <c r="AO66" s="35">
        <f>H66*0</f>
        <v>0</v>
      </c>
      <c r="AP66" s="35">
        <f>H66*(1-0)</f>
        <v>0</v>
      </c>
      <c r="AQ66" s="36" t="s">
        <v>90</v>
      </c>
      <c r="AV66" s="35">
        <f>AW66+AX66</f>
        <v>0</v>
      </c>
      <c r="AW66" s="35">
        <f>G66*AO66</f>
        <v>0</v>
      </c>
      <c r="AX66" s="35">
        <f>G66*AP66</f>
        <v>0</v>
      </c>
      <c r="AY66" s="36" t="s">
        <v>181</v>
      </c>
      <c r="AZ66" s="36" t="s">
        <v>159</v>
      </c>
      <c r="BA66" s="12" t="s">
        <v>69</v>
      </c>
      <c r="BC66" s="35">
        <f>AW66+AX66</f>
        <v>0</v>
      </c>
      <c r="BD66" s="35">
        <f>H66/(100-BE66)*100</f>
        <v>0</v>
      </c>
      <c r="BE66" s="35">
        <v>0</v>
      </c>
      <c r="BF66" s="35">
        <f>O66</f>
        <v>0</v>
      </c>
      <c r="BH66" s="35">
        <f>G66*AO66</f>
        <v>0</v>
      </c>
      <c r="BI66" s="35">
        <f>G66*AP66</f>
        <v>0</v>
      </c>
      <c r="BJ66" s="35">
        <f>G66*H66</f>
        <v>0</v>
      </c>
      <c r="BK66" s="35"/>
      <c r="BL66" s="35"/>
      <c r="BW66" s="35" t="str">
        <f>I66</f>
        <v>21</v>
      </c>
      <c r="BX66" s="4" t="s">
        <v>185</v>
      </c>
    </row>
    <row r="67" spans="1:76" ht="14.6" x14ac:dyDescent="0.4">
      <c r="A67" s="38"/>
      <c r="D67" s="39" t="s">
        <v>186</v>
      </c>
      <c r="E67" s="40" t="s">
        <v>56</v>
      </c>
      <c r="G67" s="41">
        <v>83.7</v>
      </c>
      <c r="P67" s="42"/>
    </row>
    <row r="68" spans="1:76" ht="13.5" customHeight="1" x14ac:dyDescent="0.4">
      <c r="A68" s="38"/>
      <c r="C68" s="44" t="s">
        <v>133</v>
      </c>
      <c r="D68" s="114" t="s">
        <v>187</v>
      </c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6"/>
    </row>
    <row r="69" spans="1:76" ht="14.6" x14ac:dyDescent="0.4">
      <c r="A69" s="2" t="s">
        <v>188</v>
      </c>
      <c r="B69" s="3" t="s">
        <v>57</v>
      </c>
      <c r="C69" s="3" t="s">
        <v>189</v>
      </c>
      <c r="D69" s="91" t="s">
        <v>190</v>
      </c>
      <c r="E69" s="86"/>
      <c r="F69" s="3" t="s">
        <v>173</v>
      </c>
      <c r="G69" s="35">
        <v>9.3000000000000007</v>
      </c>
      <c r="H69" s="185"/>
      <c r="I69" s="36" t="s">
        <v>65</v>
      </c>
      <c r="J69" s="35">
        <f>G69*AO69</f>
        <v>0</v>
      </c>
      <c r="K69" s="35">
        <f>G69*AP69</f>
        <v>0</v>
      </c>
      <c r="L69" s="35">
        <f>G69*H69</f>
        <v>0</v>
      </c>
      <c r="M69" s="35">
        <f>L69*(1+BW69/100)</f>
        <v>0</v>
      </c>
      <c r="N69" s="35">
        <v>0</v>
      </c>
      <c r="O69" s="35">
        <f>G69*N69</f>
        <v>0</v>
      </c>
      <c r="P69" s="37" t="s">
        <v>66</v>
      </c>
      <c r="Z69" s="35">
        <f>IF(AQ69="5",BJ69,0)</f>
        <v>0</v>
      </c>
      <c r="AB69" s="35">
        <f>IF(AQ69="1",BH69,0)</f>
        <v>0</v>
      </c>
      <c r="AC69" s="35">
        <f>IF(AQ69="1",BI69,0)</f>
        <v>0</v>
      </c>
      <c r="AD69" s="35">
        <f>IF(AQ69="7",BH69,0)</f>
        <v>0</v>
      </c>
      <c r="AE69" s="35">
        <f>IF(AQ69="7",BI69,0)</f>
        <v>0</v>
      </c>
      <c r="AF69" s="35">
        <f>IF(AQ69="2",BH69,0)</f>
        <v>0</v>
      </c>
      <c r="AG69" s="35">
        <f>IF(AQ69="2",BI69,0)</f>
        <v>0</v>
      </c>
      <c r="AH69" s="35">
        <f>IF(AQ69="0",BJ69,0)</f>
        <v>0</v>
      </c>
      <c r="AI69" s="12" t="s">
        <v>57</v>
      </c>
      <c r="AJ69" s="35">
        <f>IF(AN69=0,L69,0)</f>
        <v>0</v>
      </c>
      <c r="AK69" s="35">
        <f>IF(AN69=12,L69,0)</f>
        <v>0</v>
      </c>
      <c r="AL69" s="35">
        <f>IF(AN69=21,L69,0)</f>
        <v>0</v>
      </c>
      <c r="AN69" s="35">
        <v>21</v>
      </c>
      <c r="AO69" s="35">
        <f>H69*0</f>
        <v>0</v>
      </c>
      <c r="AP69" s="35">
        <f>H69*(1-0)</f>
        <v>0</v>
      </c>
      <c r="AQ69" s="36" t="s">
        <v>90</v>
      </c>
      <c r="AV69" s="35">
        <f>AW69+AX69</f>
        <v>0</v>
      </c>
      <c r="AW69" s="35">
        <f>G69*AO69</f>
        <v>0</v>
      </c>
      <c r="AX69" s="35">
        <f>G69*AP69</f>
        <v>0</v>
      </c>
      <c r="AY69" s="36" t="s">
        <v>181</v>
      </c>
      <c r="AZ69" s="36" t="s">
        <v>159</v>
      </c>
      <c r="BA69" s="12" t="s">
        <v>69</v>
      </c>
      <c r="BC69" s="35">
        <f>AW69+AX69</f>
        <v>0</v>
      </c>
      <c r="BD69" s="35">
        <f>H69/(100-BE69)*100</f>
        <v>0</v>
      </c>
      <c r="BE69" s="35">
        <v>0</v>
      </c>
      <c r="BF69" s="35">
        <f>O69</f>
        <v>0</v>
      </c>
      <c r="BH69" s="35">
        <f>G69*AO69</f>
        <v>0</v>
      </c>
      <c r="BI69" s="35">
        <f>G69*AP69</f>
        <v>0</v>
      </c>
      <c r="BJ69" s="35">
        <f>G69*H69</f>
        <v>0</v>
      </c>
      <c r="BK69" s="35"/>
      <c r="BL69" s="35"/>
      <c r="BW69" s="35" t="str">
        <f>I69</f>
        <v>21</v>
      </c>
      <c r="BX69" s="4" t="s">
        <v>190</v>
      </c>
    </row>
    <row r="70" spans="1:76" ht="14.6" x14ac:dyDescent="0.4">
      <c r="A70" s="31" t="s">
        <v>56</v>
      </c>
      <c r="B70" s="32" t="s">
        <v>57</v>
      </c>
      <c r="C70" s="32" t="s">
        <v>191</v>
      </c>
      <c r="D70" s="109" t="s">
        <v>192</v>
      </c>
      <c r="E70" s="110"/>
      <c r="F70" s="33" t="s">
        <v>4</v>
      </c>
      <c r="G70" s="33" t="s">
        <v>4</v>
      </c>
      <c r="H70" s="33" t="s">
        <v>4</v>
      </c>
      <c r="I70" s="33" t="s">
        <v>4</v>
      </c>
      <c r="J70" s="1">
        <f>SUM(J71:J73)</f>
        <v>0</v>
      </c>
      <c r="K70" s="1">
        <f>SUM(K71:K73)</f>
        <v>0</v>
      </c>
      <c r="L70" s="1">
        <f>SUM(L71:L73)</f>
        <v>0</v>
      </c>
      <c r="M70" s="1">
        <f>SUM(M71:M73)</f>
        <v>0</v>
      </c>
      <c r="N70" s="12" t="s">
        <v>56</v>
      </c>
      <c r="O70" s="1">
        <f>SUM(O71:O73)</f>
        <v>2.6635499999999999</v>
      </c>
      <c r="P70" s="34" t="s">
        <v>56</v>
      </c>
      <c r="AI70" s="12" t="s">
        <v>57</v>
      </c>
      <c r="AS70" s="1">
        <f>SUM(AJ71:AJ73)</f>
        <v>0</v>
      </c>
      <c r="AT70" s="1">
        <f>SUM(AK71:AK73)</f>
        <v>0</v>
      </c>
      <c r="AU70" s="1">
        <f>SUM(AL71:AL73)</f>
        <v>0</v>
      </c>
    </row>
    <row r="71" spans="1:76" ht="14.6" x14ac:dyDescent="0.4">
      <c r="A71" s="2" t="s">
        <v>193</v>
      </c>
      <c r="B71" s="3" t="s">
        <v>57</v>
      </c>
      <c r="C71" s="3" t="s">
        <v>194</v>
      </c>
      <c r="D71" s="91" t="s">
        <v>195</v>
      </c>
      <c r="E71" s="86"/>
      <c r="F71" s="3" t="s">
        <v>196</v>
      </c>
      <c r="G71" s="35">
        <v>1.8</v>
      </c>
      <c r="H71" s="185"/>
      <c r="I71" s="36" t="s">
        <v>65</v>
      </c>
      <c r="J71" s="35">
        <f>G71*AO71</f>
        <v>0</v>
      </c>
      <c r="K71" s="35">
        <f>G71*AP71</f>
        <v>0</v>
      </c>
      <c r="L71" s="35">
        <f>G71*H71</f>
        <v>0</v>
      </c>
      <c r="M71" s="35">
        <f>L71*(1+BW71/100)</f>
        <v>0</v>
      </c>
      <c r="N71" s="35">
        <v>1E-3</v>
      </c>
      <c r="O71" s="35">
        <f>G71*N71</f>
        <v>1.8000000000000002E-3</v>
      </c>
      <c r="P71" s="37" t="s">
        <v>66</v>
      </c>
      <c r="Z71" s="35">
        <f>IF(AQ71="5",BJ71,0)</f>
        <v>0</v>
      </c>
      <c r="AB71" s="35">
        <f>IF(AQ71="1",BH71,0)</f>
        <v>0</v>
      </c>
      <c r="AC71" s="35">
        <f>IF(AQ71="1",BI71,0)</f>
        <v>0</v>
      </c>
      <c r="AD71" s="35">
        <f>IF(AQ71="7",BH71,0)</f>
        <v>0</v>
      </c>
      <c r="AE71" s="35">
        <f>IF(AQ71="7",BI71,0)</f>
        <v>0</v>
      </c>
      <c r="AF71" s="35">
        <f>IF(AQ71="2",BH71,0)</f>
        <v>0</v>
      </c>
      <c r="AG71" s="35">
        <f>IF(AQ71="2",BI71,0)</f>
        <v>0</v>
      </c>
      <c r="AH71" s="35">
        <f>IF(AQ71="0",BJ71,0)</f>
        <v>0</v>
      </c>
      <c r="AI71" s="12" t="s">
        <v>57</v>
      </c>
      <c r="AJ71" s="35">
        <f>IF(AN71=0,L71,0)</f>
        <v>0</v>
      </c>
      <c r="AK71" s="35">
        <f>IF(AN71=12,L71,0)</f>
        <v>0</v>
      </c>
      <c r="AL71" s="35">
        <f>IF(AN71=21,L71,0)</f>
        <v>0</v>
      </c>
      <c r="AN71" s="35">
        <v>21</v>
      </c>
      <c r="AO71" s="35">
        <f>H71*1</f>
        <v>0</v>
      </c>
      <c r="AP71" s="35">
        <f>H71*(1-1)</f>
        <v>0</v>
      </c>
      <c r="AQ71" s="36" t="s">
        <v>197</v>
      </c>
      <c r="AV71" s="35">
        <f>AW71+AX71</f>
        <v>0</v>
      </c>
      <c r="AW71" s="35">
        <f>G71*AO71</f>
        <v>0</v>
      </c>
      <c r="AX71" s="35">
        <f>G71*AP71</f>
        <v>0</v>
      </c>
      <c r="AY71" s="36" t="s">
        <v>198</v>
      </c>
      <c r="AZ71" s="36" t="s">
        <v>199</v>
      </c>
      <c r="BA71" s="12" t="s">
        <v>69</v>
      </c>
      <c r="BC71" s="35">
        <f>AW71+AX71</f>
        <v>0</v>
      </c>
      <c r="BD71" s="35">
        <f>H71/(100-BE71)*100</f>
        <v>0</v>
      </c>
      <c r="BE71" s="35">
        <v>0</v>
      </c>
      <c r="BF71" s="35">
        <f>O71</f>
        <v>1.8000000000000002E-3</v>
      </c>
      <c r="BH71" s="35">
        <f>G71*AO71</f>
        <v>0</v>
      </c>
      <c r="BI71" s="35">
        <f>G71*AP71</f>
        <v>0</v>
      </c>
      <c r="BJ71" s="35">
        <f>G71*H71</f>
        <v>0</v>
      </c>
      <c r="BK71" s="35"/>
      <c r="BL71" s="35"/>
      <c r="BW71" s="35" t="str">
        <f>I71</f>
        <v>21</v>
      </c>
      <c r="BX71" s="4" t="s">
        <v>195</v>
      </c>
    </row>
    <row r="72" spans="1:76" ht="14.6" x14ac:dyDescent="0.4">
      <c r="A72" s="38"/>
      <c r="D72" s="39" t="s">
        <v>200</v>
      </c>
      <c r="E72" s="40" t="s">
        <v>56</v>
      </c>
      <c r="G72" s="41">
        <v>1.8</v>
      </c>
      <c r="P72" s="42"/>
    </row>
    <row r="73" spans="1:76" ht="14.6" x14ac:dyDescent="0.4">
      <c r="A73" s="2" t="s">
        <v>201</v>
      </c>
      <c r="B73" s="3" t="s">
        <v>57</v>
      </c>
      <c r="C73" s="3" t="s">
        <v>202</v>
      </c>
      <c r="D73" s="91" t="s">
        <v>203</v>
      </c>
      <c r="E73" s="86"/>
      <c r="F73" s="3" t="s">
        <v>74</v>
      </c>
      <c r="G73" s="35">
        <v>40.950000000000003</v>
      </c>
      <c r="H73" s="35">
        <v>0</v>
      </c>
      <c r="I73" s="36" t="s">
        <v>65</v>
      </c>
      <c r="J73" s="35">
        <f>G73*AO73</f>
        <v>0</v>
      </c>
      <c r="K73" s="35">
        <f>G73*AP73</f>
        <v>0</v>
      </c>
      <c r="L73" s="35">
        <f>G73*H73</f>
        <v>0</v>
      </c>
      <c r="M73" s="35">
        <f>L73*(1+BW73/100)</f>
        <v>0</v>
      </c>
      <c r="N73" s="35">
        <v>6.5000000000000002E-2</v>
      </c>
      <c r="O73" s="35">
        <f>G73*N73</f>
        <v>2.6617500000000001</v>
      </c>
      <c r="P73" s="37" t="s">
        <v>204</v>
      </c>
      <c r="Z73" s="35">
        <f>IF(AQ73="5",BJ73,0)</f>
        <v>0</v>
      </c>
      <c r="AB73" s="35">
        <f>IF(AQ73="1",BH73,0)</f>
        <v>0</v>
      </c>
      <c r="AC73" s="35">
        <f>IF(AQ73="1",BI73,0)</f>
        <v>0</v>
      </c>
      <c r="AD73" s="35">
        <f>IF(AQ73="7",BH73,0)</f>
        <v>0</v>
      </c>
      <c r="AE73" s="35">
        <f>IF(AQ73="7",BI73,0)</f>
        <v>0</v>
      </c>
      <c r="AF73" s="35">
        <f>IF(AQ73="2",BH73,0)</f>
        <v>0</v>
      </c>
      <c r="AG73" s="35">
        <f>IF(AQ73="2",BI73,0)</f>
        <v>0</v>
      </c>
      <c r="AH73" s="35">
        <f>IF(AQ73="0",BJ73,0)</f>
        <v>0</v>
      </c>
      <c r="AI73" s="12" t="s">
        <v>57</v>
      </c>
      <c r="AJ73" s="35">
        <f>IF(AN73=0,L73,0)</f>
        <v>0</v>
      </c>
      <c r="AK73" s="35">
        <f>IF(AN73=12,L73,0)</f>
        <v>0</v>
      </c>
      <c r="AL73" s="35">
        <f>IF(AN73=21,L73,0)</f>
        <v>0</v>
      </c>
      <c r="AN73" s="35">
        <v>21</v>
      </c>
      <c r="AO73" s="35">
        <f>H73*1</f>
        <v>0</v>
      </c>
      <c r="AP73" s="35">
        <f>H73*(1-1)</f>
        <v>0</v>
      </c>
      <c r="AQ73" s="36" t="s">
        <v>197</v>
      </c>
      <c r="AV73" s="35">
        <f>AW73+AX73</f>
        <v>0</v>
      </c>
      <c r="AW73" s="35">
        <f>G73*AO73</f>
        <v>0</v>
      </c>
      <c r="AX73" s="35">
        <f>G73*AP73</f>
        <v>0</v>
      </c>
      <c r="AY73" s="36" t="s">
        <v>198</v>
      </c>
      <c r="AZ73" s="36" t="s">
        <v>199</v>
      </c>
      <c r="BA73" s="12" t="s">
        <v>69</v>
      </c>
      <c r="BC73" s="35">
        <f>AW73+AX73</f>
        <v>0</v>
      </c>
      <c r="BD73" s="35">
        <f>H73/(100-BE73)*100</f>
        <v>0</v>
      </c>
      <c r="BE73" s="35">
        <v>0</v>
      </c>
      <c r="BF73" s="35">
        <f>O73</f>
        <v>2.6617500000000001</v>
      </c>
      <c r="BH73" s="35">
        <f>G73*AO73</f>
        <v>0</v>
      </c>
      <c r="BI73" s="35">
        <f>G73*AP73</f>
        <v>0</v>
      </c>
      <c r="BJ73" s="35">
        <f>G73*H73</f>
        <v>0</v>
      </c>
      <c r="BK73" s="35"/>
      <c r="BL73" s="35"/>
      <c r="BW73" s="35" t="str">
        <f>I73</f>
        <v>21</v>
      </c>
      <c r="BX73" s="4" t="s">
        <v>203</v>
      </c>
    </row>
    <row r="74" spans="1:76" ht="14.6" x14ac:dyDescent="0.4">
      <c r="A74" s="38"/>
      <c r="D74" s="39" t="s">
        <v>205</v>
      </c>
      <c r="E74" s="40" t="s">
        <v>56</v>
      </c>
      <c r="G74" s="41">
        <v>39</v>
      </c>
      <c r="P74" s="42"/>
    </row>
    <row r="75" spans="1:76" ht="14.6" x14ac:dyDescent="0.4">
      <c r="A75" s="38"/>
      <c r="D75" s="39" t="s">
        <v>206</v>
      </c>
      <c r="E75" s="40" t="s">
        <v>56</v>
      </c>
      <c r="G75" s="41">
        <v>1.95</v>
      </c>
      <c r="P75" s="42"/>
    </row>
    <row r="76" spans="1:76" ht="27" customHeight="1" x14ac:dyDescent="0.4">
      <c r="A76" s="38"/>
      <c r="C76" s="44" t="s">
        <v>133</v>
      </c>
      <c r="D76" s="114" t="s">
        <v>207</v>
      </c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6"/>
    </row>
    <row r="77" spans="1:76" ht="14.6" x14ac:dyDescent="0.4">
      <c r="A77" s="31" t="s">
        <v>56</v>
      </c>
      <c r="B77" s="32" t="s">
        <v>208</v>
      </c>
      <c r="C77" s="32" t="s">
        <v>56</v>
      </c>
      <c r="D77" s="109" t="s">
        <v>209</v>
      </c>
      <c r="E77" s="110"/>
      <c r="F77" s="33" t="s">
        <v>4</v>
      </c>
      <c r="G77" s="33" t="s">
        <v>4</v>
      </c>
      <c r="H77" s="33" t="s">
        <v>4</v>
      </c>
      <c r="I77" s="33" t="s">
        <v>4</v>
      </c>
      <c r="J77" s="1">
        <f>J78</f>
        <v>0</v>
      </c>
      <c r="K77" s="1">
        <f>K78</f>
        <v>0</v>
      </c>
      <c r="L77" s="1">
        <f>L78</f>
        <v>0</v>
      </c>
      <c r="M77" s="1">
        <f>M78</f>
        <v>0</v>
      </c>
      <c r="N77" s="12" t="s">
        <v>56</v>
      </c>
      <c r="O77" s="1">
        <f>O78</f>
        <v>0</v>
      </c>
      <c r="P77" s="34" t="s">
        <v>56</v>
      </c>
    </row>
    <row r="78" spans="1:76" ht="14.6" x14ac:dyDescent="0.4">
      <c r="A78" s="31" t="s">
        <v>56</v>
      </c>
      <c r="B78" s="32" t="s">
        <v>208</v>
      </c>
      <c r="C78" s="32" t="s">
        <v>210</v>
      </c>
      <c r="D78" s="109" t="s">
        <v>211</v>
      </c>
      <c r="E78" s="110"/>
      <c r="F78" s="33" t="s">
        <v>4</v>
      </c>
      <c r="G78" s="33" t="s">
        <v>4</v>
      </c>
      <c r="H78" s="33" t="s">
        <v>4</v>
      </c>
      <c r="I78" s="33" t="s">
        <v>4</v>
      </c>
      <c r="J78" s="1">
        <f>SUM(J79:J101)</f>
        <v>0</v>
      </c>
      <c r="K78" s="1">
        <f>SUM(K79:K101)</f>
        <v>0</v>
      </c>
      <c r="L78" s="1">
        <f>SUM(L79:L101)</f>
        <v>0</v>
      </c>
      <c r="M78" s="1">
        <f>SUM(M79:M101)</f>
        <v>0</v>
      </c>
      <c r="N78" s="12" t="s">
        <v>56</v>
      </c>
      <c r="O78" s="1">
        <f>SUM(O79:O101)</f>
        <v>0</v>
      </c>
      <c r="P78" s="34" t="s">
        <v>56</v>
      </c>
      <c r="AI78" s="12" t="s">
        <v>208</v>
      </c>
      <c r="AS78" s="1">
        <f>SUM(AJ79:AJ101)</f>
        <v>0</v>
      </c>
      <c r="AT78" s="1">
        <f>SUM(AK79:AK101)</f>
        <v>0</v>
      </c>
      <c r="AU78" s="1">
        <f>SUM(AL79:AL101)</f>
        <v>0</v>
      </c>
    </row>
    <row r="79" spans="1:76" ht="14.6" x14ac:dyDescent="0.4">
      <c r="A79" s="2" t="s">
        <v>212</v>
      </c>
      <c r="B79" s="3" t="s">
        <v>208</v>
      </c>
      <c r="C79" s="3" t="s">
        <v>213</v>
      </c>
      <c r="D79" s="91" t="s">
        <v>214</v>
      </c>
      <c r="E79" s="86"/>
      <c r="F79" s="3" t="s">
        <v>215</v>
      </c>
      <c r="G79" s="35">
        <v>1</v>
      </c>
      <c r="H79" s="185"/>
      <c r="I79" s="36" t="s">
        <v>65</v>
      </c>
      <c r="J79" s="35">
        <f>G79*AO79</f>
        <v>0</v>
      </c>
      <c r="K79" s="35">
        <f>G79*AP79</f>
        <v>0</v>
      </c>
      <c r="L79" s="35">
        <f>G79*H79</f>
        <v>0</v>
      </c>
      <c r="M79" s="35">
        <f>L79*(1+BW79/100)</f>
        <v>0</v>
      </c>
      <c r="N79" s="35">
        <v>0</v>
      </c>
      <c r="O79" s="35">
        <f>G79*N79</f>
        <v>0</v>
      </c>
      <c r="P79" s="37" t="s">
        <v>66</v>
      </c>
      <c r="Z79" s="35">
        <f>IF(AQ79="5",BJ79,0)</f>
        <v>0</v>
      </c>
      <c r="AB79" s="35">
        <f>IF(AQ79="1",BH79,0)</f>
        <v>0</v>
      </c>
      <c r="AC79" s="35">
        <f>IF(AQ79="1",BI79,0)</f>
        <v>0</v>
      </c>
      <c r="AD79" s="35">
        <f>IF(AQ79="7",BH79,0)</f>
        <v>0</v>
      </c>
      <c r="AE79" s="35">
        <f>IF(AQ79="7",BI79,0)</f>
        <v>0</v>
      </c>
      <c r="AF79" s="35">
        <f>IF(AQ79="2",BH79,0)</f>
        <v>0</v>
      </c>
      <c r="AG79" s="35">
        <f>IF(AQ79="2",BI79,0)</f>
        <v>0</v>
      </c>
      <c r="AH79" s="35">
        <f>IF(AQ79="0",BJ79,0)</f>
        <v>0</v>
      </c>
      <c r="AI79" s="12" t="s">
        <v>208</v>
      </c>
      <c r="AJ79" s="35">
        <f>IF(AN79=0,L79,0)</f>
        <v>0</v>
      </c>
      <c r="AK79" s="35">
        <f>IF(AN79=12,L79,0)</f>
        <v>0</v>
      </c>
      <c r="AL79" s="35">
        <f>IF(AN79=21,L79,0)</f>
        <v>0</v>
      </c>
      <c r="AN79" s="35">
        <v>21</v>
      </c>
      <c r="AO79" s="35">
        <f>H79*0</f>
        <v>0</v>
      </c>
      <c r="AP79" s="35">
        <f>H79*(1-0)</f>
        <v>0</v>
      </c>
      <c r="AQ79" s="36" t="s">
        <v>61</v>
      </c>
      <c r="AV79" s="35">
        <f>AW79+AX79</f>
        <v>0</v>
      </c>
      <c r="AW79" s="35">
        <f>G79*AO79</f>
        <v>0</v>
      </c>
      <c r="AX79" s="35">
        <f>G79*AP79</f>
        <v>0</v>
      </c>
      <c r="AY79" s="36" t="s">
        <v>216</v>
      </c>
      <c r="AZ79" s="36" t="s">
        <v>217</v>
      </c>
      <c r="BA79" s="12" t="s">
        <v>218</v>
      </c>
      <c r="BC79" s="35">
        <f>AW79+AX79</f>
        <v>0</v>
      </c>
      <c r="BD79" s="35">
        <f>H79/(100-BE79)*100</f>
        <v>0</v>
      </c>
      <c r="BE79" s="35">
        <v>0</v>
      </c>
      <c r="BF79" s="35">
        <f>O79</f>
        <v>0</v>
      </c>
      <c r="BH79" s="35">
        <f>G79*AO79</f>
        <v>0</v>
      </c>
      <c r="BI79" s="35">
        <f>G79*AP79</f>
        <v>0</v>
      </c>
      <c r="BJ79" s="35">
        <f>G79*H79</f>
        <v>0</v>
      </c>
      <c r="BK79" s="35"/>
      <c r="BL79" s="35"/>
      <c r="BW79" s="35" t="str">
        <f>I79</f>
        <v>21</v>
      </c>
      <c r="BX79" s="4" t="s">
        <v>214</v>
      </c>
    </row>
    <row r="80" spans="1:76" ht="67.5" customHeight="1" x14ac:dyDescent="0.4">
      <c r="A80" s="38"/>
      <c r="C80" s="44" t="s">
        <v>133</v>
      </c>
      <c r="D80" s="114" t="s">
        <v>219</v>
      </c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6"/>
    </row>
    <row r="81" spans="1:76" ht="14.6" x14ac:dyDescent="0.4">
      <c r="A81" s="2" t="s">
        <v>220</v>
      </c>
      <c r="B81" s="3" t="s">
        <v>208</v>
      </c>
      <c r="C81" s="3" t="s">
        <v>213</v>
      </c>
      <c r="D81" s="91" t="s">
        <v>221</v>
      </c>
      <c r="E81" s="86"/>
      <c r="F81" s="3" t="s">
        <v>215</v>
      </c>
      <c r="G81" s="35">
        <v>1</v>
      </c>
      <c r="H81" s="185"/>
      <c r="I81" s="36" t="s">
        <v>65</v>
      </c>
      <c r="J81" s="35">
        <f>G81*AO81</f>
        <v>0</v>
      </c>
      <c r="K81" s="35">
        <f>G81*AP81</f>
        <v>0</v>
      </c>
      <c r="L81" s="35">
        <f>G81*H81</f>
        <v>0</v>
      </c>
      <c r="M81" s="35">
        <f>L81*(1+BW81/100)</f>
        <v>0</v>
      </c>
      <c r="N81" s="35">
        <v>0</v>
      </c>
      <c r="O81" s="35">
        <f>G81*N81</f>
        <v>0</v>
      </c>
      <c r="P81" s="37" t="s">
        <v>66</v>
      </c>
      <c r="Z81" s="35">
        <f>IF(AQ81="5",BJ81,0)</f>
        <v>0</v>
      </c>
      <c r="AB81" s="35">
        <f>IF(AQ81="1",BH81,0)</f>
        <v>0</v>
      </c>
      <c r="AC81" s="35">
        <f>IF(AQ81="1",BI81,0)</f>
        <v>0</v>
      </c>
      <c r="AD81" s="35">
        <f>IF(AQ81="7",BH81,0)</f>
        <v>0</v>
      </c>
      <c r="AE81" s="35">
        <f>IF(AQ81="7",BI81,0)</f>
        <v>0</v>
      </c>
      <c r="AF81" s="35">
        <f>IF(AQ81="2",BH81,0)</f>
        <v>0</v>
      </c>
      <c r="AG81" s="35">
        <f>IF(AQ81="2",BI81,0)</f>
        <v>0</v>
      </c>
      <c r="AH81" s="35">
        <f>IF(AQ81="0",BJ81,0)</f>
        <v>0</v>
      </c>
      <c r="AI81" s="12" t="s">
        <v>208</v>
      </c>
      <c r="AJ81" s="35">
        <f>IF(AN81=0,L81,0)</f>
        <v>0</v>
      </c>
      <c r="AK81" s="35">
        <f>IF(AN81=12,L81,0)</f>
        <v>0</v>
      </c>
      <c r="AL81" s="35">
        <f>IF(AN81=21,L81,0)</f>
        <v>0</v>
      </c>
      <c r="AN81" s="35">
        <v>21</v>
      </c>
      <c r="AO81" s="35">
        <f>H81*0</f>
        <v>0</v>
      </c>
      <c r="AP81" s="35">
        <f>H81*(1-0)</f>
        <v>0</v>
      </c>
      <c r="AQ81" s="36" t="s">
        <v>61</v>
      </c>
      <c r="AV81" s="35">
        <f>AW81+AX81</f>
        <v>0</v>
      </c>
      <c r="AW81" s="35">
        <f>G81*AO81</f>
        <v>0</v>
      </c>
      <c r="AX81" s="35">
        <f>G81*AP81</f>
        <v>0</v>
      </c>
      <c r="AY81" s="36" t="s">
        <v>216</v>
      </c>
      <c r="AZ81" s="36" t="s">
        <v>217</v>
      </c>
      <c r="BA81" s="12" t="s">
        <v>218</v>
      </c>
      <c r="BC81" s="35">
        <f>AW81+AX81</f>
        <v>0</v>
      </c>
      <c r="BD81" s="35">
        <f>H81/(100-BE81)*100</f>
        <v>0</v>
      </c>
      <c r="BE81" s="35">
        <v>0</v>
      </c>
      <c r="BF81" s="35">
        <f>O81</f>
        <v>0</v>
      </c>
      <c r="BH81" s="35">
        <f>G81*AO81</f>
        <v>0</v>
      </c>
      <c r="BI81" s="35">
        <f>G81*AP81</f>
        <v>0</v>
      </c>
      <c r="BJ81" s="35">
        <f>G81*H81</f>
        <v>0</v>
      </c>
      <c r="BK81" s="35"/>
      <c r="BL81" s="35"/>
      <c r="BW81" s="35" t="str">
        <f>I81</f>
        <v>21</v>
      </c>
      <c r="BX81" s="4" t="s">
        <v>221</v>
      </c>
    </row>
    <row r="82" spans="1:76" ht="13.5" customHeight="1" x14ac:dyDescent="0.4">
      <c r="A82" s="38"/>
      <c r="C82" s="44" t="s">
        <v>133</v>
      </c>
      <c r="D82" s="114" t="s">
        <v>222</v>
      </c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6"/>
    </row>
    <row r="83" spans="1:76" ht="14.6" x14ac:dyDescent="0.4">
      <c r="A83" s="2" t="s">
        <v>223</v>
      </c>
      <c r="B83" s="3" t="s">
        <v>208</v>
      </c>
      <c r="C83" s="3" t="s">
        <v>213</v>
      </c>
      <c r="D83" s="91" t="s">
        <v>224</v>
      </c>
      <c r="E83" s="86"/>
      <c r="F83" s="3" t="s">
        <v>215</v>
      </c>
      <c r="G83" s="35">
        <v>1</v>
      </c>
      <c r="H83" s="185"/>
      <c r="I83" s="36" t="s">
        <v>65</v>
      </c>
      <c r="J83" s="35">
        <f>G83*AO83</f>
        <v>0</v>
      </c>
      <c r="K83" s="35">
        <f>G83*AP83</f>
        <v>0</v>
      </c>
      <c r="L83" s="35">
        <f>G83*H83</f>
        <v>0</v>
      </c>
      <c r="M83" s="35">
        <f>L83*(1+BW83/100)</f>
        <v>0</v>
      </c>
      <c r="N83" s="35">
        <v>0</v>
      </c>
      <c r="O83" s="35">
        <f>G83*N83</f>
        <v>0</v>
      </c>
      <c r="P83" s="37" t="s">
        <v>66</v>
      </c>
      <c r="Z83" s="35">
        <f>IF(AQ83="5",BJ83,0)</f>
        <v>0</v>
      </c>
      <c r="AB83" s="35">
        <f>IF(AQ83="1",BH83,0)</f>
        <v>0</v>
      </c>
      <c r="AC83" s="35">
        <f>IF(AQ83="1",BI83,0)</f>
        <v>0</v>
      </c>
      <c r="AD83" s="35">
        <f>IF(AQ83="7",BH83,0)</f>
        <v>0</v>
      </c>
      <c r="AE83" s="35">
        <f>IF(AQ83="7",BI83,0)</f>
        <v>0</v>
      </c>
      <c r="AF83" s="35">
        <f>IF(AQ83="2",BH83,0)</f>
        <v>0</v>
      </c>
      <c r="AG83" s="35">
        <f>IF(AQ83="2",BI83,0)</f>
        <v>0</v>
      </c>
      <c r="AH83" s="35">
        <f>IF(AQ83="0",BJ83,0)</f>
        <v>0</v>
      </c>
      <c r="AI83" s="12" t="s">
        <v>208</v>
      </c>
      <c r="AJ83" s="35">
        <f>IF(AN83=0,L83,0)</f>
        <v>0</v>
      </c>
      <c r="AK83" s="35">
        <f>IF(AN83=12,L83,0)</f>
        <v>0</v>
      </c>
      <c r="AL83" s="35">
        <f>IF(AN83=21,L83,0)</f>
        <v>0</v>
      </c>
      <c r="AN83" s="35">
        <v>21</v>
      </c>
      <c r="AO83" s="35">
        <f>H83*0</f>
        <v>0</v>
      </c>
      <c r="AP83" s="35">
        <f>H83*(1-0)</f>
        <v>0</v>
      </c>
      <c r="AQ83" s="36" t="s">
        <v>61</v>
      </c>
      <c r="AV83" s="35">
        <f>AW83+AX83</f>
        <v>0</v>
      </c>
      <c r="AW83" s="35">
        <f>G83*AO83</f>
        <v>0</v>
      </c>
      <c r="AX83" s="35">
        <f>G83*AP83</f>
        <v>0</v>
      </c>
      <c r="AY83" s="36" t="s">
        <v>216</v>
      </c>
      <c r="AZ83" s="36" t="s">
        <v>217</v>
      </c>
      <c r="BA83" s="12" t="s">
        <v>218</v>
      </c>
      <c r="BC83" s="35">
        <f>AW83+AX83</f>
        <v>0</v>
      </c>
      <c r="BD83" s="35">
        <f>H83/(100-BE83)*100</f>
        <v>0</v>
      </c>
      <c r="BE83" s="35">
        <v>0</v>
      </c>
      <c r="BF83" s="35">
        <f>O83</f>
        <v>0</v>
      </c>
      <c r="BH83" s="35">
        <f>G83*AO83</f>
        <v>0</v>
      </c>
      <c r="BI83" s="35">
        <f>G83*AP83</f>
        <v>0</v>
      </c>
      <c r="BJ83" s="35">
        <f>G83*H83</f>
        <v>0</v>
      </c>
      <c r="BK83" s="35"/>
      <c r="BL83" s="35"/>
      <c r="BW83" s="35" t="str">
        <f>I83</f>
        <v>21</v>
      </c>
      <c r="BX83" s="4" t="s">
        <v>224</v>
      </c>
    </row>
    <row r="84" spans="1:76" ht="40.5" customHeight="1" x14ac:dyDescent="0.4">
      <c r="A84" s="38"/>
      <c r="C84" s="44" t="s">
        <v>133</v>
      </c>
      <c r="D84" s="114" t="s">
        <v>225</v>
      </c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6"/>
    </row>
    <row r="85" spans="1:76" ht="14.6" x14ac:dyDescent="0.4">
      <c r="A85" s="2" t="s">
        <v>226</v>
      </c>
      <c r="B85" s="3" t="s">
        <v>208</v>
      </c>
      <c r="C85" s="3" t="s">
        <v>213</v>
      </c>
      <c r="D85" s="91" t="s">
        <v>227</v>
      </c>
      <c r="E85" s="86"/>
      <c r="F85" s="3" t="s">
        <v>215</v>
      </c>
      <c r="G85" s="35">
        <v>1</v>
      </c>
      <c r="H85" s="185"/>
      <c r="I85" s="36" t="s">
        <v>65</v>
      </c>
      <c r="J85" s="35">
        <f>G85*AO85</f>
        <v>0</v>
      </c>
      <c r="K85" s="35">
        <f>G85*AP85</f>
        <v>0</v>
      </c>
      <c r="L85" s="35">
        <f>G85*H85</f>
        <v>0</v>
      </c>
      <c r="M85" s="35">
        <f>L85*(1+BW85/100)</f>
        <v>0</v>
      </c>
      <c r="N85" s="35">
        <v>0</v>
      </c>
      <c r="O85" s="35">
        <f>G85*N85</f>
        <v>0</v>
      </c>
      <c r="P85" s="37" t="s">
        <v>66</v>
      </c>
      <c r="Z85" s="35">
        <f>IF(AQ85="5",BJ85,0)</f>
        <v>0</v>
      </c>
      <c r="AB85" s="35">
        <f>IF(AQ85="1",BH85,0)</f>
        <v>0</v>
      </c>
      <c r="AC85" s="35">
        <f>IF(AQ85="1",BI85,0)</f>
        <v>0</v>
      </c>
      <c r="AD85" s="35">
        <f>IF(AQ85="7",BH85,0)</f>
        <v>0</v>
      </c>
      <c r="AE85" s="35">
        <f>IF(AQ85="7",BI85,0)</f>
        <v>0</v>
      </c>
      <c r="AF85" s="35">
        <f>IF(AQ85="2",BH85,0)</f>
        <v>0</v>
      </c>
      <c r="AG85" s="35">
        <f>IF(AQ85="2",BI85,0)</f>
        <v>0</v>
      </c>
      <c r="AH85" s="35">
        <f>IF(AQ85="0",BJ85,0)</f>
        <v>0</v>
      </c>
      <c r="AI85" s="12" t="s">
        <v>208</v>
      </c>
      <c r="AJ85" s="35">
        <f>IF(AN85=0,L85,0)</f>
        <v>0</v>
      </c>
      <c r="AK85" s="35">
        <f>IF(AN85=12,L85,0)</f>
        <v>0</v>
      </c>
      <c r="AL85" s="35">
        <f>IF(AN85=21,L85,0)</f>
        <v>0</v>
      </c>
      <c r="AN85" s="35">
        <v>21</v>
      </c>
      <c r="AO85" s="35">
        <f>H85*0</f>
        <v>0</v>
      </c>
      <c r="AP85" s="35">
        <f>H85*(1-0)</f>
        <v>0</v>
      </c>
      <c r="AQ85" s="36" t="s">
        <v>61</v>
      </c>
      <c r="AV85" s="35">
        <f>AW85+AX85</f>
        <v>0</v>
      </c>
      <c r="AW85" s="35">
        <f>G85*AO85</f>
        <v>0</v>
      </c>
      <c r="AX85" s="35">
        <f>G85*AP85</f>
        <v>0</v>
      </c>
      <c r="AY85" s="36" t="s">
        <v>216</v>
      </c>
      <c r="AZ85" s="36" t="s">
        <v>217</v>
      </c>
      <c r="BA85" s="12" t="s">
        <v>218</v>
      </c>
      <c r="BC85" s="35">
        <f>AW85+AX85</f>
        <v>0</v>
      </c>
      <c r="BD85" s="35">
        <f>H85/(100-BE85)*100</f>
        <v>0</v>
      </c>
      <c r="BE85" s="35">
        <v>0</v>
      </c>
      <c r="BF85" s="35">
        <f>O85</f>
        <v>0</v>
      </c>
      <c r="BH85" s="35">
        <f>G85*AO85</f>
        <v>0</v>
      </c>
      <c r="BI85" s="35">
        <f>G85*AP85</f>
        <v>0</v>
      </c>
      <c r="BJ85" s="35">
        <f>G85*H85</f>
        <v>0</v>
      </c>
      <c r="BK85" s="35"/>
      <c r="BL85" s="35"/>
      <c r="BW85" s="35" t="str">
        <f>I85</f>
        <v>21</v>
      </c>
      <c r="BX85" s="4" t="s">
        <v>227</v>
      </c>
    </row>
    <row r="86" spans="1:76" ht="13.5" customHeight="1" x14ac:dyDescent="0.4">
      <c r="A86" s="38"/>
      <c r="C86" s="44" t="s">
        <v>133</v>
      </c>
      <c r="D86" s="114" t="s">
        <v>228</v>
      </c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6"/>
    </row>
    <row r="87" spans="1:76" ht="14.6" x14ac:dyDescent="0.4">
      <c r="A87" s="2" t="s">
        <v>229</v>
      </c>
      <c r="B87" s="3" t="s">
        <v>208</v>
      </c>
      <c r="C87" s="3" t="s">
        <v>213</v>
      </c>
      <c r="D87" s="91" t="s">
        <v>230</v>
      </c>
      <c r="E87" s="86"/>
      <c r="F87" s="3" t="s">
        <v>215</v>
      </c>
      <c r="G87" s="35">
        <v>1</v>
      </c>
      <c r="H87" s="185"/>
      <c r="I87" s="36" t="s">
        <v>65</v>
      </c>
      <c r="J87" s="35">
        <f>G87*AO87</f>
        <v>0</v>
      </c>
      <c r="K87" s="35">
        <f>G87*AP87</f>
        <v>0</v>
      </c>
      <c r="L87" s="35">
        <f>G87*H87</f>
        <v>0</v>
      </c>
      <c r="M87" s="35">
        <f>L87*(1+BW87/100)</f>
        <v>0</v>
      </c>
      <c r="N87" s="35">
        <v>0</v>
      </c>
      <c r="O87" s="35">
        <f>G87*N87</f>
        <v>0</v>
      </c>
      <c r="P87" s="37" t="s">
        <v>66</v>
      </c>
      <c r="Z87" s="35">
        <f>IF(AQ87="5",BJ87,0)</f>
        <v>0</v>
      </c>
      <c r="AB87" s="35">
        <f>IF(AQ87="1",BH87,0)</f>
        <v>0</v>
      </c>
      <c r="AC87" s="35">
        <f>IF(AQ87="1",BI87,0)</f>
        <v>0</v>
      </c>
      <c r="AD87" s="35">
        <f>IF(AQ87="7",BH87,0)</f>
        <v>0</v>
      </c>
      <c r="AE87" s="35">
        <f>IF(AQ87="7",BI87,0)</f>
        <v>0</v>
      </c>
      <c r="AF87" s="35">
        <f>IF(AQ87="2",BH87,0)</f>
        <v>0</v>
      </c>
      <c r="AG87" s="35">
        <f>IF(AQ87="2",BI87,0)</f>
        <v>0</v>
      </c>
      <c r="AH87" s="35">
        <f>IF(AQ87="0",BJ87,0)</f>
        <v>0</v>
      </c>
      <c r="AI87" s="12" t="s">
        <v>208</v>
      </c>
      <c r="AJ87" s="35">
        <f>IF(AN87=0,L87,0)</f>
        <v>0</v>
      </c>
      <c r="AK87" s="35">
        <f>IF(AN87=12,L87,0)</f>
        <v>0</v>
      </c>
      <c r="AL87" s="35">
        <f>IF(AN87=21,L87,0)</f>
        <v>0</v>
      </c>
      <c r="AN87" s="35">
        <v>21</v>
      </c>
      <c r="AO87" s="35">
        <f>H87*0</f>
        <v>0</v>
      </c>
      <c r="AP87" s="35">
        <f>H87*(1-0)</f>
        <v>0</v>
      </c>
      <c r="AQ87" s="36" t="s">
        <v>61</v>
      </c>
      <c r="AV87" s="35">
        <f>AW87+AX87</f>
        <v>0</v>
      </c>
      <c r="AW87" s="35">
        <f>G87*AO87</f>
        <v>0</v>
      </c>
      <c r="AX87" s="35">
        <f>G87*AP87</f>
        <v>0</v>
      </c>
      <c r="AY87" s="36" t="s">
        <v>216</v>
      </c>
      <c r="AZ87" s="36" t="s">
        <v>217</v>
      </c>
      <c r="BA87" s="12" t="s">
        <v>218</v>
      </c>
      <c r="BC87" s="35">
        <f>AW87+AX87</f>
        <v>0</v>
      </c>
      <c r="BD87" s="35">
        <f>H87/(100-BE87)*100</f>
        <v>0</v>
      </c>
      <c r="BE87" s="35">
        <v>0</v>
      </c>
      <c r="BF87" s="35">
        <f>O87</f>
        <v>0</v>
      </c>
      <c r="BH87" s="35">
        <f>G87*AO87</f>
        <v>0</v>
      </c>
      <c r="BI87" s="35">
        <f>G87*AP87</f>
        <v>0</v>
      </c>
      <c r="BJ87" s="35">
        <f>G87*H87</f>
        <v>0</v>
      </c>
      <c r="BK87" s="35"/>
      <c r="BL87" s="35"/>
      <c r="BW87" s="35" t="str">
        <f>I87</f>
        <v>21</v>
      </c>
      <c r="BX87" s="4" t="s">
        <v>230</v>
      </c>
    </row>
    <row r="88" spans="1:76" ht="27" customHeight="1" x14ac:dyDescent="0.4">
      <c r="A88" s="38"/>
      <c r="C88" s="44" t="s">
        <v>133</v>
      </c>
      <c r="D88" s="114" t="s">
        <v>231</v>
      </c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6"/>
    </row>
    <row r="89" spans="1:76" ht="14.6" x14ac:dyDescent="0.4">
      <c r="A89" s="2" t="s">
        <v>232</v>
      </c>
      <c r="B89" s="3" t="s">
        <v>208</v>
      </c>
      <c r="C89" s="3" t="s">
        <v>213</v>
      </c>
      <c r="D89" s="91" t="s">
        <v>233</v>
      </c>
      <c r="E89" s="86"/>
      <c r="F89" s="3" t="s">
        <v>215</v>
      </c>
      <c r="G89" s="35">
        <v>1</v>
      </c>
      <c r="H89" s="185"/>
      <c r="I89" s="36" t="s">
        <v>65</v>
      </c>
      <c r="J89" s="35">
        <f>G89*AO89</f>
        <v>0</v>
      </c>
      <c r="K89" s="35">
        <f>G89*AP89</f>
        <v>0</v>
      </c>
      <c r="L89" s="35">
        <f>G89*H89</f>
        <v>0</v>
      </c>
      <c r="M89" s="35">
        <f>L89*(1+BW89/100)</f>
        <v>0</v>
      </c>
      <c r="N89" s="35">
        <v>0</v>
      </c>
      <c r="O89" s="35">
        <f>G89*N89</f>
        <v>0</v>
      </c>
      <c r="P89" s="37" t="s">
        <v>66</v>
      </c>
      <c r="Z89" s="35">
        <f>IF(AQ89="5",BJ89,0)</f>
        <v>0</v>
      </c>
      <c r="AB89" s="35">
        <f>IF(AQ89="1",BH89,0)</f>
        <v>0</v>
      </c>
      <c r="AC89" s="35">
        <f>IF(AQ89="1",BI89,0)</f>
        <v>0</v>
      </c>
      <c r="AD89" s="35">
        <f>IF(AQ89="7",BH89,0)</f>
        <v>0</v>
      </c>
      <c r="AE89" s="35">
        <f>IF(AQ89="7",BI89,0)</f>
        <v>0</v>
      </c>
      <c r="AF89" s="35">
        <f>IF(AQ89="2",BH89,0)</f>
        <v>0</v>
      </c>
      <c r="AG89" s="35">
        <f>IF(AQ89="2",BI89,0)</f>
        <v>0</v>
      </c>
      <c r="AH89" s="35">
        <f>IF(AQ89="0",BJ89,0)</f>
        <v>0</v>
      </c>
      <c r="AI89" s="12" t="s">
        <v>208</v>
      </c>
      <c r="AJ89" s="35">
        <f>IF(AN89=0,L89,0)</f>
        <v>0</v>
      </c>
      <c r="AK89" s="35">
        <f>IF(AN89=12,L89,0)</f>
        <v>0</v>
      </c>
      <c r="AL89" s="35">
        <f>IF(AN89=21,L89,0)</f>
        <v>0</v>
      </c>
      <c r="AN89" s="35">
        <v>21</v>
      </c>
      <c r="AO89" s="35">
        <f>H89*0</f>
        <v>0</v>
      </c>
      <c r="AP89" s="35">
        <f>H89*(1-0)</f>
        <v>0</v>
      </c>
      <c r="AQ89" s="36" t="s">
        <v>61</v>
      </c>
      <c r="AV89" s="35">
        <f>AW89+AX89</f>
        <v>0</v>
      </c>
      <c r="AW89" s="35">
        <f>G89*AO89</f>
        <v>0</v>
      </c>
      <c r="AX89" s="35">
        <f>G89*AP89</f>
        <v>0</v>
      </c>
      <c r="AY89" s="36" t="s">
        <v>216</v>
      </c>
      <c r="AZ89" s="36" t="s">
        <v>217</v>
      </c>
      <c r="BA89" s="12" t="s">
        <v>218</v>
      </c>
      <c r="BC89" s="35">
        <f>AW89+AX89</f>
        <v>0</v>
      </c>
      <c r="BD89" s="35">
        <f>H89/(100-BE89)*100</f>
        <v>0</v>
      </c>
      <c r="BE89" s="35">
        <v>0</v>
      </c>
      <c r="BF89" s="35">
        <f>O89</f>
        <v>0</v>
      </c>
      <c r="BH89" s="35">
        <f>G89*AO89</f>
        <v>0</v>
      </c>
      <c r="BI89" s="35">
        <f>G89*AP89</f>
        <v>0</v>
      </c>
      <c r="BJ89" s="35">
        <f>G89*H89</f>
        <v>0</v>
      </c>
      <c r="BK89" s="35"/>
      <c r="BL89" s="35"/>
      <c r="BW89" s="35" t="str">
        <f>I89</f>
        <v>21</v>
      </c>
      <c r="BX89" s="4" t="s">
        <v>233</v>
      </c>
    </row>
    <row r="90" spans="1:76" ht="27" customHeight="1" x14ac:dyDescent="0.4">
      <c r="A90" s="38"/>
      <c r="C90" s="44" t="s">
        <v>133</v>
      </c>
      <c r="D90" s="114" t="s">
        <v>234</v>
      </c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6"/>
    </row>
    <row r="91" spans="1:76" ht="14.6" x14ac:dyDescent="0.4">
      <c r="A91" s="2" t="s">
        <v>235</v>
      </c>
      <c r="B91" s="3" t="s">
        <v>208</v>
      </c>
      <c r="C91" s="3" t="s">
        <v>213</v>
      </c>
      <c r="D91" s="91" t="s">
        <v>236</v>
      </c>
      <c r="E91" s="86"/>
      <c r="F91" s="3" t="s">
        <v>215</v>
      </c>
      <c r="G91" s="35">
        <v>1</v>
      </c>
      <c r="H91" s="185"/>
      <c r="I91" s="36" t="s">
        <v>65</v>
      </c>
      <c r="J91" s="35">
        <f>G91*AO91</f>
        <v>0</v>
      </c>
      <c r="K91" s="35">
        <f>G91*AP91</f>
        <v>0</v>
      </c>
      <c r="L91" s="35">
        <f>G91*H91</f>
        <v>0</v>
      </c>
      <c r="M91" s="35">
        <f>L91*(1+BW91/100)</f>
        <v>0</v>
      </c>
      <c r="N91" s="35">
        <v>0</v>
      </c>
      <c r="O91" s="35">
        <f>G91*N91</f>
        <v>0</v>
      </c>
      <c r="P91" s="37" t="s">
        <v>66</v>
      </c>
      <c r="Z91" s="35">
        <f>IF(AQ91="5",BJ91,0)</f>
        <v>0</v>
      </c>
      <c r="AB91" s="35">
        <f>IF(AQ91="1",BH91,0)</f>
        <v>0</v>
      </c>
      <c r="AC91" s="35">
        <f>IF(AQ91="1",BI91,0)</f>
        <v>0</v>
      </c>
      <c r="AD91" s="35">
        <f>IF(AQ91="7",BH91,0)</f>
        <v>0</v>
      </c>
      <c r="AE91" s="35">
        <f>IF(AQ91="7",BI91,0)</f>
        <v>0</v>
      </c>
      <c r="AF91" s="35">
        <f>IF(AQ91="2",BH91,0)</f>
        <v>0</v>
      </c>
      <c r="AG91" s="35">
        <f>IF(AQ91="2",BI91,0)</f>
        <v>0</v>
      </c>
      <c r="AH91" s="35">
        <f>IF(AQ91="0",BJ91,0)</f>
        <v>0</v>
      </c>
      <c r="AI91" s="12" t="s">
        <v>208</v>
      </c>
      <c r="AJ91" s="35">
        <f>IF(AN91=0,L91,0)</f>
        <v>0</v>
      </c>
      <c r="AK91" s="35">
        <f>IF(AN91=12,L91,0)</f>
        <v>0</v>
      </c>
      <c r="AL91" s="35">
        <f>IF(AN91=21,L91,0)</f>
        <v>0</v>
      </c>
      <c r="AN91" s="35">
        <v>21</v>
      </c>
      <c r="AO91" s="35">
        <f>H91*0</f>
        <v>0</v>
      </c>
      <c r="AP91" s="35">
        <f>H91*(1-0)</f>
        <v>0</v>
      </c>
      <c r="AQ91" s="36" t="s">
        <v>61</v>
      </c>
      <c r="AV91" s="35">
        <f>AW91+AX91</f>
        <v>0</v>
      </c>
      <c r="AW91" s="35">
        <f>G91*AO91</f>
        <v>0</v>
      </c>
      <c r="AX91" s="35">
        <f>G91*AP91</f>
        <v>0</v>
      </c>
      <c r="AY91" s="36" t="s">
        <v>216</v>
      </c>
      <c r="AZ91" s="36" t="s">
        <v>217</v>
      </c>
      <c r="BA91" s="12" t="s">
        <v>218</v>
      </c>
      <c r="BC91" s="35">
        <f>AW91+AX91</f>
        <v>0</v>
      </c>
      <c r="BD91" s="35">
        <f>H91/(100-BE91)*100</f>
        <v>0</v>
      </c>
      <c r="BE91" s="35">
        <v>0</v>
      </c>
      <c r="BF91" s="35">
        <f>O91</f>
        <v>0</v>
      </c>
      <c r="BH91" s="35">
        <f>G91*AO91</f>
        <v>0</v>
      </c>
      <c r="BI91" s="35">
        <f>G91*AP91</f>
        <v>0</v>
      </c>
      <c r="BJ91" s="35">
        <f>G91*H91</f>
        <v>0</v>
      </c>
      <c r="BK91" s="35"/>
      <c r="BL91" s="35"/>
      <c r="BW91" s="35" t="str">
        <f>I91</f>
        <v>21</v>
      </c>
      <c r="BX91" s="4" t="s">
        <v>236</v>
      </c>
    </row>
    <row r="92" spans="1:76" ht="13.5" customHeight="1" x14ac:dyDescent="0.4">
      <c r="A92" s="38"/>
      <c r="C92" s="44" t="s">
        <v>133</v>
      </c>
      <c r="D92" s="114" t="s">
        <v>237</v>
      </c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5"/>
      <c r="P92" s="116"/>
    </row>
    <row r="93" spans="1:76" ht="14.6" x14ac:dyDescent="0.4">
      <c r="A93" s="2" t="s">
        <v>238</v>
      </c>
      <c r="B93" s="3" t="s">
        <v>208</v>
      </c>
      <c r="C93" s="3" t="s">
        <v>213</v>
      </c>
      <c r="D93" s="91" t="s">
        <v>239</v>
      </c>
      <c r="E93" s="86"/>
      <c r="F93" s="3" t="s">
        <v>215</v>
      </c>
      <c r="G93" s="35">
        <v>1</v>
      </c>
      <c r="H93" s="185"/>
      <c r="I93" s="36" t="s">
        <v>65</v>
      </c>
      <c r="J93" s="35">
        <f>G93*AO93</f>
        <v>0</v>
      </c>
      <c r="K93" s="35">
        <f>G93*AP93</f>
        <v>0</v>
      </c>
      <c r="L93" s="35">
        <f>G93*H93</f>
        <v>0</v>
      </c>
      <c r="M93" s="35">
        <f>L93*(1+BW93/100)</f>
        <v>0</v>
      </c>
      <c r="N93" s="35">
        <v>0</v>
      </c>
      <c r="O93" s="35">
        <f>G93*N93</f>
        <v>0</v>
      </c>
      <c r="P93" s="37" t="s">
        <v>66</v>
      </c>
      <c r="Z93" s="35">
        <f>IF(AQ93="5",BJ93,0)</f>
        <v>0</v>
      </c>
      <c r="AB93" s="35">
        <f>IF(AQ93="1",BH93,0)</f>
        <v>0</v>
      </c>
      <c r="AC93" s="35">
        <f>IF(AQ93="1",BI93,0)</f>
        <v>0</v>
      </c>
      <c r="AD93" s="35">
        <f>IF(AQ93="7",BH93,0)</f>
        <v>0</v>
      </c>
      <c r="AE93" s="35">
        <f>IF(AQ93="7",BI93,0)</f>
        <v>0</v>
      </c>
      <c r="AF93" s="35">
        <f>IF(AQ93="2",BH93,0)</f>
        <v>0</v>
      </c>
      <c r="AG93" s="35">
        <f>IF(AQ93="2",BI93,0)</f>
        <v>0</v>
      </c>
      <c r="AH93" s="35">
        <f>IF(AQ93="0",BJ93,0)</f>
        <v>0</v>
      </c>
      <c r="AI93" s="12" t="s">
        <v>208</v>
      </c>
      <c r="AJ93" s="35">
        <f>IF(AN93=0,L93,0)</f>
        <v>0</v>
      </c>
      <c r="AK93" s="35">
        <f>IF(AN93=12,L93,0)</f>
        <v>0</v>
      </c>
      <c r="AL93" s="35">
        <f>IF(AN93=21,L93,0)</f>
        <v>0</v>
      </c>
      <c r="AN93" s="35">
        <v>21</v>
      </c>
      <c r="AO93" s="35">
        <f>H93*0</f>
        <v>0</v>
      </c>
      <c r="AP93" s="35">
        <f>H93*(1-0)</f>
        <v>0</v>
      </c>
      <c r="AQ93" s="36" t="s">
        <v>61</v>
      </c>
      <c r="AV93" s="35">
        <f>AW93+AX93</f>
        <v>0</v>
      </c>
      <c r="AW93" s="35">
        <f>G93*AO93</f>
        <v>0</v>
      </c>
      <c r="AX93" s="35">
        <f>G93*AP93</f>
        <v>0</v>
      </c>
      <c r="AY93" s="36" t="s">
        <v>216</v>
      </c>
      <c r="AZ93" s="36" t="s">
        <v>217</v>
      </c>
      <c r="BA93" s="12" t="s">
        <v>218</v>
      </c>
      <c r="BC93" s="35">
        <f>AW93+AX93</f>
        <v>0</v>
      </c>
      <c r="BD93" s="35">
        <f>H93/(100-BE93)*100</f>
        <v>0</v>
      </c>
      <c r="BE93" s="35">
        <v>0</v>
      </c>
      <c r="BF93" s="35">
        <f>O93</f>
        <v>0</v>
      </c>
      <c r="BH93" s="35">
        <f>G93*AO93</f>
        <v>0</v>
      </c>
      <c r="BI93" s="35">
        <f>G93*AP93</f>
        <v>0</v>
      </c>
      <c r="BJ93" s="35">
        <f>G93*H93</f>
        <v>0</v>
      </c>
      <c r="BK93" s="35"/>
      <c r="BL93" s="35"/>
      <c r="BW93" s="35" t="str">
        <f>I93</f>
        <v>21</v>
      </c>
      <c r="BX93" s="4" t="s">
        <v>239</v>
      </c>
    </row>
    <row r="94" spans="1:76" ht="27" customHeight="1" x14ac:dyDescent="0.4">
      <c r="A94" s="38"/>
      <c r="C94" s="44" t="s">
        <v>133</v>
      </c>
      <c r="D94" s="114" t="s">
        <v>240</v>
      </c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6"/>
    </row>
    <row r="95" spans="1:76" ht="14.6" x14ac:dyDescent="0.4">
      <c r="A95" s="2" t="s">
        <v>241</v>
      </c>
      <c r="B95" s="3" t="s">
        <v>208</v>
      </c>
      <c r="C95" s="3" t="s">
        <v>213</v>
      </c>
      <c r="D95" s="91" t="s">
        <v>242</v>
      </c>
      <c r="E95" s="86"/>
      <c r="F95" s="3" t="s">
        <v>215</v>
      </c>
      <c r="G95" s="35">
        <v>1</v>
      </c>
      <c r="H95" s="185"/>
      <c r="I95" s="36" t="s">
        <v>65</v>
      </c>
      <c r="J95" s="35">
        <f>G95*AO95</f>
        <v>0</v>
      </c>
      <c r="K95" s="35">
        <f>G95*AP95</f>
        <v>0</v>
      </c>
      <c r="L95" s="35">
        <f>G95*H95</f>
        <v>0</v>
      </c>
      <c r="M95" s="35">
        <f>L95*(1+BW95/100)</f>
        <v>0</v>
      </c>
      <c r="N95" s="35">
        <v>0</v>
      </c>
      <c r="O95" s="35">
        <f>G95*N95</f>
        <v>0</v>
      </c>
      <c r="P95" s="37" t="s">
        <v>66</v>
      </c>
      <c r="Z95" s="35">
        <f>IF(AQ95="5",BJ95,0)</f>
        <v>0</v>
      </c>
      <c r="AB95" s="35">
        <f>IF(AQ95="1",BH95,0)</f>
        <v>0</v>
      </c>
      <c r="AC95" s="35">
        <f>IF(AQ95="1",BI95,0)</f>
        <v>0</v>
      </c>
      <c r="AD95" s="35">
        <f>IF(AQ95="7",BH95,0)</f>
        <v>0</v>
      </c>
      <c r="AE95" s="35">
        <f>IF(AQ95="7",BI95,0)</f>
        <v>0</v>
      </c>
      <c r="AF95" s="35">
        <f>IF(AQ95="2",BH95,0)</f>
        <v>0</v>
      </c>
      <c r="AG95" s="35">
        <f>IF(AQ95="2",BI95,0)</f>
        <v>0</v>
      </c>
      <c r="AH95" s="35">
        <f>IF(AQ95="0",BJ95,0)</f>
        <v>0</v>
      </c>
      <c r="AI95" s="12" t="s">
        <v>208</v>
      </c>
      <c r="AJ95" s="35">
        <f>IF(AN95=0,L95,0)</f>
        <v>0</v>
      </c>
      <c r="AK95" s="35">
        <f>IF(AN95=12,L95,0)</f>
        <v>0</v>
      </c>
      <c r="AL95" s="35">
        <f>IF(AN95=21,L95,0)</f>
        <v>0</v>
      </c>
      <c r="AN95" s="35">
        <v>21</v>
      </c>
      <c r="AO95" s="35">
        <f>H95*0</f>
        <v>0</v>
      </c>
      <c r="AP95" s="35">
        <f>H95*(1-0)</f>
        <v>0</v>
      </c>
      <c r="AQ95" s="36" t="s">
        <v>61</v>
      </c>
      <c r="AV95" s="35">
        <f>AW95+AX95</f>
        <v>0</v>
      </c>
      <c r="AW95" s="35">
        <f>G95*AO95</f>
        <v>0</v>
      </c>
      <c r="AX95" s="35">
        <f>G95*AP95</f>
        <v>0</v>
      </c>
      <c r="AY95" s="36" t="s">
        <v>216</v>
      </c>
      <c r="AZ95" s="36" t="s">
        <v>217</v>
      </c>
      <c r="BA95" s="12" t="s">
        <v>218</v>
      </c>
      <c r="BC95" s="35">
        <f>AW95+AX95</f>
        <v>0</v>
      </c>
      <c r="BD95" s="35">
        <f>H95/(100-BE95)*100</f>
        <v>0</v>
      </c>
      <c r="BE95" s="35">
        <v>0</v>
      </c>
      <c r="BF95" s="35">
        <f>O95</f>
        <v>0</v>
      </c>
      <c r="BH95" s="35">
        <f>G95*AO95</f>
        <v>0</v>
      </c>
      <c r="BI95" s="35">
        <f>G95*AP95</f>
        <v>0</v>
      </c>
      <c r="BJ95" s="35">
        <f>G95*H95</f>
        <v>0</v>
      </c>
      <c r="BK95" s="35"/>
      <c r="BL95" s="35"/>
      <c r="BW95" s="35" t="str">
        <f>I95</f>
        <v>21</v>
      </c>
      <c r="BX95" s="4" t="s">
        <v>242</v>
      </c>
    </row>
    <row r="96" spans="1:76" ht="13.5" customHeight="1" x14ac:dyDescent="0.4">
      <c r="A96" s="38"/>
      <c r="C96" s="44" t="s">
        <v>133</v>
      </c>
      <c r="D96" s="114" t="s">
        <v>243</v>
      </c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6"/>
    </row>
    <row r="97" spans="1:76" ht="14.6" x14ac:dyDescent="0.4">
      <c r="A97" s="2" t="s">
        <v>244</v>
      </c>
      <c r="B97" s="3" t="s">
        <v>208</v>
      </c>
      <c r="C97" s="3" t="s">
        <v>245</v>
      </c>
      <c r="D97" s="91" t="s">
        <v>246</v>
      </c>
      <c r="E97" s="86"/>
      <c r="F97" s="3" t="s">
        <v>215</v>
      </c>
      <c r="G97" s="35">
        <v>1</v>
      </c>
      <c r="H97" s="185"/>
      <c r="I97" s="36" t="s">
        <v>65</v>
      </c>
      <c r="J97" s="35">
        <f>G97*AO97</f>
        <v>0</v>
      </c>
      <c r="K97" s="35">
        <f>G97*AP97</f>
        <v>0</v>
      </c>
      <c r="L97" s="35">
        <f>G97*H97</f>
        <v>0</v>
      </c>
      <c r="M97" s="35">
        <f>L97*(1+BW97/100)</f>
        <v>0</v>
      </c>
      <c r="N97" s="35">
        <v>0</v>
      </c>
      <c r="O97" s="35">
        <f>G97*N97</f>
        <v>0</v>
      </c>
      <c r="P97" s="37" t="s">
        <v>66</v>
      </c>
      <c r="Z97" s="35">
        <f>IF(AQ97="5",BJ97,0)</f>
        <v>0</v>
      </c>
      <c r="AB97" s="35">
        <f>IF(AQ97="1",BH97,0)</f>
        <v>0</v>
      </c>
      <c r="AC97" s="35">
        <f>IF(AQ97="1",BI97,0)</f>
        <v>0</v>
      </c>
      <c r="AD97" s="35">
        <f>IF(AQ97="7",BH97,0)</f>
        <v>0</v>
      </c>
      <c r="AE97" s="35">
        <f>IF(AQ97="7",BI97,0)</f>
        <v>0</v>
      </c>
      <c r="AF97" s="35">
        <f>IF(AQ97="2",BH97,0)</f>
        <v>0</v>
      </c>
      <c r="AG97" s="35">
        <f>IF(AQ97="2",BI97,0)</f>
        <v>0</v>
      </c>
      <c r="AH97" s="35">
        <f>IF(AQ97="0",BJ97,0)</f>
        <v>0</v>
      </c>
      <c r="AI97" s="12" t="s">
        <v>208</v>
      </c>
      <c r="AJ97" s="35">
        <f>IF(AN97=0,L97,0)</f>
        <v>0</v>
      </c>
      <c r="AK97" s="35">
        <f>IF(AN97=12,L97,0)</f>
        <v>0</v>
      </c>
      <c r="AL97" s="35">
        <f>IF(AN97=21,L97,0)</f>
        <v>0</v>
      </c>
      <c r="AN97" s="35">
        <v>21</v>
      </c>
      <c r="AO97" s="35">
        <f>H97*0</f>
        <v>0</v>
      </c>
      <c r="AP97" s="35">
        <f>H97*(1-0)</f>
        <v>0</v>
      </c>
      <c r="AQ97" s="36" t="s">
        <v>61</v>
      </c>
      <c r="AV97" s="35">
        <f>AW97+AX97</f>
        <v>0</v>
      </c>
      <c r="AW97" s="35">
        <f>G97*AO97</f>
        <v>0</v>
      </c>
      <c r="AX97" s="35">
        <f>G97*AP97</f>
        <v>0</v>
      </c>
      <c r="AY97" s="36" t="s">
        <v>216</v>
      </c>
      <c r="AZ97" s="36" t="s">
        <v>217</v>
      </c>
      <c r="BA97" s="12" t="s">
        <v>218</v>
      </c>
      <c r="BC97" s="35">
        <f>AW97+AX97</f>
        <v>0</v>
      </c>
      <c r="BD97" s="35">
        <f>H97/(100-BE97)*100</f>
        <v>0</v>
      </c>
      <c r="BE97" s="35">
        <v>0</v>
      </c>
      <c r="BF97" s="35">
        <f>O97</f>
        <v>0</v>
      </c>
      <c r="BH97" s="35">
        <f>G97*AO97</f>
        <v>0</v>
      </c>
      <c r="BI97" s="35">
        <f>G97*AP97</f>
        <v>0</v>
      </c>
      <c r="BJ97" s="35">
        <f>G97*H97</f>
        <v>0</v>
      </c>
      <c r="BK97" s="35"/>
      <c r="BL97" s="35"/>
      <c r="BW97" s="35" t="str">
        <f>I97</f>
        <v>21</v>
      </c>
      <c r="BX97" s="4" t="s">
        <v>246</v>
      </c>
    </row>
    <row r="98" spans="1:76" ht="13.5" customHeight="1" x14ac:dyDescent="0.4">
      <c r="A98" s="38"/>
      <c r="C98" s="44" t="s">
        <v>133</v>
      </c>
      <c r="D98" s="114" t="s">
        <v>247</v>
      </c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6"/>
    </row>
    <row r="99" spans="1:76" ht="14.6" x14ac:dyDescent="0.4">
      <c r="A99" s="2" t="s">
        <v>248</v>
      </c>
      <c r="B99" s="3" t="s">
        <v>208</v>
      </c>
      <c r="C99" s="3" t="s">
        <v>245</v>
      </c>
      <c r="D99" s="91" t="s">
        <v>249</v>
      </c>
      <c r="E99" s="86"/>
      <c r="F99" s="3" t="s">
        <v>215</v>
      </c>
      <c r="G99" s="35">
        <v>1</v>
      </c>
      <c r="H99" s="185"/>
      <c r="I99" s="36" t="s">
        <v>65</v>
      </c>
      <c r="J99" s="35">
        <f>G99*AO99</f>
        <v>0</v>
      </c>
      <c r="K99" s="35">
        <f>G99*AP99</f>
        <v>0</v>
      </c>
      <c r="L99" s="35">
        <f>G99*H99</f>
        <v>0</v>
      </c>
      <c r="M99" s="35">
        <f>L99*(1+BW99/100)</f>
        <v>0</v>
      </c>
      <c r="N99" s="35">
        <v>0</v>
      </c>
      <c r="O99" s="35">
        <f>G99*N99</f>
        <v>0</v>
      </c>
      <c r="P99" s="37" t="s">
        <v>66</v>
      </c>
      <c r="Z99" s="35">
        <f>IF(AQ99="5",BJ99,0)</f>
        <v>0</v>
      </c>
      <c r="AB99" s="35">
        <f>IF(AQ99="1",BH99,0)</f>
        <v>0</v>
      </c>
      <c r="AC99" s="35">
        <f>IF(AQ99="1",BI99,0)</f>
        <v>0</v>
      </c>
      <c r="AD99" s="35">
        <f>IF(AQ99="7",BH99,0)</f>
        <v>0</v>
      </c>
      <c r="AE99" s="35">
        <f>IF(AQ99="7",BI99,0)</f>
        <v>0</v>
      </c>
      <c r="AF99" s="35">
        <f>IF(AQ99="2",BH99,0)</f>
        <v>0</v>
      </c>
      <c r="AG99" s="35">
        <f>IF(AQ99="2",BI99,0)</f>
        <v>0</v>
      </c>
      <c r="AH99" s="35">
        <f>IF(AQ99="0",BJ99,0)</f>
        <v>0</v>
      </c>
      <c r="AI99" s="12" t="s">
        <v>208</v>
      </c>
      <c r="AJ99" s="35">
        <f>IF(AN99=0,L99,0)</f>
        <v>0</v>
      </c>
      <c r="AK99" s="35">
        <f>IF(AN99=12,L99,0)</f>
        <v>0</v>
      </c>
      <c r="AL99" s="35">
        <f>IF(AN99=21,L99,0)</f>
        <v>0</v>
      </c>
      <c r="AN99" s="35">
        <v>21</v>
      </c>
      <c r="AO99" s="35">
        <f>H99*0</f>
        <v>0</v>
      </c>
      <c r="AP99" s="35">
        <f>H99*(1-0)</f>
        <v>0</v>
      </c>
      <c r="AQ99" s="36" t="s">
        <v>61</v>
      </c>
      <c r="AV99" s="35">
        <f>AW99+AX99</f>
        <v>0</v>
      </c>
      <c r="AW99" s="35">
        <f>G99*AO99</f>
        <v>0</v>
      </c>
      <c r="AX99" s="35">
        <f>G99*AP99</f>
        <v>0</v>
      </c>
      <c r="AY99" s="36" t="s">
        <v>216</v>
      </c>
      <c r="AZ99" s="36" t="s">
        <v>217</v>
      </c>
      <c r="BA99" s="12" t="s">
        <v>218</v>
      </c>
      <c r="BC99" s="35">
        <f>AW99+AX99</f>
        <v>0</v>
      </c>
      <c r="BD99" s="35">
        <f>H99/(100-BE99)*100</f>
        <v>0</v>
      </c>
      <c r="BE99" s="35">
        <v>0</v>
      </c>
      <c r="BF99" s="35">
        <f>O99</f>
        <v>0</v>
      </c>
      <c r="BH99" s="35">
        <f>G99*AO99</f>
        <v>0</v>
      </c>
      <c r="BI99" s="35">
        <f>G99*AP99</f>
        <v>0</v>
      </c>
      <c r="BJ99" s="35">
        <f>G99*H99</f>
        <v>0</v>
      </c>
      <c r="BK99" s="35"/>
      <c r="BL99" s="35"/>
      <c r="BW99" s="35" t="str">
        <f>I99</f>
        <v>21</v>
      </c>
      <c r="BX99" s="4" t="s">
        <v>249</v>
      </c>
    </row>
    <row r="100" spans="1:76" ht="13.5" customHeight="1" x14ac:dyDescent="0.4">
      <c r="A100" s="38"/>
      <c r="C100" s="44" t="s">
        <v>133</v>
      </c>
      <c r="D100" s="114" t="s">
        <v>250</v>
      </c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6"/>
    </row>
    <row r="101" spans="1:76" ht="14.6" x14ac:dyDescent="0.4">
      <c r="A101" s="2" t="s">
        <v>205</v>
      </c>
      <c r="B101" s="3" t="s">
        <v>208</v>
      </c>
      <c r="C101" s="3" t="s">
        <v>245</v>
      </c>
      <c r="D101" s="91" t="s">
        <v>251</v>
      </c>
      <c r="E101" s="86"/>
      <c r="F101" s="3" t="s">
        <v>215</v>
      </c>
      <c r="G101" s="35">
        <v>1</v>
      </c>
      <c r="H101" s="185"/>
      <c r="I101" s="36" t="s">
        <v>65</v>
      </c>
      <c r="J101" s="35">
        <f>G101*AO101</f>
        <v>0</v>
      </c>
      <c r="K101" s="35">
        <f>G101*AP101</f>
        <v>0</v>
      </c>
      <c r="L101" s="35">
        <f>G101*H101</f>
        <v>0</v>
      </c>
      <c r="M101" s="35">
        <f>L101*(1+BW101/100)</f>
        <v>0</v>
      </c>
      <c r="N101" s="35">
        <v>0</v>
      </c>
      <c r="O101" s="35">
        <f>G101*N101</f>
        <v>0</v>
      </c>
      <c r="P101" s="37" t="s">
        <v>66</v>
      </c>
      <c r="Z101" s="35">
        <f>IF(AQ101="5",BJ101,0)</f>
        <v>0</v>
      </c>
      <c r="AB101" s="35">
        <f>IF(AQ101="1",BH101,0)</f>
        <v>0</v>
      </c>
      <c r="AC101" s="35">
        <f>IF(AQ101="1",BI101,0)</f>
        <v>0</v>
      </c>
      <c r="AD101" s="35">
        <f>IF(AQ101="7",BH101,0)</f>
        <v>0</v>
      </c>
      <c r="AE101" s="35">
        <f>IF(AQ101="7",BI101,0)</f>
        <v>0</v>
      </c>
      <c r="AF101" s="35">
        <f>IF(AQ101="2",BH101,0)</f>
        <v>0</v>
      </c>
      <c r="AG101" s="35">
        <f>IF(AQ101="2",BI101,0)</f>
        <v>0</v>
      </c>
      <c r="AH101" s="35">
        <f>IF(AQ101="0",BJ101,0)</f>
        <v>0</v>
      </c>
      <c r="AI101" s="12" t="s">
        <v>208</v>
      </c>
      <c r="AJ101" s="35">
        <f>IF(AN101=0,L101,0)</f>
        <v>0</v>
      </c>
      <c r="AK101" s="35">
        <f>IF(AN101=12,L101,0)</f>
        <v>0</v>
      </c>
      <c r="AL101" s="35">
        <f>IF(AN101=21,L101,0)</f>
        <v>0</v>
      </c>
      <c r="AN101" s="35">
        <v>21</v>
      </c>
      <c r="AO101" s="35">
        <f>H101*0</f>
        <v>0</v>
      </c>
      <c r="AP101" s="35">
        <f>H101*(1-0)</f>
        <v>0</v>
      </c>
      <c r="AQ101" s="36" t="s">
        <v>61</v>
      </c>
      <c r="AV101" s="35">
        <f>AW101+AX101</f>
        <v>0</v>
      </c>
      <c r="AW101" s="35">
        <f>G101*AO101</f>
        <v>0</v>
      </c>
      <c r="AX101" s="35">
        <f>G101*AP101</f>
        <v>0</v>
      </c>
      <c r="AY101" s="36" t="s">
        <v>216</v>
      </c>
      <c r="AZ101" s="36" t="s">
        <v>217</v>
      </c>
      <c r="BA101" s="12" t="s">
        <v>218</v>
      </c>
      <c r="BC101" s="35">
        <f>AW101+AX101</f>
        <v>0</v>
      </c>
      <c r="BD101" s="35">
        <f>H101/(100-BE101)*100</f>
        <v>0</v>
      </c>
      <c r="BE101" s="35">
        <v>0</v>
      </c>
      <c r="BF101" s="35">
        <f>O101</f>
        <v>0</v>
      </c>
      <c r="BH101" s="35">
        <f>G101*AO101</f>
        <v>0</v>
      </c>
      <c r="BI101" s="35">
        <f>G101*AP101</f>
        <v>0</v>
      </c>
      <c r="BJ101" s="35">
        <f>G101*H101</f>
        <v>0</v>
      </c>
      <c r="BK101" s="35"/>
      <c r="BL101" s="35"/>
      <c r="BW101" s="35" t="str">
        <f>I101</f>
        <v>21</v>
      </c>
      <c r="BX101" s="4" t="s">
        <v>251</v>
      </c>
    </row>
    <row r="102" spans="1:76" ht="13.5" customHeight="1" x14ac:dyDescent="0.4">
      <c r="A102" s="38"/>
      <c r="C102" s="44" t="s">
        <v>133</v>
      </c>
      <c r="D102" s="114" t="s">
        <v>252</v>
      </c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6"/>
    </row>
    <row r="103" spans="1:76" ht="14.6" x14ac:dyDescent="0.4">
      <c r="A103" s="31" t="s">
        <v>56</v>
      </c>
      <c r="B103" s="32" t="s">
        <v>253</v>
      </c>
      <c r="C103" s="32" t="s">
        <v>56</v>
      </c>
      <c r="D103" s="109" t="s">
        <v>254</v>
      </c>
      <c r="E103" s="110"/>
      <c r="F103" s="33" t="s">
        <v>4</v>
      </c>
      <c r="G103" s="33" t="s">
        <v>4</v>
      </c>
      <c r="H103" s="33" t="s">
        <v>4</v>
      </c>
      <c r="I103" s="33" t="s">
        <v>4</v>
      </c>
      <c r="J103" s="1">
        <f>J104</f>
        <v>0</v>
      </c>
      <c r="K103" s="1">
        <f>K104</f>
        <v>0</v>
      </c>
      <c r="L103" s="1">
        <f>L104</f>
        <v>0</v>
      </c>
      <c r="M103" s="1">
        <f>M104</f>
        <v>0</v>
      </c>
      <c r="N103" s="12" t="s">
        <v>56</v>
      </c>
      <c r="O103" s="1">
        <f>O104</f>
        <v>0</v>
      </c>
      <c r="P103" s="34" t="s">
        <v>56</v>
      </c>
    </row>
    <row r="104" spans="1:76" ht="14.6" x14ac:dyDescent="0.4">
      <c r="A104" s="31" t="s">
        <v>56</v>
      </c>
      <c r="B104" s="32" t="s">
        <v>253</v>
      </c>
      <c r="C104" s="32" t="s">
        <v>210</v>
      </c>
      <c r="D104" s="109" t="s">
        <v>211</v>
      </c>
      <c r="E104" s="110"/>
      <c r="F104" s="33" t="s">
        <v>4</v>
      </c>
      <c r="G104" s="33" t="s">
        <v>4</v>
      </c>
      <c r="H104" s="33" t="s">
        <v>4</v>
      </c>
      <c r="I104" s="33" t="s">
        <v>4</v>
      </c>
      <c r="J104" s="1">
        <f>SUM(J105:J105)</f>
        <v>0</v>
      </c>
      <c r="K104" s="1">
        <f>SUM(K105:K105)</f>
        <v>0</v>
      </c>
      <c r="L104" s="1">
        <f>SUM(L105:L105)</f>
        <v>0</v>
      </c>
      <c r="M104" s="1">
        <f>SUM(M105:M105)</f>
        <v>0</v>
      </c>
      <c r="N104" s="12" t="s">
        <v>56</v>
      </c>
      <c r="O104" s="1">
        <f>SUM(O105:O105)</f>
        <v>0</v>
      </c>
      <c r="P104" s="34" t="s">
        <v>56</v>
      </c>
      <c r="AI104" s="12" t="s">
        <v>253</v>
      </c>
      <c r="AS104" s="1">
        <f>SUM(AJ105:AJ105)</f>
        <v>0</v>
      </c>
      <c r="AT104" s="1">
        <f>SUM(AK105:AK105)</f>
        <v>0</v>
      </c>
      <c r="AU104" s="1">
        <f>SUM(AL105:AL105)</f>
        <v>0</v>
      </c>
    </row>
    <row r="105" spans="1:76" ht="14.6" x14ac:dyDescent="0.4">
      <c r="A105" s="2" t="s">
        <v>255</v>
      </c>
      <c r="B105" s="3" t="s">
        <v>253</v>
      </c>
      <c r="C105" s="3" t="s">
        <v>213</v>
      </c>
      <c r="D105" s="91" t="s">
        <v>256</v>
      </c>
      <c r="E105" s="86"/>
      <c r="F105" s="3" t="s">
        <v>215</v>
      </c>
      <c r="G105" s="35">
        <v>1</v>
      </c>
      <c r="H105" s="185"/>
      <c r="I105" s="36" t="s">
        <v>65</v>
      </c>
      <c r="J105" s="35">
        <f>G105*AO105</f>
        <v>0</v>
      </c>
      <c r="K105" s="35">
        <f>G105*AP105</f>
        <v>0</v>
      </c>
      <c r="L105" s="35">
        <f>G105*H105</f>
        <v>0</v>
      </c>
      <c r="M105" s="35">
        <f>L105*(1+BW105/100)</f>
        <v>0</v>
      </c>
      <c r="N105" s="35">
        <v>0</v>
      </c>
      <c r="O105" s="35">
        <f>G105*N105</f>
        <v>0</v>
      </c>
      <c r="P105" s="37" t="s">
        <v>66</v>
      </c>
      <c r="Z105" s="35">
        <f>IF(AQ105="5",BJ105,0)</f>
        <v>0</v>
      </c>
      <c r="AB105" s="35">
        <f>IF(AQ105="1",BH105,0)</f>
        <v>0</v>
      </c>
      <c r="AC105" s="35">
        <f>IF(AQ105="1",BI105,0)</f>
        <v>0</v>
      </c>
      <c r="AD105" s="35">
        <f>IF(AQ105="7",BH105,0)</f>
        <v>0</v>
      </c>
      <c r="AE105" s="35">
        <f>IF(AQ105="7",BI105,0)</f>
        <v>0</v>
      </c>
      <c r="AF105" s="35">
        <f>IF(AQ105="2",BH105,0)</f>
        <v>0</v>
      </c>
      <c r="AG105" s="35">
        <f>IF(AQ105="2",BI105,0)</f>
        <v>0</v>
      </c>
      <c r="AH105" s="35">
        <f>IF(AQ105="0",BJ105,0)</f>
        <v>0</v>
      </c>
      <c r="AI105" s="12" t="s">
        <v>253</v>
      </c>
      <c r="AJ105" s="35">
        <f>IF(AN105=0,L105,0)</f>
        <v>0</v>
      </c>
      <c r="AK105" s="35">
        <f>IF(AN105=12,L105,0)</f>
        <v>0</v>
      </c>
      <c r="AL105" s="35">
        <f>IF(AN105=21,L105,0)</f>
        <v>0</v>
      </c>
      <c r="AN105" s="35">
        <v>21</v>
      </c>
      <c r="AO105" s="35">
        <f>H105*0</f>
        <v>0</v>
      </c>
      <c r="AP105" s="35">
        <f>H105*(1-0)</f>
        <v>0</v>
      </c>
      <c r="AQ105" s="36" t="s">
        <v>61</v>
      </c>
      <c r="AV105" s="35">
        <f>AW105+AX105</f>
        <v>0</v>
      </c>
      <c r="AW105" s="35">
        <f>G105*AO105</f>
        <v>0</v>
      </c>
      <c r="AX105" s="35">
        <f>G105*AP105</f>
        <v>0</v>
      </c>
      <c r="AY105" s="36" t="s">
        <v>216</v>
      </c>
      <c r="AZ105" s="36" t="s">
        <v>257</v>
      </c>
      <c r="BA105" s="12" t="s">
        <v>258</v>
      </c>
      <c r="BC105" s="35">
        <f>AW105+AX105</f>
        <v>0</v>
      </c>
      <c r="BD105" s="35">
        <f>H105/(100-BE105)*100</f>
        <v>0</v>
      </c>
      <c r="BE105" s="35">
        <v>0</v>
      </c>
      <c r="BF105" s="35">
        <f>O105</f>
        <v>0</v>
      </c>
      <c r="BH105" s="35">
        <f>G105*AO105</f>
        <v>0</v>
      </c>
      <c r="BI105" s="35">
        <f>G105*AP105</f>
        <v>0</v>
      </c>
      <c r="BJ105" s="35">
        <f>G105*H105</f>
        <v>0</v>
      </c>
      <c r="BK105" s="35"/>
      <c r="BL105" s="35"/>
      <c r="BW105" s="35" t="str">
        <f>I105</f>
        <v>21</v>
      </c>
      <c r="BX105" s="4" t="s">
        <v>256</v>
      </c>
    </row>
    <row r="106" spans="1:76" ht="27" customHeight="1" x14ac:dyDescent="0.4">
      <c r="A106" s="45"/>
      <c r="B106" s="46"/>
      <c r="C106" s="47" t="s">
        <v>133</v>
      </c>
      <c r="D106" s="117" t="s">
        <v>259</v>
      </c>
      <c r="E106" s="118"/>
      <c r="F106" s="118"/>
      <c r="G106" s="118"/>
      <c r="H106" s="118"/>
      <c r="I106" s="118"/>
      <c r="J106" s="118"/>
      <c r="K106" s="118"/>
      <c r="L106" s="118"/>
      <c r="M106" s="118"/>
      <c r="N106" s="118"/>
      <c r="O106" s="118"/>
      <c r="P106" s="119"/>
    </row>
    <row r="107" spans="1:76" ht="14.6" x14ac:dyDescent="0.4">
      <c r="J107" s="120" t="s">
        <v>260</v>
      </c>
      <c r="K107" s="120"/>
      <c r="L107" s="48">
        <f>L13+L19+L25+L30+L38+L48+L53+L60+L63+L70+L78+L104</f>
        <v>0</v>
      </c>
      <c r="M107" s="48">
        <f>M13+M19+M25+M30+M38+M48+M53+M60+M63+M70+M78+M104</f>
        <v>0</v>
      </c>
    </row>
    <row r="108" spans="1:76" ht="14.6" x14ac:dyDescent="0.4">
      <c r="A108" s="49" t="s">
        <v>133</v>
      </c>
    </row>
    <row r="109" spans="1:76" ht="13.5" customHeight="1" x14ac:dyDescent="0.4">
      <c r="A109" s="91" t="s">
        <v>261</v>
      </c>
      <c r="B109" s="86"/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  <c r="O109" s="86"/>
      <c r="P109" s="86"/>
    </row>
  </sheetData>
  <sheetProtection algorithmName="SHA-512" hashValue="4U61TsVODw5YKNmfLLkSmxgVzk0wT/VgmXgpbWd6ad2MVm3QXbPFkdN/8xaDcbPTJ95Csatcj3xg55f5a0IQsA==" saltValue="YeaPfELn8tw1Ml7h97BPOA==" spinCount="100000" sheet="1" objects="1" scenarios="1"/>
  <mergeCells count="108">
    <mergeCell ref="J107:K107"/>
    <mergeCell ref="A109:P109"/>
    <mergeCell ref="D102:P102"/>
    <mergeCell ref="D103:E103"/>
    <mergeCell ref="D104:E104"/>
    <mergeCell ref="D105:E105"/>
    <mergeCell ref="D106:P106"/>
    <mergeCell ref="D97:E97"/>
    <mergeCell ref="D98:P98"/>
    <mergeCell ref="D99:E99"/>
    <mergeCell ref="D100:P100"/>
    <mergeCell ref="D101:E101"/>
    <mergeCell ref="D92:P92"/>
    <mergeCell ref="D93:E93"/>
    <mergeCell ref="D94:P94"/>
    <mergeCell ref="D95:E95"/>
    <mergeCell ref="D96:P96"/>
    <mergeCell ref="D87:E87"/>
    <mergeCell ref="D88:P88"/>
    <mergeCell ref="D89:E89"/>
    <mergeCell ref="D90:P90"/>
    <mergeCell ref="D91:E91"/>
    <mergeCell ref="D82:P82"/>
    <mergeCell ref="D83:E83"/>
    <mergeCell ref="D84:P84"/>
    <mergeCell ref="D85:E85"/>
    <mergeCell ref="D86:P86"/>
    <mergeCell ref="D77:E77"/>
    <mergeCell ref="D78:E78"/>
    <mergeCell ref="D79:E79"/>
    <mergeCell ref="D80:P80"/>
    <mergeCell ref="D81:E81"/>
    <mergeCell ref="D69:E69"/>
    <mergeCell ref="D70:E70"/>
    <mergeCell ref="D71:E71"/>
    <mergeCell ref="D73:E73"/>
    <mergeCell ref="D76:P76"/>
    <mergeCell ref="D61:E61"/>
    <mergeCell ref="D63:E63"/>
    <mergeCell ref="D64:E64"/>
    <mergeCell ref="D66:E66"/>
    <mergeCell ref="D68:P68"/>
    <mergeCell ref="D54:E54"/>
    <mergeCell ref="D56:E56"/>
    <mergeCell ref="D57:P57"/>
    <mergeCell ref="D58:E58"/>
    <mergeCell ref="D60:E60"/>
    <mergeCell ref="D48:E48"/>
    <mergeCell ref="D49:E49"/>
    <mergeCell ref="D50:E50"/>
    <mergeCell ref="D51:P51"/>
    <mergeCell ref="D53:E53"/>
    <mergeCell ref="D40:P40"/>
    <mergeCell ref="D42:P42"/>
    <mergeCell ref="D43:E43"/>
    <mergeCell ref="D44:P44"/>
    <mergeCell ref="D46:E46"/>
    <mergeCell ref="D34:E34"/>
    <mergeCell ref="D35:E35"/>
    <mergeCell ref="D37:E37"/>
    <mergeCell ref="D38:E38"/>
    <mergeCell ref="D39:E39"/>
    <mergeCell ref="D28:P28"/>
    <mergeCell ref="D30:E30"/>
    <mergeCell ref="D31:E31"/>
    <mergeCell ref="D32:E32"/>
    <mergeCell ref="D33:E33"/>
    <mergeCell ref="D22:E22"/>
    <mergeCell ref="D24:E24"/>
    <mergeCell ref="D25:E25"/>
    <mergeCell ref="D26:E26"/>
    <mergeCell ref="D27:E27"/>
    <mergeCell ref="D14:E14"/>
    <mergeCell ref="D16:E16"/>
    <mergeCell ref="D17:P17"/>
    <mergeCell ref="D19:E19"/>
    <mergeCell ref="D20:E20"/>
    <mergeCell ref="D11:E11"/>
    <mergeCell ref="J10:L10"/>
    <mergeCell ref="N10:O10"/>
    <mergeCell ref="D12:E12"/>
    <mergeCell ref="D13:E13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workbookViewId="0">
      <pane ySplit="11" topLeftCell="A12" activePane="bottomLeft" state="frozen"/>
      <selection pane="bottomLeft" activeCell="A17" sqref="A17:L17"/>
    </sheetView>
  </sheetViews>
  <sheetFormatPr defaultColWidth="12.15234375" defaultRowHeight="15" customHeight="1" x14ac:dyDescent="0.4"/>
  <cols>
    <col min="1" max="1" width="7.53515625" customWidth="1"/>
    <col min="2" max="8" width="15.69140625" customWidth="1"/>
    <col min="9" max="12" width="14.3046875" customWidth="1"/>
    <col min="13" max="16" width="12.15234375" hidden="1"/>
  </cols>
  <sheetData>
    <row r="1" spans="1:16" ht="54.75" customHeight="1" x14ac:dyDescent="0.4">
      <c r="A1" s="82" t="s">
        <v>262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spans="1:16" ht="14.6" x14ac:dyDescent="0.4">
      <c r="A2" s="83" t="s">
        <v>1</v>
      </c>
      <c r="B2" s="84"/>
      <c r="C2" s="84"/>
      <c r="D2" s="92" t="str">
        <f>'Stavební rozpočet'!D2</f>
        <v>Rekonstrukce, úpravy a rozš. stáv. zpev. i nezpev. ploch k parkování - část sídliště U Hřbitova</v>
      </c>
      <c r="E2" s="93"/>
      <c r="F2" s="93"/>
      <c r="G2" s="90" t="s">
        <v>3</v>
      </c>
      <c r="H2" s="90" t="str">
        <f>'Stavební rozpočet'!H2</f>
        <v xml:space="preserve"> </v>
      </c>
      <c r="I2" s="90" t="s">
        <v>5</v>
      </c>
      <c r="J2" s="90" t="str">
        <f>'Stavební rozpočet'!J2</f>
        <v>Statutární město Jihlava</v>
      </c>
      <c r="K2" s="84"/>
      <c r="L2" s="95"/>
    </row>
    <row r="3" spans="1:16" ht="15" customHeight="1" x14ac:dyDescent="0.4">
      <c r="A3" s="85"/>
      <c r="B3" s="86"/>
      <c r="C3" s="86"/>
      <c r="D3" s="94"/>
      <c r="E3" s="94"/>
      <c r="F3" s="94"/>
      <c r="G3" s="86"/>
      <c r="H3" s="86"/>
      <c r="I3" s="86"/>
      <c r="J3" s="86"/>
      <c r="K3" s="86"/>
      <c r="L3" s="96"/>
    </row>
    <row r="4" spans="1:16" ht="14.6" x14ac:dyDescent="0.4">
      <c r="A4" s="87" t="s">
        <v>7</v>
      </c>
      <c r="B4" s="86"/>
      <c r="C4" s="86"/>
      <c r="D4" s="91" t="str">
        <f>'Stavební rozpočet'!D4</f>
        <v>SO 112.1 - Parkoviště ul. Filipa Bartáka</v>
      </c>
      <c r="E4" s="86"/>
      <c r="F4" s="86"/>
      <c r="G4" s="91" t="s">
        <v>9</v>
      </c>
      <c r="H4" s="91" t="str">
        <f>'Stavební rozpočet'!H4</f>
        <v xml:space="preserve"> </v>
      </c>
      <c r="I4" s="91" t="s">
        <v>10</v>
      </c>
      <c r="J4" s="91" t="str">
        <f>'Stavební rozpočet'!J4</f>
        <v> </v>
      </c>
      <c r="K4" s="86"/>
      <c r="L4" s="96"/>
    </row>
    <row r="5" spans="1:16" ht="15" customHeight="1" x14ac:dyDescent="0.4">
      <c r="A5" s="85"/>
      <c r="B5" s="86"/>
      <c r="C5" s="86"/>
      <c r="D5" s="86"/>
      <c r="E5" s="86"/>
      <c r="F5" s="86"/>
      <c r="G5" s="86"/>
      <c r="H5" s="86"/>
      <c r="I5" s="86"/>
      <c r="J5" s="86"/>
      <c r="K5" s="86"/>
      <c r="L5" s="96"/>
    </row>
    <row r="6" spans="1:16" ht="14.6" x14ac:dyDescent="0.4">
      <c r="A6" s="87" t="s">
        <v>12</v>
      </c>
      <c r="B6" s="86"/>
      <c r="C6" s="86"/>
      <c r="D6" s="91" t="str">
        <f>'Stavební rozpočet'!D6</f>
        <v>Jihlava</v>
      </c>
      <c r="E6" s="86"/>
      <c r="F6" s="86"/>
      <c r="G6" s="91" t="s">
        <v>14</v>
      </c>
      <c r="H6" s="91" t="str">
        <f>'Stavební rozpočet'!H6</f>
        <v xml:space="preserve"> </v>
      </c>
      <c r="I6" s="91" t="s">
        <v>15</v>
      </c>
      <c r="J6" s="91" t="str">
        <f>'Stavební rozpočet'!J6</f>
        <v>dle výběrového řízení</v>
      </c>
      <c r="K6" s="86"/>
      <c r="L6" s="96"/>
    </row>
    <row r="7" spans="1:16" ht="15" customHeight="1" x14ac:dyDescent="0.4">
      <c r="A7" s="85"/>
      <c r="B7" s="86"/>
      <c r="C7" s="86"/>
      <c r="D7" s="86"/>
      <c r="E7" s="86"/>
      <c r="F7" s="86"/>
      <c r="G7" s="86"/>
      <c r="H7" s="86"/>
      <c r="I7" s="86"/>
      <c r="J7" s="86"/>
      <c r="K7" s="86"/>
      <c r="L7" s="96"/>
    </row>
    <row r="8" spans="1:16" ht="14.6" x14ac:dyDescent="0.4">
      <c r="A8" s="87" t="s">
        <v>17</v>
      </c>
      <c r="B8" s="86"/>
      <c r="C8" s="86"/>
      <c r="D8" s="91" t="str">
        <f>'Stavební rozpočet'!D8</f>
        <v xml:space="preserve"> </v>
      </c>
      <c r="E8" s="86"/>
      <c r="F8" s="86"/>
      <c r="G8" s="91" t="s">
        <v>18</v>
      </c>
      <c r="H8" s="91" t="str">
        <f>'Stavební rozpočet'!H8</f>
        <v>27.08.2024</v>
      </c>
      <c r="I8" s="91" t="s">
        <v>20</v>
      </c>
      <c r="J8" s="91" t="str">
        <f>'Stavební rozpočet'!J8</f>
        <v>Ing. Petr Kristýnek</v>
      </c>
      <c r="K8" s="86"/>
      <c r="L8" s="96"/>
    </row>
    <row r="9" spans="1:16" ht="14.6" x14ac:dyDescent="0.4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97"/>
    </row>
    <row r="10" spans="1:16" ht="14.6" x14ac:dyDescent="0.4">
      <c r="A10" s="50" t="s">
        <v>4</v>
      </c>
      <c r="B10" s="121" t="s">
        <v>4</v>
      </c>
      <c r="C10" s="122"/>
      <c r="D10" s="122"/>
      <c r="E10" s="122"/>
      <c r="F10" s="122"/>
      <c r="G10" s="122"/>
      <c r="H10" s="123"/>
      <c r="I10" s="102" t="s">
        <v>30</v>
      </c>
      <c r="J10" s="103"/>
      <c r="K10" s="104"/>
      <c r="L10" s="10" t="s">
        <v>31</v>
      </c>
    </row>
    <row r="11" spans="1:16" ht="14.6" x14ac:dyDescent="0.4">
      <c r="A11" s="51" t="s">
        <v>23</v>
      </c>
      <c r="B11" s="100" t="s">
        <v>263</v>
      </c>
      <c r="C11" s="124"/>
      <c r="D11" s="124"/>
      <c r="E11" s="124"/>
      <c r="F11" s="124"/>
      <c r="G11" s="124"/>
      <c r="H11" s="125"/>
      <c r="I11" s="18" t="s">
        <v>38</v>
      </c>
      <c r="J11" s="19" t="s">
        <v>39</v>
      </c>
      <c r="K11" s="20" t="s">
        <v>40</v>
      </c>
      <c r="L11" s="21" t="s">
        <v>40</v>
      </c>
    </row>
    <row r="12" spans="1:16" ht="14.6" x14ac:dyDescent="0.4">
      <c r="A12" s="52" t="s">
        <v>57</v>
      </c>
      <c r="B12" s="126" t="s">
        <v>58</v>
      </c>
      <c r="C12" s="126"/>
      <c r="D12" s="126"/>
      <c r="E12" s="126"/>
      <c r="F12" s="126"/>
      <c r="G12" s="126"/>
      <c r="H12" s="126"/>
      <c r="I12" s="53">
        <f>'Stavební rozpočet'!J12</f>
        <v>0</v>
      </c>
      <c r="J12" s="53">
        <f>'Stavební rozpočet'!K12</f>
        <v>0</v>
      </c>
      <c r="K12" s="53">
        <f>'Stavební rozpočet'!L12</f>
        <v>0</v>
      </c>
      <c r="L12" s="54">
        <f>'Stavební rozpočet'!O12</f>
        <v>55.531120000000001</v>
      </c>
      <c r="M12" s="55" t="s">
        <v>264</v>
      </c>
      <c r="N12" s="35">
        <f>IF(M12="F",0,K12)</f>
        <v>0</v>
      </c>
      <c r="O12" s="3" t="s">
        <v>57</v>
      </c>
      <c r="P12" s="35">
        <f>IF(M12="T",0,K12)</f>
        <v>0</v>
      </c>
    </row>
    <row r="13" spans="1:16" ht="14.6" x14ac:dyDescent="0.4">
      <c r="A13" s="2" t="s">
        <v>208</v>
      </c>
      <c r="B13" s="86" t="s">
        <v>209</v>
      </c>
      <c r="C13" s="86"/>
      <c r="D13" s="86"/>
      <c r="E13" s="86"/>
      <c r="F13" s="86"/>
      <c r="G13" s="86"/>
      <c r="H13" s="86"/>
      <c r="I13" s="35">
        <f>'Stavební rozpočet'!J77</f>
        <v>0</v>
      </c>
      <c r="J13" s="35">
        <f>'Stavební rozpočet'!K77</f>
        <v>0</v>
      </c>
      <c r="K13" s="35">
        <f>'Stavební rozpočet'!L77</f>
        <v>0</v>
      </c>
      <c r="L13" s="56">
        <f>'Stavební rozpočet'!O77</f>
        <v>0</v>
      </c>
      <c r="M13" s="55" t="s">
        <v>264</v>
      </c>
      <c r="N13" s="35">
        <f>IF(M13="F",0,K13)</f>
        <v>0</v>
      </c>
      <c r="O13" s="3" t="s">
        <v>208</v>
      </c>
      <c r="P13" s="35">
        <f>IF(M13="T",0,K13)</f>
        <v>0</v>
      </c>
    </row>
    <row r="14" spans="1:16" ht="14.6" x14ac:dyDescent="0.4">
      <c r="A14" s="57" t="s">
        <v>253</v>
      </c>
      <c r="B14" s="127" t="s">
        <v>254</v>
      </c>
      <c r="C14" s="127"/>
      <c r="D14" s="127"/>
      <c r="E14" s="127"/>
      <c r="F14" s="127"/>
      <c r="G14" s="127"/>
      <c r="H14" s="127"/>
      <c r="I14" s="58">
        <f>'Stavební rozpočet'!J103</f>
        <v>0</v>
      </c>
      <c r="J14" s="58">
        <f>'Stavební rozpočet'!K103</f>
        <v>0</v>
      </c>
      <c r="K14" s="58">
        <f>'Stavební rozpočet'!L103</f>
        <v>0</v>
      </c>
      <c r="L14" s="59">
        <f>'Stavební rozpočet'!O103</f>
        <v>0</v>
      </c>
      <c r="M14" s="55" t="s">
        <v>264</v>
      </c>
      <c r="N14" s="35">
        <f>IF(M14="F",0,K14)</f>
        <v>0</v>
      </c>
      <c r="O14" s="3" t="s">
        <v>253</v>
      </c>
      <c r="P14" s="35">
        <f>IF(M14="T",0,K14)</f>
        <v>0</v>
      </c>
    </row>
    <row r="15" spans="1:16" ht="14.6" x14ac:dyDescent="0.4">
      <c r="I15" s="120" t="s">
        <v>260</v>
      </c>
      <c r="J15" s="120"/>
      <c r="K15" s="48">
        <f>SUM(P12:P14)</f>
        <v>0</v>
      </c>
    </row>
    <row r="16" spans="1:16" ht="14.6" x14ac:dyDescent="0.4">
      <c r="A16" s="49" t="s">
        <v>133</v>
      </c>
    </row>
    <row r="17" spans="1:12" ht="13.5" customHeight="1" x14ac:dyDescent="0.4">
      <c r="A17" s="91" t="s">
        <v>261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</row>
  </sheetData>
  <sheetProtection algorithmName="SHA-512" hashValue="DiG0WYmpy8Q26I5SqMYBtqEeWbNugSRLFRKHkxCOH7M7OvIM1XDSczEhdihfkutt8KmgsaqJpAdzEK6Xzt12aA==" saltValue="15sWomu4cEw7it9BxyueZw==" spinCount="100000" sheet="1" objects="1" scenarios="1"/>
  <mergeCells count="33">
    <mergeCell ref="I15:J15"/>
    <mergeCell ref="A17:L17"/>
    <mergeCell ref="B11:H11"/>
    <mergeCell ref="I10:K10"/>
    <mergeCell ref="B12:H12"/>
    <mergeCell ref="B13:H13"/>
    <mergeCell ref="B14:H14"/>
    <mergeCell ref="J2:L3"/>
    <mergeCell ref="J4:L5"/>
    <mergeCell ref="J6:L7"/>
    <mergeCell ref="J8:L9"/>
    <mergeCell ref="B10:H10"/>
    <mergeCell ref="H8:H9"/>
    <mergeCell ref="I2:I3"/>
    <mergeCell ref="I4:I5"/>
    <mergeCell ref="I6:I7"/>
    <mergeCell ref="I8:I9"/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workbookViewId="0">
      <selection activeCell="A37" sqref="A37:I37"/>
    </sheetView>
  </sheetViews>
  <sheetFormatPr defaultColWidth="12.15234375" defaultRowHeight="15" customHeight="1" x14ac:dyDescent="0.4"/>
  <cols>
    <col min="1" max="1" width="9.15234375" customWidth="1"/>
    <col min="2" max="2" width="12.84375" customWidth="1"/>
    <col min="3" max="3" width="27.15234375" customWidth="1"/>
    <col min="4" max="4" width="10" customWidth="1"/>
    <col min="5" max="5" width="14" customWidth="1"/>
    <col min="6" max="6" width="27.15234375" customWidth="1"/>
    <col min="7" max="7" width="9.15234375" customWidth="1"/>
    <col min="8" max="8" width="12.84375" customWidth="1"/>
    <col min="9" max="9" width="27.15234375" customWidth="1"/>
  </cols>
  <sheetData>
    <row r="1" spans="1:9" ht="54.75" customHeight="1" x14ac:dyDescent="0.4">
      <c r="A1" s="128" t="s">
        <v>265</v>
      </c>
      <c r="B1" s="82"/>
      <c r="C1" s="82"/>
      <c r="D1" s="82"/>
      <c r="E1" s="82"/>
      <c r="F1" s="82"/>
      <c r="G1" s="82"/>
      <c r="H1" s="82"/>
      <c r="I1" s="82"/>
    </row>
    <row r="2" spans="1:9" ht="14.6" x14ac:dyDescent="0.4">
      <c r="A2" s="83" t="s">
        <v>1</v>
      </c>
      <c r="B2" s="84"/>
      <c r="C2" s="92" t="str">
        <f>'Stavební rozpočet'!D2</f>
        <v>Rekonstrukce, úpravy a rozš. stáv. zpev. i nezpev. ploch k parkování - část sídliště U Hřbitova</v>
      </c>
      <c r="D2" s="93"/>
      <c r="E2" s="90" t="s">
        <v>5</v>
      </c>
      <c r="F2" s="90" t="str">
        <f>'Stavební rozpočet'!J2</f>
        <v>Statutární město Jihlava</v>
      </c>
      <c r="G2" s="84"/>
      <c r="H2" s="90" t="s">
        <v>266</v>
      </c>
      <c r="I2" s="95" t="s">
        <v>267</v>
      </c>
    </row>
    <row r="3" spans="1:9" ht="25.5" customHeight="1" x14ac:dyDescent="0.4">
      <c r="A3" s="85"/>
      <c r="B3" s="86"/>
      <c r="C3" s="94"/>
      <c r="D3" s="94"/>
      <c r="E3" s="86"/>
      <c r="F3" s="86"/>
      <c r="G3" s="86"/>
      <c r="H3" s="86"/>
      <c r="I3" s="96"/>
    </row>
    <row r="4" spans="1:9" ht="14.6" x14ac:dyDescent="0.4">
      <c r="A4" s="87" t="s">
        <v>7</v>
      </c>
      <c r="B4" s="86"/>
      <c r="C4" s="91" t="str">
        <f>'Stavební rozpočet'!D4</f>
        <v>SO 112.1 - Parkoviště ul. Filipa Bartáka</v>
      </c>
      <c r="D4" s="86"/>
      <c r="E4" s="91" t="s">
        <v>10</v>
      </c>
      <c r="F4" s="91" t="str">
        <f>'Stavební rozpočet'!J4</f>
        <v> </v>
      </c>
      <c r="G4" s="86"/>
      <c r="H4" s="91" t="s">
        <v>266</v>
      </c>
      <c r="I4" s="96" t="s">
        <v>56</v>
      </c>
    </row>
    <row r="5" spans="1:9" ht="15" customHeight="1" x14ac:dyDescent="0.4">
      <c r="A5" s="85"/>
      <c r="B5" s="86"/>
      <c r="C5" s="86"/>
      <c r="D5" s="86"/>
      <c r="E5" s="86"/>
      <c r="F5" s="86"/>
      <c r="G5" s="86"/>
      <c r="H5" s="86"/>
      <c r="I5" s="96"/>
    </row>
    <row r="6" spans="1:9" ht="14.6" x14ac:dyDescent="0.4">
      <c r="A6" s="87" t="s">
        <v>12</v>
      </c>
      <c r="B6" s="86"/>
      <c r="C6" s="91" t="str">
        <f>'Stavební rozpočet'!D6</f>
        <v>Jihlava</v>
      </c>
      <c r="D6" s="86"/>
      <c r="E6" s="91" t="s">
        <v>15</v>
      </c>
      <c r="F6" s="91" t="str">
        <f>'Stavební rozpočet'!J6</f>
        <v>dle výběrového řízení</v>
      </c>
      <c r="G6" s="86"/>
      <c r="H6" s="91" t="s">
        <v>266</v>
      </c>
      <c r="I6" s="96" t="s">
        <v>56</v>
      </c>
    </row>
    <row r="7" spans="1:9" ht="15" customHeight="1" x14ac:dyDescent="0.4">
      <c r="A7" s="85"/>
      <c r="B7" s="86"/>
      <c r="C7" s="86"/>
      <c r="D7" s="86"/>
      <c r="E7" s="86"/>
      <c r="F7" s="86"/>
      <c r="G7" s="86"/>
      <c r="H7" s="86"/>
      <c r="I7" s="96"/>
    </row>
    <row r="8" spans="1:9" ht="14.6" x14ac:dyDescent="0.4">
      <c r="A8" s="87" t="s">
        <v>9</v>
      </c>
      <c r="B8" s="86"/>
      <c r="C8" s="91" t="str">
        <f>'Stavební rozpočet'!H4</f>
        <v xml:space="preserve"> </v>
      </c>
      <c r="D8" s="86"/>
      <c r="E8" s="91" t="s">
        <v>14</v>
      </c>
      <c r="F8" s="91" t="str">
        <f>'Stavební rozpočet'!H6</f>
        <v xml:space="preserve"> </v>
      </c>
      <c r="G8" s="86"/>
      <c r="H8" s="86" t="s">
        <v>268</v>
      </c>
      <c r="I8" s="130">
        <v>40</v>
      </c>
    </row>
    <row r="9" spans="1:9" ht="14.6" x14ac:dyDescent="0.4">
      <c r="A9" s="85"/>
      <c r="B9" s="86"/>
      <c r="C9" s="86"/>
      <c r="D9" s="86"/>
      <c r="E9" s="86"/>
      <c r="F9" s="86"/>
      <c r="G9" s="86"/>
      <c r="H9" s="86"/>
      <c r="I9" s="96"/>
    </row>
    <row r="10" spans="1:9" ht="14.6" x14ac:dyDescent="0.4">
      <c r="A10" s="87" t="s">
        <v>17</v>
      </c>
      <c r="B10" s="86"/>
      <c r="C10" s="91" t="str">
        <f>'Stavební rozpočet'!D8</f>
        <v xml:space="preserve"> </v>
      </c>
      <c r="D10" s="86"/>
      <c r="E10" s="91" t="s">
        <v>20</v>
      </c>
      <c r="F10" s="91" t="str">
        <f>'Stavební rozpočet'!J8</f>
        <v>Ing. Petr Kristýnek</v>
      </c>
      <c r="G10" s="86"/>
      <c r="H10" s="86" t="s">
        <v>269</v>
      </c>
      <c r="I10" s="131" t="str">
        <f>'Stavební rozpočet'!H8</f>
        <v>27.08.2024</v>
      </c>
    </row>
    <row r="11" spans="1:9" ht="14.6" x14ac:dyDescent="0.4">
      <c r="A11" s="129"/>
      <c r="B11" s="127"/>
      <c r="C11" s="127"/>
      <c r="D11" s="127"/>
      <c r="E11" s="127"/>
      <c r="F11" s="127"/>
      <c r="G11" s="127"/>
      <c r="H11" s="127"/>
      <c r="I11" s="132"/>
    </row>
    <row r="12" spans="1:9" ht="22.75" x14ac:dyDescent="0.4">
      <c r="A12" s="133" t="s">
        <v>270</v>
      </c>
      <c r="B12" s="133"/>
      <c r="C12" s="133"/>
      <c r="D12" s="133"/>
      <c r="E12" s="133"/>
      <c r="F12" s="133"/>
      <c r="G12" s="133"/>
      <c r="H12" s="133"/>
      <c r="I12" s="133"/>
    </row>
    <row r="13" spans="1:9" ht="26.25" customHeight="1" x14ac:dyDescent="0.4">
      <c r="A13" s="60" t="s">
        <v>271</v>
      </c>
      <c r="B13" s="134" t="s">
        <v>272</v>
      </c>
      <c r="C13" s="135"/>
      <c r="D13" s="61" t="s">
        <v>273</v>
      </c>
      <c r="E13" s="134" t="s">
        <v>274</v>
      </c>
      <c r="F13" s="135"/>
      <c r="G13" s="61" t="s">
        <v>275</v>
      </c>
      <c r="H13" s="134" t="s">
        <v>276</v>
      </c>
      <c r="I13" s="135"/>
    </row>
    <row r="14" spans="1:9" ht="15.45" x14ac:dyDescent="0.4">
      <c r="A14" s="62" t="s">
        <v>277</v>
      </c>
      <c r="B14" s="63" t="s">
        <v>278</v>
      </c>
      <c r="C14" s="64">
        <f>SUM('Stavební rozpočet'!AB12:AB106)</f>
        <v>0</v>
      </c>
      <c r="D14" s="142" t="s">
        <v>279</v>
      </c>
      <c r="E14" s="143"/>
      <c r="F14" s="64">
        <f>VORN!I15</f>
        <v>0</v>
      </c>
      <c r="G14" s="142" t="s">
        <v>280</v>
      </c>
      <c r="H14" s="143"/>
      <c r="I14" s="64">
        <f>VORN!I21</f>
        <v>0</v>
      </c>
    </row>
    <row r="15" spans="1:9" ht="15.45" x14ac:dyDescent="0.4">
      <c r="A15" s="65" t="s">
        <v>56</v>
      </c>
      <c r="B15" s="63" t="s">
        <v>39</v>
      </c>
      <c r="C15" s="64">
        <f>SUM('Stavební rozpočet'!AC12:AC106)</f>
        <v>0</v>
      </c>
      <c r="D15" s="142" t="s">
        <v>281</v>
      </c>
      <c r="E15" s="143"/>
      <c r="F15" s="64">
        <f>VORN!I16</f>
        <v>0</v>
      </c>
      <c r="G15" s="142" t="s">
        <v>282</v>
      </c>
      <c r="H15" s="143"/>
      <c r="I15" s="64">
        <f>VORN!I22</f>
        <v>0</v>
      </c>
    </row>
    <row r="16" spans="1:9" ht="15.45" x14ac:dyDescent="0.4">
      <c r="A16" s="62" t="s">
        <v>283</v>
      </c>
      <c r="B16" s="63" t="s">
        <v>278</v>
      </c>
      <c r="C16" s="64">
        <f>SUM('Stavební rozpočet'!AD12:AD106)</f>
        <v>0</v>
      </c>
      <c r="D16" s="142" t="s">
        <v>284</v>
      </c>
      <c r="E16" s="143"/>
      <c r="F16" s="64">
        <f>VORN!I17</f>
        <v>0</v>
      </c>
      <c r="G16" s="142" t="s">
        <v>285</v>
      </c>
      <c r="H16" s="143"/>
      <c r="I16" s="64">
        <f>VORN!I23</f>
        <v>0</v>
      </c>
    </row>
    <row r="17" spans="1:9" ht="15.45" x14ac:dyDescent="0.4">
      <c r="A17" s="65" t="s">
        <v>56</v>
      </c>
      <c r="B17" s="63" t="s">
        <v>39</v>
      </c>
      <c r="C17" s="64">
        <f>SUM('Stavební rozpočet'!AE12:AE106)</f>
        <v>0</v>
      </c>
      <c r="D17" s="142" t="s">
        <v>56</v>
      </c>
      <c r="E17" s="143"/>
      <c r="F17" s="66" t="s">
        <v>56</v>
      </c>
      <c r="G17" s="142" t="s">
        <v>286</v>
      </c>
      <c r="H17" s="143"/>
      <c r="I17" s="64">
        <f>VORN!I24</f>
        <v>0</v>
      </c>
    </row>
    <row r="18" spans="1:9" ht="15.45" x14ac:dyDescent="0.4">
      <c r="A18" s="62" t="s">
        <v>287</v>
      </c>
      <c r="B18" s="63" t="s">
        <v>278</v>
      </c>
      <c r="C18" s="64">
        <f>SUM('Stavební rozpočet'!AF12:AF106)</f>
        <v>0</v>
      </c>
      <c r="D18" s="142" t="s">
        <v>56</v>
      </c>
      <c r="E18" s="143"/>
      <c r="F18" s="66" t="s">
        <v>56</v>
      </c>
      <c r="G18" s="142" t="s">
        <v>288</v>
      </c>
      <c r="H18" s="143"/>
      <c r="I18" s="64">
        <f>VORN!I25</f>
        <v>0</v>
      </c>
    </row>
    <row r="19" spans="1:9" ht="15.45" x14ac:dyDescent="0.4">
      <c r="A19" s="65" t="s">
        <v>56</v>
      </c>
      <c r="B19" s="63" t="s">
        <v>39</v>
      </c>
      <c r="C19" s="64">
        <f>SUM('Stavební rozpočet'!AG12:AG106)</f>
        <v>0</v>
      </c>
      <c r="D19" s="142" t="s">
        <v>56</v>
      </c>
      <c r="E19" s="143"/>
      <c r="F19" s="66" t="s">
        <v>56</v>
      </c>
      <c r="G19" s="142" t="s">
        <v>289</v>
      </c>
      <c r="H19" s="143"/>
      <c r="I19" s="64">
        <f>VORN!I26</f>
        <v>0</v>
      </c>
    </row>
    <row r="20" spans="1:9" ht="15.45" x14ac:dyDescent="0.4">
      <c r="A20" s="136" t="s">
        <v>192</v>
      </c>
      <c r="B20" s="137"/>
      <c r="C20" s="64">
        <f>SUM('Stavební rozpočet'!AH12:AH106)</f>
        <v>0</v>
      </c>
      <c r="D20" s="142" t="s">
        <v>56</v>
      </c>
      <c r="E20" s="143"/>
      <c r="F20" s="66" t="s">
        <v>56</v>
      </c>
      <c r="G20" s="142" t="s">
        <v>56</v>
      </c>
      <c r="H20" s="143"/>
      <c r="I20" s="66" t="s">
        <v>56</v>
      </c>
    </row>
    <row r="21" spans="1:9" ht="15.45" x14ac:dyDescent="0.4">
      <c r="A21" s="138" t="s">
        <v>290</v>
      </c>
      <c r="B21" s="139"/>
      <c r="C21" s="67">
        <f>SUM('Stavební rozpočet'!Z12:Z106)</f>
        <v>0</v>
      </c>
      <c r="D21" s="144" t="s">
        <v>56</v>
      </c>
      <c r="E21" s="145"/>
      <c r="F21" s="68" t="s">
        <v>56</v>
      </c>
      <c r="G21" s="144" t="s">
        <v>56</v>
      </c>
      <c r="H21" s="145"/>
      <c r="I21" s="68" t="s">
        <v>56</v>
      </c>
    </row>
    <row r="22" spans="1:9" ht="16.5" customHeight="1" x14ac:dyDescent="0.4">
      <c r="A22" s="140" t="s">
        <v>291</v>
      </c>
      <c r="B22" s="141"/>
      <c r="C22" s="69">
        <f>SUM(C14:C21)</f>
        <v>0</v>
      </c>
      <c r="D22" s="146" t="s">
        <v>292</v>
      </c>
      <c r="E22" s="141"/>
      <c r="F22" s="69">
        <f>SUM(F14:F21)</f>
        <v>0</v>
      </c>
      <c r="G22" s="146" t="s">
        <v>293</v>
      </c>
      <c r="H22" s="141"/>
      <c r="I22" s="69">
        <f>SUM(I14:I21)</f>
        <v>0</v>
      </c>
    </row>
    <row r="23" spans="1:9" ht="15.45" x14ac:dyDescent="0.4">
      <c r="D23" s="136" t="s">
        <v>294</v>
      </c>
      <c r="E23" s="137"/>
      <c r="F23" s="70">
        <v>0</v>
      </c>
      <c r="G23" s="147" t="s">
        <v>295</v>
      </c>
      <c r="H23" s="137"/>
      <c r="I23" s="64">
        <v>0</v>
      </c>
    </row>
    <row r="24" spans="1:9" ht="15.45" x14ac:dyDescent="0.4">
      <c r="G24" s="136" t="s">
        <v>296</v>
      </c>
      <c r="H24" s="137"/>
      <c r="I24" s="64">
        <f>vorn_sum</f>
        <v>0</v>
      </c>
    </row>
    <row r="25" spans="1:9" ht="15.45" x14ac:dyDescent="0.4">
      <c r="G25" s="136" t="s">
        <v>297</v>
      </c>
      <c r="H25" s="137"/>
      <c r="I25" s="64">
        <v>0</v>
      </c>
    </row>
    <row r="27" spans="1:9" ht="15.45" x14ac:dyDescent="0.4">
      <c r="A27" s="148" t="s">
        <v>298</v>
      </c>
      <c r="B27" s="149"/>
      <c r="C27" s="71">
        <f>SUM('Stavební rozpočet'!AJ12:AJ106)</f>
        <v>0</v>
      </c>
    </row>
    <row r="28" spans="1:9" ht="15.45" x14ac:dyDescent="0.4">
      <c r="A28" s="150" t="s">
        <v>299</v>
      </c>
      <c r="B28" s="151"/>
      <c r="C28" s="72">
        <f>SUM('Stavební rozpočet'!AK12:AK106)</f>
        <v>0</v>
      </c>
      <c r="D28" s="152" t="s">
        <v>300</v>
      </c>
      <c r="E28" s="149"/>
      <c r="F28" s="71">
        <f>ROUND(C28*(12/100),2)</f>
        <v>0</v>
      </c>
      <c r="G28" s="152" t="s">
        <v>301</v>
      </c>
      <c r="H28" s="149"/>
      <c r="I28" s="71">
        <f>SUM(C27:C29)</f>
        <v>0</v>
      </c>
    </row>
    <row r="29" spans="1:9" ht="15.45" x14ac:dyDescent="0.4">
      <c r="A29" s="150" t="s">
        <v>302</v>
      </c>
      <c r="B29" s="151"/>
      <c r="C29" s="72">
        <f>SUM('Stavební rozpočet'!AL12:AL106)+(F22+I22+F23+I23+I24+I25)</f>
        <v>0</v>
      </c>
      <c r="D29" s="153" t="s">
        <v>303</v>
      </c>
      <c r="E29" s="151"/>
      <c r="F29" s="72">
        <f>ROUND(C29*(21/100),2)</f>
        <v>0</v>
      </c>
      <c r="G29" s="153" t="s">
        <v>304</v>
      </c>
      <c r="H29" s="151"/>
      <c r="I29" s="72">
        <f>SUM(F28:F29)+I28</f>
        <v>0</v>
      </c>
    </row>
    <row r="31" spans="1:9" x14ac:dyDescent="0.4">
      <c r="A31" s="154" t="s">
        <v>305</v>
      </c>
      <c r="B31" s="155"/>
      <c r="C31" s="156"/>
      <c r="D31" s="163" t="s">
        <v>306</v>
      </c>
      <c r="E31" s="155"/>
      <c r="F31" s="156"/>
      <c r="G31" s="163" t="s">
        <v>307</v>
      </c>
      <c r="H31" s="155"/>
      <c r="I31" s="156"/>
    </row>
    <row r="32" spans="1:9" x14ac:dyDescent="0.4">
      <c r="A32" s="157" t="s">
        <v>56</v>
      </c>
      <c r="B32" s="158"/>
      <c r="C32" s="159"/>
      <c r="D32" s="164" t="s">
        <v>56</v>
      </c>
      <c r="E32" s="158"/>
      <c r="F32" s="159"/>
      <c r="G32" s="164" t="s">
        <v>56</v>
      </c>
      <c r="H32" s="158"/>
      <c r="I32" s="159"/>
    </row>
    <row r="33" spans="1:9" x14ac:dyDescent="0.4">
      <c r="A33" s="157" t="s">
        <v>56</v>
      </c>
      <c r="B33" s="158"/>
      <c r="C33" s="159"/>
      <c r="D33" s="164" t="s">
        <v>56</v>
      </c>
      <c r="E33" s="158"/>
      <c r="F33" s="159"/>
      <c r="G33" s="164" t="s">
        <v>56</v>
      </c>
      <c r="H33" s="158"/>
      <c r="I33" s="159"/>
    </row>
    <row r="34" spans="1:9" x14ac:dyDescent="0.4">
      <c r="A34" s="157" t="s">
        <v>56</v>
      </c>
      <c r="B34" s="158"/>
      <c r="C34" s="159"/>
      <c r="D34" s="164" t="s">
        <v>56</v>
      </c>
      <c r="E34" s="158"/>
      <c r="F34" s="159"/>
      <c r="G34" s="164" t="s">
        <v>56</v>
      </c>
      <c r="H34" s="158"/>
      <c r="I34" s="159"/>
    </row>
    <row r="35" spans="1:9" x14ac:dyDescent="0.4">
      <c r="A35" s="160" t="s">
        <v>308</v>
      </c>
      <c r="B35" s="161"/>
      <c r="C35" s="162"/>
      <c r="D35" s="165" t="s">
        <v>308</v>
      </c>
      <c r="E35" s="161"/>
      <c r="F35" s="162"/>
      <c r="G35" s="165" t="s">
        <v>308</v>
      </c>
      <c r="H35" s="161"/>
      <c r="I35" s="162"/>
    </row>
    <row r="36" spans="1:9" ht="14.6" x14ac:dyDescent="0.4">
      <c r="A36" s="73" t="s">
        <v>133</v>
      </c>
    </row>
    <row r="37" spans="1:9" ht="13.5" customHeight="1" x14ac:dyDescent="0.4">
      <c r="A37" s="91" t="s">
        <v>309</v>
      </c>
      <c r="B37" s="86"/>
      <c r="C37" s="86"/>
      <c r="D37" s="86"/>
      <c r="E37" s="86"/>
      <c r="F37" s="86"/>
      <c r="G37" s="86"/>
      <c r="H37" s="86"/>
      <c r="I37" s="86"/>
    </row>
  </sheetData>
  <sheetProtection algorithmName="SHA-512" hashValue="2SA1cwFB0deLLT8gWIKLnOYtW/NEetkThtZB2VyLnVQ03xQGFs715pVqPFwn/6GGJkj/6DpajGdZDMUez5Aqaw==" saltValue="XCujOzFUz26SdJE3wjR3nw==" spinCount="100000" sheet="1" objects="1" scenarios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5234375" defaultRowHeight="15" customHeight="1" x14ac:dyDescent="0.4"/>
  <cols>
    <col min="1" max="1" width="9.15234375" customWidth="1"/>
    <col min="2" max="2" width="12.84375" customWidth="1"/>
    <col min="3" max="3" width="22.84375" customWidth="1"/>
    <col min="4" max="4" width="10" customWidth="1"/>
    <col min="5" max="5" width="14" customWidth="1"/>
    <col min="6" max="6" width="22.84375" customWidth="1"/>
    <col min="7" max="7" width="9.15234375" customWidth="1"/>
    <col min="8" max="8" width="17.15234375" customWidth="1"/>
    <col min="9" max="9" width="22.84375" customWidth="1"/>
  </cols>
  <sheetData>
    <row r="1" spans="1:9" ht="54.75" customHeight="1" x14ac:dyDescent="0.4">
      <c r="A1" s="128" t="s">
        <v>209</v>
      </c>
      <c r="B1" s="82"/>
      <c r="C1" s="82"/>
      <c r="D1" s="82"/>
      <c r="E1" s="82"/>
      <c r="F1" s="82"/>
      <c r="G1" s="82"/>
      <c r="H1" s="82"/>
      <c r="I1" s="82"/>
    </row>
    <row r="2" spans="1:9" ht="14.6" x14ac:dyDescent="0.4">
      <c r="A2" s="83" t="s">
        <v>1</v>
      </c>
      <c r="B2" s="84"/>
      <c r="C2" s="92" t="str">
        <f>'Stavební rozpočet'!D2</f>
        <v>Rekonstrukce, úpravy a rozš. stáv. zpev. i nezpev. ploch k parkování - část sídliště U Hřbitova</v>
      </c>
      <c r="D2" s="93"/>
      <c r="E2" s="90" t="s">
        <v>5</v>
      </c>
      <c r="F2" s="90" t="str">
        <f>'Stavební rozpočet'!J2</f>
        <v>Statutární město Jihlava</v>
      </c>
      <c r="G2" s="84"/>
      <c r="H2" s="90" t="s">
        <v>266</v>
      </c>
      <c r="I2" s="95" t="s">
        <v>267</v>
      </c>
    </row>
    <row r="3" spans="1:9" ht="25.5" customHeight="1" x14ac:dyDescent="0.4">
      <c r="A3" s="85"/>
      <c r="B3" s="86"/>
      <c r="C3" s="94"/>
      <c r="D3" s="94"/>
      <c r="E3" s="86"/>
      <c r="F3" s="86"/>
      <c r="G3" s="86"/>
      <c r="H3" s="86"/>
      <c r="I3" s="96"/>
    </row>
    <row r="4" spans="1:9" ht="14.6" x14ac:dyDescent="0.4">
      <c r="A4" s="87" t="s">
        <v>7</v>
      </c>
      <c r="B4" s="86"/>
      <c r="C4" s="91" t="str">
        <f>'Stavební rozpočet'!D4</f>
        <v>SO 112.1 - Parkoviště ul. Filipa Bartáka</v>
      </c>
      <c r="D4" s="86"/>
      <c r="E4" s="91" t="s">
        <v>10</v>
      </c>
      <c r="F4" s="91" t="str">
        <f>'Stavební rozpočet'!J4</f>
        <v> </v>
      </c>
      <c r="G4" s="86"/>
      <c r="H4" s="91" t="s">
        <v>266</v>
      </c>
      <c r="I4" s="96" t="s">
        <v>56</v>
      </c>
    </row>
    <row r="5" spans="1:9" ht="15" customHeight="1" x14ac:dyDescent="0.4">
      <c r="A5" s="85"/>
      <c r="B5" s="86"/>
      <c r="C5" s="86"/>
      <c r="D5" s="86"/>
      <c r="E5" s="86"/>
      <c r="F5" s="86"/>
      <c r="G5" s="86"/>
      <c r="H5" s="86"/>
      <c r="I5" s="96"/>
    </row>
    <row r="6" spans="1:9" ht="14.6" x14ac:dyDescent="0.4">
      <c r="A6" s="87" t="s">
        <v>12</v>
      </c>
      <c r="B6" s="86"/>
      <c r="C6" s="91" t="str">
        <f>'Stavební rozpočet'!D6</f>
        <v>Jihlava</v>
      </c>
      <c r="D6" s="86"/>
      <c r="E6" s="91" t="s">
        <v>15</v>
      </c>
      <c r="F6" s="91" t="str">
        <f>'Stavební rozpočet'!J6</f>
        <v>dle výběrového řízení</v>
      </c>
      <c r="G6" s="86"/>
      <c r="H6" s="91" t="s">
        <v>266</v>
      </c>
      <c r="I6" s="96" t="s">
        <v>56</v>
      </c>
    </row>
    <row r="7" spans="1:9" ht="15" customHeight="1" x14ac:dyDescent="0.4">
      <c r="A7" s="85"/>
      <c r="B7" s="86"/>
      <c r="C7" s="86"/>
      <c r="D7" s="86"/>
      <c r="E7" s="86"/>
      <c r="F7" s="86"/>
      <c r="G7" s="86"/>
      <c r="H7" s="86"/>
      <c r="I7" s="96"/>
    </row>
    <row r="8" spans="1:9" ht="14.6" x14ac:dyDescent="0.4">
      <c r="A8" s="87" t="s">
        <v>9</v>
      </c>
      <c r="B8" s="86"/>
      <c r="C8" s="91" t="str">
        <f>'Stavební rozpočet'!H4</f>
        <v xml:space="preserve"> </v>
      </c>
      <c r="D8" s="86"/>
      <c r="E8" s="91" t="s">
        <v>14</v>
      </c>
      <c r="F8" s="91" t="str">
        <f>'Stavební rozpočet'!H6</f>
        <v xml:space="preserve"> </v>
      </c>
      <c r="G8" s="86"/>
      <c r="H8" s="86" t="s">
        <v>268</v>
      </c>
      <c r="I8" s="130">
        <v>40</v>
      </c>
    </row>
    <row r="9" spans="1:9" ht="14.6" x14ac:dyDescent="0.4">
      <c r="A9" s="85"/>
      <c r="B9" s="86"/>
      <c r="C9" s="86"/>
      <c r="D9" s="86"/>
      <c r="E9" s="86"/>
      <c r="F9" s="86"/>
      <c r="G9" s="86"/>
      <c r="H9" s="86"/>
      <c r="I9" s="96"/>
    </row>
    <row r="10" spans="1:9" ht="14.6" x14ac:dyDescent="0.4">
      <c r="A10" s="87" t="s">
        <v>17</v>
      </c>
      <c r="B10" s="86"/>
      <c r="C10" s="91" t="str">
        <f>'Stavební rozpočet'!D8</f>
        <v xml:space="preserve"> </v>
      </c>
      <c r="D10" s="86"/>
      <c r="E10" s="91" t="s">
        <v>20</v>
      </c>
      <c r="F10" s="91" t="str">
        <f>'Stavební rozpočet'!J8</f>
        <v>Ing. Petr Kristýnek</v>
      </c>
      <c r="G10" s="86"/>
      <c r="H10" s="86" t="s">
        <v>269</v>
      </c>
      <c r="I10" s="131" t="str">
        <f>'Stavební rozpočet'!H8</f>
        <v>27.08.2024</v>
      </c>
    </row>
    <row r="11" spans="1:9" ht="14.6" x14ac:dyDescent="0.4">
      <c r="A11" s="129"/>
      <c r="B11" s="127"/>
      <c r="C11" s="127"/>
      <c r="D11" s="127"/>
      <c r="E11" s="127"/>
      <c r="F11" s="127"/>
      <c r="G11" s="127"/>
      <c r="H11" s="127"/>
      <c r="I11" s="132"/>
    </row>
    <row r="13" spans="1:9" ht="15.45" x14ac:dyDescent="0.4">
      <c r="A13" s="166" t="s">
        <v>310</v>
      </c>
      <c r="B13" s="166"/>
      <c r="C13" s="166"/>
      <c r="D13" s="166"/>
      <c r="E13" s="166"/>
    </row>
    <row r="14" spans="1:9" ht="14.6" x14ac:dyDescent="0.4">
      <c r="A14" s="167" t="s">
        <v>311</v>
      </c>
      <c r="B14" s="168"/>
      <c r="C14" s="168"/>
      <c r="D14" s="168"/>
      <c r="E14" s="169"/>
      <c r="F14" s="74" t="s">
        <v>312</v>
      </c>
      <c r="G14" s="74" t="s">
        <v>313</v>
      </c>
      <c r="H14" s="74" t="s">
        <v>314</v>
      </c>
      <c r="I14" s="74" t="s">
        <v>312</v>
      </c>
    </row>
    <row r="15" spans="1:9" ht="14.6" x14ac:dyDescent="0.4">
      <c r="A15" s="170" t="s">
        <v>279</v>
      </c>
      <c r="B15" s="171"/>
      <c r="C15" s="171"/>
      <c r="D15" s="171"/>
      <c r="E15" s="172"/>
      <c r="F15" s="75">
        <v>0</v>
      </c>
      <c r="G15" s="76" t="s">
        <v>56</v>
      </c>
      <c r="H15" s="76" t="s">
        <v>56</v>
      </c>
      <c r="I15" s="75">
        <f>F15</f>
        <v>0</v>
      </c>
    </row>
    <row r="16" spans="1:9" ht="14.6" x14ac:dyDescent="0.4">
      <c r="A16" s="170" t="s">
        <v>281</v>
      </c>
      <c r="B16" s="171"/>
      <c r="C16" s="171"/>
      <c r="D16" s="171"/>
      <c r="E16" s="172"/>
      <c r="F16" s="75">
        <v>0</v>
      </c>
      <c r="G16" s="76" t="s">
        <v>56</v>
      </c>
      <c r="H16" s="76" t="s">
        <v>56</v>
      </c>
      <c r="I16" s="75">
        <f>F16</f>
        <v>0</v>
      </c>
    </row>
    <row r="17" spans="1:9" ht="14.6" x14ac:dyDescent="0.4">
      <c r="A17" s="173" t="s">
        <v>284</v>
      </c>
      <c r="B17" s="174"/>
      <c r="C17" s="174"/>
      <c r="D17" s="174"/>
      <c r="E17" s="175"/>
      <c r="F17" s="77">
        <v>0</v>
      </c>
      <c r="G17" s="78" t="s">
        <v>56</v>
      </c>
      <c r="H17" s="78" t="s">
        <v>56</v>
      </c>
      <c r="I17" s="77">
        <f>F17</f>
        <v>0</v>
      </c>
    </row>
    <row r="18" spans="1:9" ht="14.6" x14ac:dyDescent="0.4">
      <c r="A18" s="176" t="s">
        <v>315</v>
      </c>
      <c r="B18" s="177"/>
      <c r="C18" s="177"/>
      <c r="D18" s="177"/>
      <c r="E18" s="178"/>
      <c r="F18" s="79" t="s">
        <v>56</v>
      </c>
      <c r="G18" s="80" t="s">
        <v>56</v>
      </c>
      <c r="H18" s="80" t="s">
        <v>56</v>
      </c>
      <c r="I18" s="81">
        <f>SUM(I15:I17)</f>
        <v>0</v>
      </c>
    </row>
    <row r="20" spans="1:9" ht="14.6" x14ac:dyDescent="0.4">
      <c r="A20" s="167" t="s">
        <v>276</v>
      </c>
      <c r="B20" s="168"/>
      <c r="C20" s="168"/>
      <c r="D20" s="168"/>
      <c r="E20" s="169"/>
      <c r="F20" s="74" t="s">
        <v>312</v>
      </c>
      <c r="G20" s="74" t="s">
        <v>313</v>
      </c>
      <c r="H20" s="74" t="s">
        <v>314</v>
      </c>
      <c r="I20" s="74" t="s">
        <v>312</v>
      </c>
    </row>
    <row r="21" spans="1:9" ht="14.6" x14ac:dyDescent="0.4">
      <c r="A21" s="170" t="s">
        <v>280</v>
      </c>
      <c r="B21" s="171"/>
      <c r="C21" s="171"/>
      <c r="D21" s="171"/>
      <c r="E21" s="172"/>
      <c r="F21" s="75">
        <v>0</v>
      </c>
      <c r="G21" s="76" t="s">
        <v>56</v>
      </c>
      <c r="H21" s="76" t="s">
        <v>56</v>
      </c>
      <c r="I21" s="75">
        <f t="shared" ref="I21:I26" si="0">F21</f>
        <v>0</v>
      </c>
    </row>
    <row r="22" spans="1:9" ht="14.6" x14ac:dyDescent="0.4">
      <c r="A22" s="170" t="s">
        <v>282</v>
      </c>
      <c r="B22" s="171"/>
      <c r="C22" s="171"/>
      <c r="D22" s="171"/>
      <c r="E22" s="172"/>
      <c r="F22" s="75">
        <v>0</v>
      </c>
      <c r="G22" s="76" t="s">
        <v>56</v>
      </c>
      <c r="H22" s="76" t="s">
        <v>56</v>
      </c>
      <c r="I22" s="75">
        <f t="shared" si="0"/>
        <v>0</v>
      </c>
    </row>
    <row r="23" spans="1:9" ht="14.6" x14ac:dyDescent="0.4">
      <c r="A23" s="170" t="s">
        <v>285</v>
      </c>
      <c r="B23" s="171"/>
      <c r="C23" s="171"/>
      <c r="D23" s="171"/>
      <c r="E23" s="172"/>
      <c r="F23" s="75">
        <v>0</v>
      </c>
      <c r="G23" s="76" t="s">
        <v>56</v>
      </c>
      <c r="H23" s="76" t="s">
        <v>56</v>
      </c>
      <c r="I23" s="75">
        <f t="shared" si="0"/>
        <v>0</v>
      </c>
    </row>
    <row r="24" spans="1:9" ht="14.6" x14ac:dyDescent="0.4">
      <c r="A24" s="170" t="s">
        <v>286</v>
      </c>
      <c r="B24" s="171"/>
      <c r="C24" s="171"/>
      <c r="D24" s="171"/>
      <c r="E24" s="172"/>
      <c r="F24" s="75">
        <v>0</v>
      </c>
      <c r="G24" s="76" t="s">
        <v>56</v>
      </c>
      <c r="H24" s="76" t="s">
        <v>56</v>
      </c>
      <c r="I24" s="75">
        <f t="shared" si="0"/>
        <v>0</v>
      </c>
    </row>
    <row r="25" spans="1:9" ht="14.6" x14ac:dyDescent="0.4">
      <c r="A25" s="170" t="s">
        <v>288</v>
      </c>
      <c r="B25" s="171"/>
      <c r="C25" s="171"/>
      <c r="D25" s="171"/>
      <c r="E25" s="172"/>
      <c r="F25" s="75">
        <v>0</v>
      </c>
      <c r="G25" s="76" t="s">
        <v>56</v>
      </c>
      <c r="H25" s="76" t="s">
        <v>56</v>
      </c>
      <c r="I25" s="75">
        <f t="shared" si="0"/>
        <v>0</v>
      </c>
    </row>
    <row r="26" spans="1:9" ht="14.6" x14ac:dyDescent="0.4">
      <c r="A26" s="173" t="s">
        <v>289</v>
      </c>
      <c r="B26" s="174"/>
      <c r="C26" s="174"/>
      <c r="D26" s="174"/>
      <c r="E26" s="175"/>
      <c r="F26" s="77">
        <v>0</v>
      </c>
      <c r="G26" s="78" t="s">
        <v>56</v>
      </c>
      <c r="H26" s="78" t="s">
        <v>56</v>
      </c>
      <c r="I26" s="77">
        <f t="shared" si="0"/>
        <v>0</v>
      </c>
    </row>
    <row r="27" spans="1:9" ht="14.6" x14ac:dyDescent="0.4">
      <c r="A27" s="176" t="s">
        <v>316</v>
      </c>
      <c r="B27" s="177"/>
      <c r="C27" s="177"/>
      <c r="D27" s="177"/>
      <c r="E27" s="178"/>
      <c r="F27" s="79" t="s">
        <v>56</v>
      </c>
      <c r="G27" s="80" t="s">
        <v>56</v>
      </c>
      <c r="H27" s="80" t="s">
        <v>56</v>
      </c>
      <c r="I27" s="81">
        <f>SUM(I21:I26)</f>
        <v>0</v>
      </c>
    </row>
    <row r="29" spans="1:9" ht="15.45" x14ac:dyDescent="0.4">
      <c r="A29" s="179" t="s">
        <v>317</v>
      </c>
      <c r="B29" s="180"/>
      <c r="C29" s="180"/>
      <c r="D29" s="180"/>
      <c r="E29" s="181"/>
      <c r="F29" s="182">
        <f>I18+I27</f>
        <v>0</v>
      </c>
      <c r="G29" s="183"/>
      <c r="H29" s="183"/>
      <c r="I29" s="184"/>
    </row>
    <row r="33" spans="1:9" ht="15.45" x14ac:dyDescent="0.4">
      <c r="A33" s="166" t="s">
        <v>318</v>
      </c>
      <c r="B33" s="166"/>
      <c r="C33" s="166"/>
      <c r="D33" s="166"/>
      <c r="E33" s="166"/>
    </row>
    <row r="34" spans="1:9" ht="14.6" x14ac:dyDescent="0.4">
      <c r="A34" s="167" t="s">
        <v>319</v>
      </c>
      <c r="B34" s="168"/>
      <c r="C34" s="168"/>
      <c r="D34" s="168"/>
      <c r="E34" s="169"/>
      <c r="F34" s="74" t="s">
        <v>312</v>
      </c>
      <c r="G34" s="74" t="s">
        <v>313</v>
      </c>
      <c r="H34" s="74" t="s">
        <v>314</v>
      </c>
      <c r="I34" s="74" t="s">
        <v>312</v>
      </c>
    </row>
    <row r="35" spans="1:9" ht="14.6" x14ac:dyDescent="0.4">
      <c r="A35" s="173" t="s">
        <v>56</v>
      </c>
      <c r="B35" s="174"/>
      <c r="C35" s="174"/>
      <c r="D35" s="174"/>
      <c r="E35" s="175"/>
      <c r="F35" s="77">
        <v>0</v>
      </c>
      <c r="G35" s="78" t="s">
        <v>56</v>
      </c>
      <c r="H35" s="78" t="s">
        <v>56</v>
      </c>
      <c r="I35" s="77">
        <f>F35</f>
        <v>0</v>
      </c>
    </row>
    <row r="36" spans="1:9" ht="14.6" x14ac:dyDescent="0.4">
      <c r="A36" s="176" t="s">
        <v>320</v>
      </c>
      <c r="B36" s="177"/>
      <c r="C36" s="177"/>
      <c r="D36" s="177"/>
      <c r="E36" s="178"/>
      <c r="F36" s="79" t="s">
        <v>56</v>
      </c>
      <c r="G36" s="80" t="s">
        <v>56</v>
      </c>
      <c r="H36" s="80" t="s">
        <v>56</v>
      </c>
      <c r="I36" s="81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</vt:lpstr>
      <vt:lpstr>Rozpočet - Jen objekty celkem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TROJAN Karel Ing. Bc. Ph.D.</cp:lastModifiedBy>
  <dcterms:created xsi:type="dcterms:W3CDTF">2021-06-10T20:06:38Z</dcterms:created>
  <dcterms:modified xsi:type="dcterms:W3CDTF">2025-03-10T11:15:10Z</dcterms:modified>
</cp:coreProperties>
</file>