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W:\Data-002-P+Tapa\%Zakazky\%Zakazky_2021\21013-MMJ-Jhl-opr-ZU-windows-xxx\%realizace\Emaily\250206-to-Hudeckova- reakce\"/>
    </mc:Choice>
  </mc:AlternateContent>
  <xr:revisionPtr revIDLastSave="0" documentId="8_{0C6CD924-CF72-4D08-AFD0-D1D1F30B6E4E}" xr6:coauthVersionLast="47" xr6:coauthVersionMax="47" xr10:uidLastSave="{00000000-0000-0000-0000-000000000000}"/>
  <bookViews>
    <workbookView xWindow="3315" yWindow="840" windowWidth="17910" windowHeight="13440" firstSheet="1" activeTab="1" xr2:uid="{00000000-000D-0000-FFFF-FFFF00000000}"/>
  </bookViews>
  <sheets>
    <sheet name="Rekapitulace stavby" sheetId="1" state="veryHidden" r:id="rId1"/>
    <sheet name="01 - Stavební řešení " sheetId="2" r:id="rId2"/>
    <sheet name="02 - Bourací práce " sheetId="3" r:id="rId3"/>
    <sheet name="03 - Ostatní a vedlejší n..." sheetId="4" r:id="rId4"/>
  </sheets>
  <definedNames>
    <definedName name="_xlnm._FilterDatabase" localSheetId="1" hidden="1">'01 - Stavební řešení '!$C$125:$K$293</definedName>
    <definedName name="_xlnm._FilterDatabase" localSheetId="2" hidden="1">'02 - Bourací práce '!$C$118:$K$204</definedName>
    <definedName name="_xlnm._FilterDatabase" localSheetId="3" hidden="1">'03 - Ostatní a vedlejší n...'!$C$118:$K$129</definedName>
    <definedName name="_xlnm.Print_Titles" localSheetId="1">'01 - Stavební řešení '!$125:$125</definedName>
    <definedName name="_xlnm.Print_Titles" localSheetId="2">'02 - Bourací práce '!$118:$118</definedName>
    <definedName name="_xlnm.Print_Titles" localSheetId="3">'03 - Ostatní a vedlejší n...'!$118:$118</definedName>
    <definedName name="_xlnm.Print_Titles" localSheetId="0">'Rekapitulace stavby'!$92:$92</definedName>
    <definedName name="_xlnm.Print_Area" localSheetId="1">'01 - Stavební řešení '!$C$4:$J$76,'01 - Stavební řešení '!$C$82:$J$107,'01 - Stavební řešení '!$C$113:$J$293</definedName>
    <definedName name="_xlnm.Print_Area" localSheetId="2">'02 - Bourací práce '!$C$4:$J$76,'02 - Bourací práce '!$C$82:$J$100,'02 - Bourací práce '!$C$106:$J$204</definedName>
    <definedName name="_xlnm.Print_Area" localSheetId="3">'03 - Ostatní a vedlejší n...'!$C$4:$J$76,'03 - Ostatní a vedlejší n...'!$C$82:$J$100,'03 - Ostatní a vedlejší n...'!$C$106:$J$129</definedName>
    <definedName name="_xlnm.Print_Area" localSheetId="0">'Rekapitulace stavby'!$D$4:$AO$76,'Rekapitulace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F113" i="4"/>
  <c r="E111" i="4"/>
  <c r="F89" i="4"/>
  <c r="E87" i="4"/>
  <c r="J24" i="4"/>
  <c r="E24" i="4"/>
  <c r="J116" i="4" s="1"/>
  <c r="J23" i="4"/>
  <c r="J21" i="4"/>
  <c r="E21" i="4"/>
  <c r="J115" i="4" s="1"/>
  <c r="J20" i="4"/>
  <c r="J18" i="4"/>
  <c r="E18" i="4"/>
  <c r="F92" i="4"/>
  <c r="J17" i="4"/>
  <c r="J15" i="4"/>
  <c r="E15" i="4"/>
  <c r="F91" i="4" s="1"/>
  <c r="J14" i="4"/>
  <c r="J12" i="4"/>
  <c r="J113" i="4"/>
  <c r="E7" i="4"/>
  <c r="E85" i="4" s="1"/>
  <c r="J37" i="3"/>
  <c r="J36" i="3"/>
  <c r="AY96" i="1" s="1"/>
  <c r="J35" i="3"/>
  <c r="AX96" i="1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85" i="3"/>
  <c r="BH185" i="3"/>
  <c r="BG185" i="3"/>
  <c r="BF185" i="3"/>
  <c r="T185" i="3"/>
  <c r="R185" i="3"/>
  <c r="P185" i="3"/>
  <c r="BI170" i="3"/>
  <c r="BH170" i="3"/>
  <c r="BG170" i="3"/>
  <c r="BF170" i="3"/>
  <c r="T170" i="3"/>
  <c r="R170" i="3"/>
  <c r="P170" i="3"/>
  <c r="BI168" i="3"/>
  <c r="F37" i="3" s="1"/>
  <c r="BH168" i="3"/>
  <c r="BG168" i="3"/>
  <c r="BF168" i="3"/>
  <c r="T168" i="3"/>
  <c r="R168" i="3"/>
  <c r="P168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2" i="3"/>
  <c r="BH152" i="3"/>
  <c r="BG152" i="3"/>
  <c r="BF152" i="3"/>
  <c r="T152" i="3"/>
  <c r="R152" i="3"/>
  <c r="P152" i="3"/>
  <c r="BI140" i="3"/>
  <c r="BH140" i="3"/>
  <c r="BG140" i="3"/>
  <c r="BF140" i="3"/>
  <c r="T140" i="3"/>
  <c r="R140" i="3"/>
  <c r="P140" i="3"/>
  <c r="BI133" i="3"/>
  <c r="BH133" i="3"/>
  <c r="BG133" i="3"/>
  <c r="BF133" i="3"/>
  <c r="T133" i="3"/>
  <c r="R133" i="3"/>
  <c r="P133" i="3"/>
  <c r="BI122" i="3"/>
  <c r="BH122" i="3"/>
  <c r="BG122" i="3"/>
  <c r="BF122" i="3"/>
  <c r="T122" i="3"/>
  <c r="R122" i="3"/>
  <c r="P122" i="3"/>
  <c r="F113" i="3"/>
  <c r="E111" i="3"/>
  <c r="F89" i="3"/>
  <c r="E87" i="3"/>
  <c r="J24" i="3"/>
  <c r="E24" i="3"/>
  <c r="J92" i="3" s="1"/>
  <c r="J23" i="3"/>
  <c r="J21" i="3"/>
  <c r="E21" i="3"/>
  <c r="J115" i="3" s="1"/>
  <c r="J20" i="3"/>
  <c r="J18" i="3"/>
  <c r="E18" i="3"/>
  <c r="F92" i="3"/>
  <c r="J17" i="3"/>
  <c r="J15" i="3"/>
  <c r="E15" i="3"/>
  <c r="F115" i="3" s="1"/>
  <c r="J14" i="3"/>
  <c r="J12" i="3"/>
  <c r="J113" i="3" s="1"/>
  <c r="E7" i="3"/>
  <c r="E109" i="3"/>
  <c r="J37" i="2"/>
  <c r="J36" i="2"/>
  <c r="AY95" i="1" s="1"/>
  <c r="J35" i="2"/>
  <c r="AX95" i="1" s="1"/>
  <c r="BI292" i="2"/>
  <c r="BH292" i="2"/>
  <c r="BG292" i="2"/>
  <c r="BF292" i="2"/>
  <c r="T292" i="2"/>
  <c r="R292" i="2"/>
  <c r="P292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4" i="2"/>
  <c r="BH254" i="2"/>
  <c r="BG254" i="2"/>
  <c r="BF254" i="2"/>
  <c r="T254" i="2"/>
  <c r="R254" i="2"/>
  <c r="P254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27" i="2"/>
  <c r="BH227" i="2"/>
  <c r="BG227" i="2"/>
  <c r="BF227" i="2"/>
  <c r="T227" i="2"/>
  <c r="R227" i="2"/>
  <c r="P227" i="2"/>
  <c r="BI220" i="2"/>
  <c r="BH220" i="2"/>
  <c r="BG220" i="2"/>
  <c r="BF220" i="2"/>
  <c r="T220" i="2"/>
  <c r="R220" i="2"/>
  <c r="P220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T200" i="2"/>
  <c r="R201" i="2"/>
  <c r="R200" i="2"/>
  <c r="P201" i="2"/>
  <c r="P200" i="2"/>
  <c r="BI184" i="2"/>
  <c r="BH184" i="2"/>
  <c r="BG184" i="2"/>
  <c r="BF184" i="2"/>
  <c r="T184" i="2"/>
  <c r="R184" i="2"/>
  <c r="R167" i="2"/>
  <c r="P184" i="2"/>
  <c r="P167" i="2"/>
  <c r="BI168" i="2"/>
  <c r="BH168" i="2"/>
  <c r="BG168" i="2"/>
  <c r="BF168" i="2"/>
  <c r="T168" i="2"/>
  <c r="T167" i="2" s="1"/>
  <c r="R168" i="2"/>
  <c r="P168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44" i="2"/>
  <c r="BH144" i="2"/>
  <c r="BG144" i="2"/>
  <c r="BF144" i="2"/>
  <c r="T144" i="2"/>
  <c r="R144" i="2"/>
  <c r="P144" i="2"/>
  <c r="BI129" i="2"/>
  <c r="BH129" i="2"/>
  <c r="BG129" i="2"/>
  <c r="BF129" i="2"/>
  <c r="T129" i="2"/>
  <c r="R129" i="2"/>
  <c r="P129" i="2"/>
  <c r="F120" i="2"/>
  <c r="E118" i="2"/>
  <c r="F89" i="2"/>
  <c r="E87" i="2"/>
  <c r="J24" i="2"/>
  <c r="E24" i="2"/>
  <c r="J123" i="2" s="1"/>
  <c r="J23" i="2"/>
  <c r="J21" i="2"/>
  <c r="E21" i="2"/>
  <c r="J122" i="2" s="1"/>
  <c r="J20" i="2"/>
  <c r="J18" i="2"/>
  <c r="E18" i="2"/>
  <c r="F123" i="2"/>
  <c r="J17" i="2"/>
  <c r="J15" i="2"/>
  <c r="E15" i="2"/>
  <c r="F91" i="2" s="1"/>
  <c r="J14" i="2"/>
  <c r="J12" i="2"/>
  <c r="J89" i="2"/>
  <c r="E7" i="2"/>
  <c r="E116" i="2"/>
  <c r="L90" i="1"/>
  <c r="AM90" i="1"/>
  <c r="AM89" i="1"/>
  <c r="L89" i="1"/>
  <c r="AM87" i="1"/>
  <c r="L87" i="1"/>
  <c r="L85" i="1"/>
  <c r="L84" i="1"/>
  <c r="J244" i="2"/>
  <c r="BK227" i="2"/>
  <c r="J208" i="2"/>
  <c r="J206" i="2"/>
  <c r="J197" i="3"/>
  <c r="BK199" i="3"/>
  <c r="J168" i="3"/>
  <c r="J292" i="2"/>
  <c r="BK267" i="2"/>
  <c r="BK276" i="2"/>
  <c r="J270" i="2"/>
  <c r="BK212" i="2"/>
  <c r="J276" i="2"/>
  <c r="J282" i="2"/>
  <c r="J249" i="2"/>
  <c r="BK144" i="2"/>
  <c r="J254" i="2"/>
  <c r="J144" i="2"/>
  <c r="J242" i="2"/>
  <c r="BK163" i="2"/>
  <c r="J163" i="2"/>
  <c r="BK185" i="3"/>
  <c r="BK159" i="3"/>
  <c r="J196" i="3"/>
  <c r="J199" i="3"/>
  <c r="J133" i="3"/>
  <c r="BK170" i="3"/>
  <c r="BK127" i="4"/>
  <c r="J124" i="4"/>
  <c r="J278" i="2"/>
  <c r="BK280" i="2"/>
  <c r="J212" i="2"/>
  <c r="BK263" i="2"/>
  <c r="BK161" i="2"/>
  <c r="BK261" i="2"/>
  <c r="J165" i="2"/>
  <c r="BK184" i="2"/>
  <c r="J203" i="3"/>
  <c r="BK201" i="3"/>
  <c r="J200" i="3"/>
  <c r="J140" i="3"/>
  <c r="J128" i="4"/>
  <c r="BK128" i="4"/>
  <c r="BK292" i="2"/>
  <c r="BK270" i="2"/>
  <c r="J267" i="2"/>
  <c r="BK204" i="2"/>
  <c r="BK265" i="2"/>
  <c r="BK165" i="2"/>
  <c r="J272" i="2"/>
  <c r="BK208" i="2"/>
  <c r="BK129" i="2"/>
  <c r="J201" i="2"/>
  <c r="BK168" i="2"/>
  <c r="J161" i="2"/>
  <c r="BK162" i="3"/>
  <c r="J185" i="3"/>
  <c r="J122" i="3"/>
  <c r="BK286" i="2"/>
  <c r="BK274" i="2"/>
  <c r="J220" i="2"/>
  <c r="BK244" i="2"/>
  <c r="J274" i="2"/>
  <c r="J284" i="2"/>
  <c r="BK215" i="2"/>
  <c r="J204" i="2"/>
  <c r="J201" i="3"/>
  <c r="BK200" i="3"/>
  <c r="BK140" i="3"/>
  <c r="BK122" i="3"/>
  <c r="BK284" i="2"/>
  <c r="J263" i="2"/>
  <c r="J170" i="3"/>
  <c r="BK122" i="4"/>
  <c r="BK272" i="2"/>
  <c r="BK278" i="2"/>
  <c r="BK242" i="2"/>
  <c r="BK249" i="2"/>
  <c r="BK282" i="2"/>
  <c r="J168" i="2"/>
  <c r="AS94" i="1"/>
  <c r="J162" i="3"/>
  <c r="J122" i="4"/>
  <c r="J280" i="2"/>
  <c r="J215" i="2"/>
  <c r="BK246" i="2"/>
  <c r="BK210" i="2"/>
  <c r="J261" i="2"/>
  <c r="J129" i="2"/>
  <c r="J227" i="2"/>
  <c r="J265" i="2"/>
  <c r="BK206" i="2"/>
  <c r="BK168" i="3"/>
  <c r="J152" i="3"/>
  <c r="BK197" i="3"/>
  <c r="BK152" i="3"/>
  <c r="BK124" i="4"/>
  <c r="J286" i="2"/>
  <c r="J246" i="2"/>
  <c r="BK254" i="2"/>
  <c r="J184" i="2"/>
  <c r="J210" i="2"/>
  <c r="BK220" i="2"/>
  <c r="BK201" i="2"/>
  <c r="BK196" i="3"/>
  <c r="J159" i="3"/>
  <c r="BK203" i="3"/>
  <c r="BK133" i="3"/>
  <c r="J127" i="4"/>
  <c r="T211" i="2" l="1"/>
  <c r="T285" i="2"/>
  <c r="R203" i="2"/>
  <c r="R279" i="2"/>
  <c r="BK279" i="2"/>
  <c r="J279" i="2"/>
  <c r="J105" i="2" s="1"/>
  <c r="BK160" i="2"/>
  <c r="T160" i="2"/>
  <c r="T128" i="2" s="1"/>
  <c r="T127" i="2" s="1"/>
  <c r="BK285" i="2"/>
  <c r="J285" i="2" s="1"/>
  <c r="J106" i="2" s="1"/>
  <c r="P160" i="2"/>
  <c r="P128" i="2" s="1"/>
  <c r="P127" i="2" s="1"/>
  <c r="T203" i="2"/>
  <c r="P279" i="2"/>
  <c r="P203" i="2"/>
  <c r="P285" i="2"/>
  <c r="T195" i="3"/>
  <c r="R211" i="2"/>
  <c r="P195" i="3"/>
  <c r="R160" i="2"/>
  <c r="R128" i="2" s="1"/>
  <c r="R127" i="2" s="1"/>
  <c r="BK203" i="2"/>
  <c r="BK202" i="2" s="1"/>
  <c r="J202" i="2" s="1"/>
  <c r="J102" i="2" s="1"/>
  <c r="BK195" i="3"/>
  <c r="J195" i="3" s="1"/>
  <c r="J99" i="3" s="1"/>
  <c r="P211" i="2"/>
  <c r="T121" i="3"/>
  <c r="R121" i="3"/>
  <c r="R121" i="4"/>
  <c r="BK126" i="4"/>
  <c r="J126" i="4"/>
  <c r="J99" i="4"/>
  <c r="R126" i="4"/>
  <c r="T279" i="2"/>
  <c r="P121" i="3"/>
  <c r="P120" i="3" s="1"/>
  <c r="P119" i="3" s="1"/>
  <c r="AU96" i="1" s="1"/>
  <c r="P126" i="4"/>
  <c r="BK211" i="2"/>
  <c r="J211" i="2" s="1"/>
  <c r="J104" i="2" s="1"/>
  <c r="R285" i="2"/>
  <c r="BK121" i="3"/>
  <c r="J121" i="3"/>
  <c r="J98" i="3"/>
  <c r="R195" i="3"/>
  <c r="BK121" i="4"/>
  <c r="BK120" i="4"/>
  <c r="J120" i="4"/>
  <c r="J97" i="4"/>
  <c r="P121" i="4"/>
  <c r="P120" i="4" s="1"/>
  <c r="P119" i="4" s="1"/>
  <c r="AU97" i="1" s="1"/>
  <c r="T121" i="4"/>
  <c r="T126" i="4"/>
  <c r="BK167" i="2"/>
  <c r="J167" i="2"/>
  <c r="J100" i="2"/>
  <c r="BK200" i="2"/>
  <c r="J200" i="2"/>
  <c r="J101" i="2"/>
  <c r="E109" i="4"/>
  <c r="F116" i="4"/>
  <c r="J92" i="4"/>
  <c r="F115" i="4"/>
  <c r="BE124" i="4"/>
  <c r="J89" i="4"/>
  <c r="J91" i="4"/>
  <c r="BE122" i="4"/>
  <c r="BE128" i="4"/>
  <c r="BE127" i="4"/>
  <c r="BE133" i="3"/>
  <c r="BE162" i="3"/>
  <c r="F91" i="3"/>
  <c r="J116" i="3"/>
  <c r="E85" i="3"/>
  <c r="BE196" i="3"/>
  <c r="J91" i="3"/>
  <c r="F116" i="3"/>
  <c r="BE197" i="3"/>
  <c r="J160" i="2"/>
  <c r="J99" i="2"/>
  <c r="J89" i="3"/>
  <c r="BE122" i="3"/>
  <c r="BE140" i="3"/>
  <c r="BE185" i="3"/>
  <c r="BE199" i="3"/>
  <c r="BE201" i="3"/>
  <c r="BE152" i="3"/>
  <c r="BE170" i="3"/>
  <c r="BE159" i="3"/>
  <c r="BE200" i="3"/>
  <c r="BE168" i="3"/>
  <c r="BE203" i="3"/>
  <c r="BD96" i="1"/>
  <c r="J92" i="2"/>
  <c r="J120" i="2"/>
  <c r="BE184" i="2"/>
  <c r="BE210" i="2"/>
  <c r="BE254" i="2"/>
  <c r="J91" i="2"/>
  <c r="BE212" i="2"/>
  <c r="BE220" i="2"/>
  <c r="BE244" i="2"/>
  <c r="BE246" i="2"/>
  <c r="BE249" i="2"/>
  <c r="BE261" i="2"/>
  <c r="BE267" i="2"/>
  <c r="BE276" i="2"/>
  <c r="BE278" i="2"/>
  <c r="BE280" i="2"/>
  <c r="BE272" i="2"/>
  <c r="E85" i="2"/>
  <c r="F92" i="2"/>
  <c r="F122" i="2"/>
  <c r="BE129" i="2"/>
  <c r="BE165" i="2"/>
  <c r="BE201" i="2"/>
  <c r="BE204" i="2"/>
  <c r="BE208" i="2"/>
  <c r="BE215" i="2"/>
  <c r="BE227" i="2"/>
  <c r="BE242" i="2"/>
  <c r="BE263" i="2"/>
  <c r="BE284" i="2"/>
  <c r="BE163" i="2"/>
  <c r="BE168" i="2"/>
  <c r="BE206" i="2"/>
  <c r="BE265" i="2"/>
  <c r="BE270" i="2"/>
  <c r="BE274" i="2"/>
  <c r="BE144" i="2"/>
  <c r="BE161" i="2"/>
  <c r="BE282" i="2"/>
  <c r="BE286" i="2"/>
  <c r="BE292" i="2"/>
  <c r="F35" i="2"/>
  <c r="BB95" i="1"/>
  <c r="F36" i="4"/>
  <c r="BC97" i="1"/>
  <c r="F36" i="3"/>
  <c r="BC96" i="1"/>
  <c r="J34" i="3"/>
  <c r="AW96" i="1"/>
  <c r="F36" i="2"/>
  <c r="BC95" i="1" s="1"/>
  <c r="F37" i="2"/>
  <c r="BD95" i="1" s="1"/>
  <c r="BD94" i="1" s="1"/>
  <c r="W33" i="1" s="1"/>
  <c r="F35" i="3"/>
  <c r="BB96" i="1" s="1"/>
  <c r="F34" i="2"/>
  <c r="BA95" i="1"/>
  <c r="J34" i="2"/>
  <c r="AW95" i="1"/>
  <c r="F35" i="4"/>
  <c r="BB97" i="1"/>
  <c r="J34" i="4"/>
  <c r="AW97" i="1" s="1"/>
  <c r="F34" i="4"/>
  <c r="BA97" i="1"/>
  <c r="F37" i="4"/>
  <c r="BD97" i="1" s="1"/>
  <c r="F34" i="3"/>
  <c r="BA96" i="1"/>
  <c r="J203" i="2" l="1"/>
  <c r="J103" i="2" s="1"/>
  <c r="T120" i="4"/>
  <c r="T119" i="4"/>
  <c r="R120" i="3"/>
  <c r="R119" i="3"/>
  <c r="T120" i="3"/>
  <c r="T119" i="3"/>
  <c r="P202" i="2"/>
  <c r="P126" i="2"/>
  <c r="AU95" i="1"/>
  <c r="T202" i="2"/>
  <c r="T126" i="2"/>
  <c r="R120" i="4"/>
  <c r="R119" i="4"/>
  <c r="BK128" i="2"/>
  <c r="J128" i="2"/>
  <c r="J98" i="2" s="1"/>
  <c r="R202" i="2"/>
  <c r="R126" i="2" s="1"/>
  <c r="BK120" i="3"/>
  <c r="J120" i="3" s="1"/>
  <c r="J97" i="3" s="1"/>
  <c r="BK119" i="4"/>
  <c r="J119" i="4"/>
  <c r="J96" i="4"/>
  <c r="J121" i="4"/>
  <c r="J98" i="4"/>
  <c r="AU94" i="1"/>
  <c r="F33" i="2"/>
  <c r="AZ95" i="1"/>
  <c r="J33" i="4"/>
  <c r="AV97" i="1"/>
  <c r="AT97" i="1"/>
  <c r="BC94" i="1"/>
  <c r="AY94" i="1"/>
  <c r="J33" i="2"/>
  <c r="AV95" i="1"/>
  <c r="AT95" i="1"/>
  <c r="F33" i="4"/>
  <c r="AZ97" i="1"/>
  <c r="BB94" i="1"/>
  <c r="AX94" i="1"/>
  <c r="J33" i="3"/>
  <c r="AV96" i="1" s="1"/>
  <c r="AT96" i="1" s="1"/>
  <c r="F33" i="3"/>
  <c r="AZ96" i="1"/>
  <c r="BA94" i="1"/>
  <c r="AW94" i="1"/>
  <c r="AK30" i="1"/>
  <c r="BK119" i="3" l="1"/>
  <c r="J119" i="3" s="1"/>
  <c r="J30" i="3" s="1"/>
  <c r="AG96" i="1" s="1"/>
  <c r="BK127" i="2"/>
  <c r="BK126" i="2"/>
  <c r="J126" i="2"/>
  <c r="AN96" i="1"/>
  <c r="J96" i="3"/>
  <c r="J39" i="3"/>
  <c r="J30" i="4"/>
  <c r="AG97" i="1" s="1"/>
  <c r="J30" i="2"/>
  <c r="AG95" i="1" s="1"/>
  <c r="W30" i="1"/>
  <c r="W31" i="1"/>
  <c r="W32" i="1"/>
  <c r="AZ94" i="1"/>
  <c r="AV94" i="1" s="1"/>
  <c r="AK29" i="1" s="1"/>
  <c r="J39" i="4" l="1"/>
  <c r="J39" i="2"/>
  <c r="J96" i="2"/>
  <c r="J127" i="2"/>
  <c r="J97" i="2"/>
  <c r="AN97" i="1"/>
  <c r="AN95" i="1"/>
  <c r="AG94" i="1"/>
  <c r="AN94" i="1" s="1"/>
  <c r="AT94" i="1"/>
  <c r="W29" i="1"/>
  <c r="AK26" i="1" l="1"/>
  <c r="AK35" i="1" s="1"/>
</calcChain>
</file>

<file path=xl/sharedStrings.xml><?xml version="1.0" encoding="utf-8"?>
<sst xmlns="http://schemas.openxmlformats.org/spreadsheetml/2006/main" count="3059" uniqueCount="471">
  <si>
    <t>Export Komplet</t>
  </si>
  <si>
    <t/>
  </si>
  <si>
    <t>2.0</t>
  </si>
  <si>
    <t>ZAMOK</t>
  </si>
  <si>
    <t>False</t>
  </si>
  <si>
    <t>{bc9591ae-d075-49c8-9d9a-ab10df1cedf1}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</si>
  <si>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</si>
  <si>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</si>
  <si>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</si>
  <si>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</si>
  <si>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</si>
  <si>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</si>
  <si>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</si>
  <si>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</si>
  <si>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21013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</si>
  <si>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</si>
  <si>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</si>
  <si>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oken v budově OŽÚ, ul.Třebízského</t>
  </si>
  <si>
    <t>KSO:</t>
  </si>
  <si>
    <t>CC-CZ:</t>
  </si>
  <si>
    <t>Místo:</t>
  </si>
  <si>
    <t xml:space="preserve"> </t>
  </si>
  <si>
    <t>Datum:</t>
  </si>
  <si>
    <t>26. 7. 2021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</si>
  <si>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</si>
  <si>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</si>
  <si>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</si>
  <si>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</si>
  <si>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</si>
  <si>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</si>
  <si>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</si>
  <si>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</si>
  <si>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</si>
  <si>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</si>
  <si>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</si>
  <si>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</si>
  <si>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</si>
  <si>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</si>
  <si>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</si>
  <si>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</si>
  <si>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</si>
  <si>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</si>
  <si>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</si>
  <si>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</si>
  <si>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</si>
  <si>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</si>
  <si>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</si>
  <si>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</si>
  <si>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</si>
  <si>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</si>
  <si>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</si>
  <si>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</si>
  <si>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</si>
  <si>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</si>
  <si>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</si>
  <si>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</si>
  <si>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</si>
  <si>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</si>
  <si>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</si>
  <si>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</si>
  <si>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</si>
  <si>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</si>
  <si>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</si>
  <si>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</si>
  <si>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</si>
  <si>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</si>
  <si>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</si>
  <si>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</si>
  <si>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</si>
  <si>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</si>
  <si>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</si>
  <si>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</si>
  <si>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</si>
  <si>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</si>
  <si>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</si>
  <si>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</si>
  <si>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</si>
  <si>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</si>
  <si>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</si>
  <si>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Stavební řešení </t>
  </si>
  <si>
    <t>STA</t>
  </si>
  <si>
    <t>1</t>
  </si>
  <si>
    <t>{994cb47f-3f38-425c-9c0a-f2a78139cceb}</t>
  </si>
  <si>
    <t>2</t>
  </si>
  <si>
    <t>02</t>
  </si>
  <si>
    <t xml:space="preserve">Bourací práce </t>
  </si>
  <si>
    <t>{2cc4a98d-5605-4f59-a832-fb4c7eb70b3b}</t>
  </si>
  <si>
    <t>03</t>
  </si>
  <si>
    <t>Ostatní a vedlejší nádklady</t>
  </si>
  <si>
    <t>{6e0c914c-d61d-4527-a8af-25dc41d1564f}</t>
  </si>
  <si>
    <t>KRYCÍ LIST SOUPISU PRACÍ</t>
  </si>
  <si>
    <t>Objekt:</t>
  </si>
  <si>
    <t xml:space="preserve">01 - Stavební řešení 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</si>
  <si>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</si>
  <si>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</si>
  <si>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</si>
  <si>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</si>
  <si>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</si>
  <si>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</si>
  <si>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</si>
  <si>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</si>
  <si>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</si>
  <si>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998 - Přesun hmot</t>
  </si>
  <si>
    <t>PSV - PSV</t>
  </si>
  <si>
    <t xml:space="preserve">    764 - Konstrukce klempířské</t>
  </si>
  <si>
    <t xml:space="preserve">    766 - Konstrukce truhlářské</t>
  </si>
  <si>
    <t xml:space="preserve">    781 - Dokončovací práce - obklady keramické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</si>
  <si>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</si>
  <si>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</si>
  <si>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</si>
  <si>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</si>
  <si>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</si>
  <si>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</si>
  <si>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</si>
  <si>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</si>
  <si>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</si>
  <si>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</si>
  <si>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</si>
  <si>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</si>
  <si>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</si>
  <si>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</si>
  <si>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</si>
  <si>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</si>
  <si>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6</t>
  </si>
  <si>
    <t>Úpravy povrchů, podlahy a osazování výplní</t>
  </si>
  <si>
    <t>K</t>
  </si>
  <si>
    <t>612232051</t>
  </si>
  <si>
    <t>Montáž vnitřního zateplení ostění nebo nadpraží z polyuretanových desek hloubky špalet přes 200 do 400 mm, tloušťky desek do 40 mm</t>
  </si>
  <si>
    <t>m</t>
  </si>
  <si>
    <t>4</t>
  </si>
  <si>
    <t>498019601</t>
  </si>
  <si>
    <t>VV</t>
  </si>
  <si>
    <t>"204" 0,45*(0,6+0,62+0,6)*2</t>
  </si>
  <si>
    <t>"205" 0,45*(0,82+0,6+0,6)*1</t>
  </si>
  <si>
    <t>"206" 0,45*(0,55+0,85+0,85)*1</t>
  </si>
  <si>
    <t>"207" 0,45*(0,86+0,86+0,86)*1</t>
  </si>
  <si>
    <t>"208" 0,45*(0,6+0,65+0,65)*1</t>
  </si>
  <si>
    <t>Mezisoučet</t>
  </si>
  <si>
    <t>3</t>
  </si>
  <si>
    <t>"203" 0,45*(1,05+1+1,05)*2</t>
  </si>
  <si>
    <t>"201" 0,45*(1,15+2,2+2,2)*7</t>
  </si>
  <si>
    <t>"202" 0,45*(1,2+1,85+1,85)*1</t>
  </si>
  <si>
    <t>"209" 0,45*(1,15+2,2+2,2)*21</t>
  </si>
  <si>
    <t>"210"0,45*( 1,5+3,1+3,1)*3,1</t>
  </si>
  <si>
    <t>Součet</t>
  </si>
  <si>
    <t>M</t>
  </si>
  <si>
    <t>59052110</t>
  </si>
  <si>
    <t>deska  tepelně izolační  z tvrzené PU pěny pro zmenšené prostory ,okenní ostění, tenká, vnitřní tl 15mm</t>
  </si>
  <si>
    <t>m2</t>
  </si>
  <si>
    <t>8</t>
  </si>
  <si>
    <t>-951994502</t>
  </si>
  <si>
    <t>91,244*1,1 'Přepočtené koeficientem množství</t>
  </si>
  <si>
    <t>61</t>
  </si>
  <si>
    <t>Úprava povrchů vnitřních</t>
  </si>
  <si>
    <t>612142001</t>
  </si>
  <si>
    <t>Potažení vnitřních ploch pletivem v ploše nebo pruzích, na plném podkladu sklovláknitým vtlačením do tmelu stěn_x000D_
vc.tmelu</t>
  </si>
  <si>
    <t>1998677451</t>
  </si>
  <si>
    <t>91,244</t>
  </si>
  <si>
    <t>612311131</t>
  </si>
  <si>
    <t>Potažení vnitřních ploch štukem tloušťky do 3 mm svislých konstrukcí stěn</t>
  </si>
  <si>
    <t>771026457</t>
  </si>
  <si>
    <t>5</t>
  </si>
  <si>
    <t>612321121</t>
  </si>
  <si>
    <t>Omítka vápenocementová vnitřních ploch nanášená ručně jednovrstvá, tloušťky do 10 mm hladká svislých konstrukcí stěn</t>
  </si>
  <si>
    <t>1804390519</t>
  </si>
  <si>
    <t>"doplneni pripadné prusene omítky unitr" 91,24*0,3</t>
  </si>
  <si>
    <t>62</t>
  </si>
  <si>
    <t>Úprava povrchů vnějších</t>
  </si>
  <si>
    <t>611335111</t>
  </si>
  <si>
    <t>Cementová omítka rýh  hladká ve stropech, šířky rýhy do 150 mm</t>
  </si>
  <si>
    <t>640899303</t>
  </si>
  <si>
    <t>"doplnení - případné porušené omítky ¨nad okny"</t>
  </si>
  <si>
    <t>"204" 00,1*0,62*2</t>
  </si>
  <si>
    <t>"205" 0,1*0,82*1</t>
  </si>
  <si>
    <t>"206" 0,1*0,55*1</t>
  </si>
  <si>
    <t>"207" 0,1*0,86*1</t>
  </si>
  <si>
    <t>"208" 0,1*0,6*1</t>
  </si>
  <si>
    <t>"203" 0,1*1*2</t>
  </si>
  <si>
    <t>"201" 0,1*1,15*7</t>
  </si>
  <si>
    <t>"202" 0,1*1,2*1</t>
  </si>
  <si>
    <t>"209" 0,1*1,15*21</t>
  </si>
  <si>
    <t>"210"0,1*1,5*3,1</t>
  </si>
  <si>
    <t>7</t>
  </si>
  <si>
    <t>612335111</t>
  </si>
  <si>
    <t>Cementová omítka rýh  hladká ve stěnách, šířky rýhy do 150 mm</t>
  </si>
  <si>
    <t>-1247338926</t>
  </si>
  <si>
    <t>"doplnení - případné porušené omítky špalet oken"</t>
  </si>
  <si>
    <t>"204" 00,1*(0,6+0,6)*2</t>
  </si>
  <si>
    <t>"205" 0,1*(0,6+0,6)*1</t>
  </si>
  <si>
    <t>"206" 0,1*(0,85+0,85)*1</t>
  </si>
  <si>
    <t>"207" 0,1*(0,86+0,86)*1</t>
  </si>
  <si>
    <t>"208" 0,1*(0,65+0,65)*1</t>
  </si>
  <si>
    <t>"203" 0,1*(1,05+1,05)*2</t>
  </si>
  <si>
    <t>"201" 0,1*(2,2+2,2)*7</t>
  </si>
  <si>
    <t>"202" 0,1*(1,85+1,85)*1</t>
  </si>
  <si>
    <t>"209" 0,1*(2,2+2,2)*21</t>
  </si>
  <si>
    <t>"210"0,1*( 3,1+3,1)*3,1</t>
  </si>
  <si>
    <t>998</t>
  </si>
  <si>
    <t>Přesun hmot</t>
  </si>
  <si>
    <t>998011001</t>
  </si>
  <si>
    <t>Přesun hmot pro budovy občanské výstavby, bydlení, výrobu a služby  s nosnou svislou konstrukcí zděnou z cihel, tvárnic nebo kamene vodorovná dopravní vzdálenost do 100 m pro budovy výšky do 6 m</t>
  </si>
  <si>
    <t>t</t>
  </si>
  <si>
    <t>1653673470</t>
  </si>
  <si>
    <t>PSV</t>
  </si>
  <si>
    <t>764</t>
  </si>
  <si>
    <t>Konstrukce klempířské</t>
  </si>
  <si>
    <t>9</t>
  </si>
  <si>
    <t>764216603</t>
  </si>
  <si>
    <t>Oplechování parapetů z pozinkovaného plechu s povrchovou úpravou rovných mechanicky kotvené, bez rohů rš 250 mm</t>
  </si>
  <si>
    <t>16</t>
  </si>
  <si>
    <t>901859653</t>
  </si>
  <si>
    <t>"403" 15,1</t>
  </si>
  <si>
    <t>10</t>
  </si>
  <si>
    <t>7642166038R</t>
  </si>
  <si>
    <t>Oplechování parapetů z pozinkovaného plechu s povrchovou úpravou rovných mechanicky kotvené, bez rohů rš 280 mm_x000D_
atypic.úprava s lepením na stáv.parapet</t>
  </si>
  <si>
    <t>-1043423282</t>
  </si>
  <si>
    <t>"401" 18,8</t>
  </si>
  <si>
    <t>11</t>
  </si>
  <si>
    <t>7642166048R</t>
  </si>
  <si>
    <t>Oplechování parapetů z pozinkovaného plechu s povrchovou úpravou rovných mechanicky kotvené, bez rohů rš 340 mm_x000D_
atypic.úprava s lepením na stáv.parapet</t>
  </si>
  <si>
    <t>1279284308</t>
  </si>
  <si>
    <t>"402" 5,9</t>
  </si>
  <si>
    <t>998764101</t>
  </si>
  <si>
    <t>Přesun hmot pro konstrukce klempířské stanovený z hmotnosti přesunovaného materiálu vodorovná dopravní vzdálenost do 50 m v objektech výšky do 6 m</t>
  </si>
  <si>
    <t>-1090457055</t>
  </si>
  <si>
    <t>766</t>
  </si>
  <si>
    <t>Konstrukce truhlářské</t>
  </si>
  <si>
    <t>13</t>
  </si>
  <si>
    <t>766621211</t>
  </si>
  <si>
    <t>Montáž oken dřevěných včetně montáže rámu plochy přes 1 m2 otevíravých do zdiva, výšky do 1,5 m</t>
  </si>
  <si>
    <t>-1843398334</t>
  </si>
  <si>
    <t>"203" 1,05*1*2</t>
  </si>
  <si>
    <t>14</t>
  </si>
  <si>
    <t>766621212</t>
  </si>
  <si>
    <t>Montáž oken dřevěných včetně montáže rámu plochy přes 1 m2 otevíravých do zdiva, výšky přes 1,5 do 2,5 m</t>
  </si>
  <si>
    <t>-369331181</t>
  </si>
  <si>
    <t>"202" 1,2*1,85*1</t>
  </si>
  <si>
    <t>"201"1,15*2,2*7</t>
  </si>
  <si>
    <t>"209" 1,15*2,2*21</t>
  </si>
  <si>
    <t>15</t>
  </si>
  <si>
    <t>766621622</t>
  </si>
  <si>
    <t>Montáž oken dřevěných plochy do 1 m2 včetně montáže rámu otevíravých do zdiva</t>
  </si>
  <si>
    <t>kus</t>
  </si>
  <si>
    <t>-965969489</t>
  </si>
  <si>
    <t>"204" 1</t>
  </si>
  <si>
    <t>"205" 1</t>
  </si>
  <si>
    <t>"206" 1</t>
  </si>
  <si>
    <t xml:space="preserve">"207" 1 </t>
  </si>
  <si>
    <t>"208" 1</t>
  </si>
  <si>
    <t>766629652R</t>
  </si>
  <si>
    <t>Vnitřní připojovací spára ostění nebo nadpraží nalepením parozábranou D+M</t>
  </si>
  <si>
    <t>-659197534</t>
  </si>
  <si>
    <t>"204" (0,6+0,62+0,6+0,62)*2</t>
  </si>
  <si>
    <t>"205" (0,82+0,6+0,6+0,82)*1</t>
  </si>
  <si>
    <t>"206" (0,55+0,85+0,85+0,55)*1</t>
  </si>
  <si>
    <t>"207" (0,86+0,86+0,86+0,86)*1</t>
  </si>
  <si>
    <t>"208" (0,6+0,65+0,65+0,6)*1</t>
  </si>
  <si>
    <t>"203" (1,05+1+1,05+1)*2</t>
  </si>
  <si>
    <t>"201" (1,15+2,2+2,2+1,15)*7</t>
  </si>
  <si>
    <t>"202" (1,2+1,85+1,85+1,2)*1</t>
  </si>
  <si>
    <t>"209" (1,15+2,2+2,2+1,15)*21</t>
  </si>
  <si>
    <t>"210" ( 1,5+3,1+3,1+1,5)*3,1</t>
  </si>
  <si>
    <t>17</t>
  </si>
  <si>
    <t>766660142</t>
  </si>
  <si>
    <t>Montáž dveřních křídel dřevěných nebo plastových otevíravých do dřevěné rámové zárubně z masivního dřeva dvoukřídlových, šířky přes 1450 mm</t>
  </si>
  <si>
    <t>1719395419</t>
  </si>
  <si>
    <t>"210" 1</t>
  </si>
  <si>
    <t>18</t>
  </si>
  <si>
    <t>766660152</t>
  </si>
  <si>
    <t>Montáž dveřních křídel dřevěných nebo plastových otevíravých do dřevěné rámové zárubně nadsvětlíkových křídel, výšky přes 500 mm</t>
  </si>
  <si>
    <t>-1337276848</t>
  </si>
  <si>
    <t>19</t>
  </si>
  <si>
    <t>61110011</t>
  </si>
  <si>
    <t>okno dřevěné otevíravé/sklopné trojsklo přes plochu 1m2 do v 1,5m</t>
  </si>
  <si>
    <t>32</t>
  </si>
  <si>
    <t>-1843225833</t>
  </si>
  <si>
    <t>20</t>
  </si>
  <si>
    <t>61110013</t>
  </si>
  <si>
    <t xml:space="preserve">okno dřevěné otevíravé/sklopné trojsklo přes plochu 1m2 v 1,5-2,5m_x000D_
EURO profily </t>
  </si>
  <si>
    <t>477611294</t>
  </si>
  <si>
    <t>61110009</t>
  </si>
  <si>
    <t>okno dřevěné otevíravé/sklopné trojsklo do plochy 1m2</t>
  </si>
  <si>
    <t>-2103788525</t>
  </si>
  <si>
    <t>"204" 0,6*0,65*1</t>
  </si>
  <si>
    <t>"205" 0,82*0,6*1</t>
  </si>
  <si>
    <t>"206" 0,55*0,85*1</t>
  </si>
  <si>
    <t xml:space="preserve">"207" 0,86*0,86*1 </t>
  </si>
  <si>
    <t>"208" 0,6*0,85*1</t>
  </si>
  <si>
    <t>22</t>
  </si>
  <si>
    <t>611732078r</t>
  </si>
  <si>
    <t>Dveře vstupní dvoukřídlé dřevěné plné max rozměru otvoru 4,84m2  s proskelným nadsvětlíkem , bezp.sklo kopie stáv.dveří vc.kování, přípravy  el.zámku  _x000D_
_x000D_
viz.pois ozn 210</t>
  </si>
  <si>
    <t>-978953904</t>
  </si>
  <si>
    <t>"210" 1,5*3,1</t>
  </si>
  <si>
    <t>23</t>
  </si>
  <si>
    <t>766694112</t>
  </si>
  <si>
    <t>Montáž ostatních truhlářských konstrukcí parapetních desek šířky do 300 mm, délky přes 1000 do 1600 mm</t>
  </si>
  <si>
    <t>-892157520</t>
  </si>
  <si>
    <t>"304" 3</t>
  </si>
  <si>
    <t>24</t>
  </si>
  <si>
    <t>766694121</t>
  </si>
  <si>
    <t>Montáž ostatních truhlářských konstrukcí parapetních desek dřevěných nebo plastových šířky přes 300 mm, délky do 1000 mm</t>
  </si>
  <si>
    <t>-963581799</t>
  </si>
  <si>
    <t>25</t>
  </si>
  <si>
    <t>766694122</t>
  </si>
  <si>
    <t>Montáž ostatních truhlářských konstrukcí parapetních desek dřevěných nebo plastových šířky přes 300 mm, délky přes 1000 do 1600 mm</t>
  </si>
  <si>
    <t>217792304</t>
  </si>
  <si>
    <t>"INP" 10+3+1+1</t>
  </si>
  <si>
    <t>"IINP" 11+4+1+1</t>
  </si>
  <si>
    <t>26</t>
  </si>
  <si>
    <t>60794103</t>
  </si>
  <si>
    <t>deska parapetní dřevotřísková vnitřní 0,3 x 1 m</t>
  </si>
  <si>
    <t>-1273924596</t>
  </si>
  <si>
    <t>"301" 2,9+12,1</t>
  </si>
  <si>
    <t>27</t>
  </si>
  <si>
    <t>60794102</t>
  </si>
  <si>
    <t>parapet dřevotřískový vnitřní povrch laminátový š 260mm</t>
  </si>
  <si>
    <t>1241594426</t>
  </si>
  <si>
    <t>"304" 6</t>
  </si>
  <si>
    <t>28</t>
  </si>
  <si>
    <t>60794104</t>
  </si>
  <si>
    <t>parapet dřevotřískový vnitřní povrch laminátový š 340mm</t>
  </si>
  <si>
    <t>-1794600697</t>
  </si>
  <si>
    <t>"302" 5,9</t>
  </si>
  <si>
    <t>29</t>
  </si>
  <si>
    <t>60794106</t>
  </si>
  <si>
    <t>parapet dřevotřískový vnitřní povrch laminátový š 450mm</t>
  </si>
  <si>
    <t>-1770840591</t>
  </si>
  <si>
    <t>"303" 9,6</t>
  </si>
  <si>
    <t>30</t>
  </si>
  <si>
    <t>998766101</t>
  </si>
  <si>
    <t>Přesun hmot pro konstrukce truhlářské stanovený z hmotnosti přesunovaného materiálu vodorovná dopravní vzdálenost do 50 m v objektech výšky do 6 m</t>
  </si>
  <si>
    <t>-102828808</t>
  </si>
  <si>
    <t>781</t>
  </si>
  <si>
    <t>Dokončovací práce - obklady keramické</t>
  </si>
  <si>
    <t>31</t>
  </si>
  <si>
    <t>781474112</t>
  </si>
  <si>
    <t>Montáž obkladů vnitřních stěn z dlaždic keramických lepených flexibilním lepidlem maloformátových hladkých přes 9 do 12 ks/m2</t>
  </si>
  <si>
    <t>-713298104</t>
  </si>
  <si>
    <t>0,3*(0,6+0,8+0,6+0,9+1,2)</t>
  </si>
  <si>
    <t>59761026</t>
  </si>
  <si>
    <t>obklad keramický hladký do 12ks/m2</t>
  </si>
  <si>
    <t>963619493</t>
  </si>
  <si>
    <t>1,23*1,05</t>
  </si>
  <si>
    <t>33</t>
  </si>
  <si>
    <t>998781101</t>
  </si>
  <si>
    <t>Přesun hmot pro obklady keramické  stanovený z hmotnosti přesunovaného materiálu vodorovná dopravní vzdálenost do 50 m v objektech výšky do 6 m</t>
  </si>
  <si>
    <t>-2131289787</t>
  </si>
  <si>
    <t>784</t>
  </si>
  <si>
    <t>Dokončovací práce - malby a tapety</t>
  </si>
  <si>
    <t>34</t>
  </si>
  <si>
    <t>784181111</t>
  </si>
  <si>
    <t>Penetrace podkladu jednonásobná základní silikátová bezbarvá v místnostech výšky do 3,80 m</t>
  </si>
  <si>
    <t>-660352835</t>
  </si>
  <si>
    <t>"INP" 3,4*(10,6+7,6+11,2+1,9)</t>
  </si>
  <si>
    <t>1,6*(1,5+1,9+1,45)</t>
  </si>
  <si>
    <t>"IINP" 3,4*(10,4+8+10,3+2+2,4+7,3)</t>
  </si>
  <si>
    <t>1,6*(1,9+1,7)</t>
  </si>
  <si>
    <t>35</t>
  </si>
  <si>
    <t>784221118R</t>
  </si>
  <si>
    <t>Malby z malířských směsí otěruvzdorných za sucha dvojnásobné, bílé za sucha otěruvzdorné středně v místnostech výšky do 3,80 m</t>
  </si>
  <si>
    <t>675764494</t>
  </si>
  <si>
    <t xml:space="preserve">02 - Bourací práce </t>
  </si>
  <si>
    <t xml:space="preserve">    9 - Ostatní konstrukce a práce, bourání</t>
  </si>
  <si>
    <t xml:space="preserve">    997 - Přesun sutě</t>
  </si>
  <si>
    <t>Ostatní konstrukce a práce, bourání</t>
  </si>
  <si>
    <t>764002851</t>
  </si>
  <si>
    <t>Demontáž klempířských konstrukcí oplechování parapetů do suti</t>
  </si>
  <si>
    <t>-544640352</t>
  </si>
  <si>
    <t>"201" 1,2*7</t>
  </si>
  <si>
    <t>"202" 1,2*1</t>
  </si>
  <si>
    <t>"203" 1*2</t>
  </si>
  <si>
    <t>"204" 0,6*1</t>
  </si>
  <si>
    <t>"205" 0,8*1</t>
  </si>
  <si>
    <t>"206" 0,55*1</t>
  </si>
  <si>
    <t>"207" 0,9*1</t>
  </si>
  <si>
    <t>"208" 0,6*1</t>
  </si>
  <si>
    <t>"209" 1,2*21</t>
  </si>
  <si>
    <t>767661811</t>
  </si>
  <si>
    <t>Demontáž mříží pevných nebo otevíravých</t>
  </si>
  <si>
    <t>-42813059</t>
  </si>
  <si>
    <t>1,15*2,2*5</t>
  </si>
  <si>
    <t>1,5*1,2</t>
  </si>
  <si>
    <t>1,15*2,2*4</t>
  </si>
  <si>
    <t>0,6*0,65*2</t>
  </si>
  <si>
    <t>1,05*1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</si>
  <si>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</si>
  <si>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</si>
  <si>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1138845826</t>
  </si>
  <si>
    <t>"inp" 6,2*10,6</t>
  </si>
  <si>
    <t>6,2*11,2</t>
  </si>
  <si>
    <t>2,6*4,1</t>
  </si>
  <si>
    <t>1,7*4,6</t>
  </si>
  <si>
    <t>5,1*2</t>
  </si>
  <si>
    <t>"Iinp" 6,2*10,6</t>
  </si>
  <si>
    <t>6,2*11,4</t>
  </si>
  <si>
    <t>5,5*4</t>
  </si>
  <si>
    <t>2,6*4,4</t>
  </si>
  <si>
    <t>1,6*5,6</t>
  </si>
  <si>
    <t>2*2,7</t>
  </si>
  <si>
    <t>968062374</t>
  </si>
  <si>
    <t>Vybourání dřevěných rámů oken s křídly, dveřních zárubní, vrat, stěn, ostění nebo obkladů  rámů oken s křídly zdvojených, plochy do 1 m2</t>
  </si>
  <si>
    <t>-1106103700</t>
  </si>
  <si>
    <t>"204"  0,6*0,62*2</t>
  </si>
  <si>
    <t>"207" 0,86*0,86*1</t>
  </si>
  <si>
    <t>"208" 0,6*0,65*1</t>
  </si>
  <si>
    <t>968062375</t>
  </si>
  <si>
    <t>Vybourání dřevěných rámů oken s křídly, dveřních zárubní, vrat, stěn, ostění nebo obkladů  rámů oken s křídly zdvojených, plochy do 2 m2</t>
  </si>
  <si>
    <t>1330406115</t>
  </si>
  <si>
    <t>968062376</t>
  </si>
  <si>
    <t>Vybourání dřevěných rámů oken s křídly, dveřních zárubní, vrat, stěn, ostění nebo obkladů  rámů oken s křídly zdvojených, plochy do 4 m2</t>
  </si>
  <si>
    <t>-530522906</t>
  </si>
  <si>
    <t>"201" 1,15*2,2*7</t>
  </si>
  <si>
    <t>978013191</t>
  </si>
  <si>
    <t>Otlučení omítek vápenných nebo vápenocementových stěn, stropů vnitřních stěn s vyškrabáním spar, s očištěním zdiva, v rozsahu do 100 %</t>
  </si>
  <si>
    <t>-1555959745</t>
  </si>
  <si>
    <t>978036161</t>
  </si>
  <si>
    <t>Otlučení cementových omítek vnějších ploch s vyškrabáním spar zdiva a s očištěním povrchu, v rozsahu přes 40 do 50 %</t>
  </si>
  <si>
    <t>1756711209</t>
  </si>
  <si>
    <t>R766825882</t>
  </si>
  <si>
    <t xml:space="preserve">Demontáž parapetu </t>
  </si>
  <si>
    <t>bm</t>
  </si>
  <si>
    <t>-159825280</t>
  </si>
  <si>
    <t>997</t>
  </si>
  <si>
    <t>Přesun sutě</t>
  </si>
  <si>
    <t>997006512</t>
  </si>
  <si>
    <t>Vodorovná doprava suti na skládku s naložením na dopravní prostředek a složením přes 100 m do 1 km</t>
  </si>
  <si>
    <t>-1768658365</t>
  </si>
  <si>
    <t>997006519</t>
  </si>
  <si>
    <t>Vodorovná doprava suti na skládku s naložením na dopravní prostředek a složením Příplatek k ceně za každý další i započatý 1 km</t>
  </si>
  <si>
    <t>-779387595</t>
  </si>
  <si>
    <t>9,801*19 'Přepočtené koeficientem množství</t>
  </si>
  <si>
    <t>997013112</t>
  </si>
  <si>
    <t>Vnitrostaveništní doprava suti a vybouraných hmot vodorovně do 50 m svisle s použitím mechanizace pro budovy a haly výšky přes 6 do 9 m</t>
  </si>
  <si>
    <t>2018106954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</si>
  <si>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</si>
  <si>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</si>
  <si>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-1054568206</t>
  </si>
  <si>
    <t>997013631</t>
  </si>
  <si>
    <t>Poplatek za uložení stavebního odpadu na skládce (skládkovné) směsného stavebního a demoličního zatříděného do Katalogu odpadů pod kódem 17 09 04</t>
  </si>
  <si>
    <t>1142810160</t>
  </si>
  <si>
    <t>9,801*0,4 'Přepočtené koeficientem množství</t>
  </si>
  <si>
    <t>997013811</t>
  </si>
  <si>
    <t>Poplatek za uložení stavebního odpadu na skládce (skládkovné) dřevěného zatříděného do Katalogu odpadů pod kódem 17 02 01</t>
  </si>
  <si>
    <t>1620973964</t>
  </si>
  <si>
    <t>9,801*0,6 'Přepočtené koeficientem množství</t>
  </si>
  <si>
    <t>03 - Ostatní a vedlejší nádklady</t>
  </si>
  <si>
    <t>VRN - Vedlejší rozpočtové náklady</t>
  </si>
  <si>
    <t xml:space="preserve">    VRN3 - Zařízení staveniště</t>
  </si>
  <si>
    <t xml:space="preserve">    VRN6 - Územní vlivy</t>
  </si>
  <si>
    <t>VRN</t>
  </si>
  <si>
    <t>Vedlejší rozpočtové náklady</t>
  </si>
  <si>
    <t>VRN3</t>
  </si>
  <si>
    <t>Zařízení staveniště</t>
  </si>
  <si>
    <t>030001000</t>
  </si>
  <si>
    <t xml:space="preserve">Činnosti a náklady zařízení staveniště - nájem pro kontejer - přilehlá komunikace </t>
  </si>
  <si>
    <t>Kč</t>
  </si>
  <si>
    <t>1024</t>
  </si>
  <si>
    <t>-1650464555</t>
  </si>
  <si>
    <t>036230302</t>
  </si>
  <si>
    <t>Územní vlivy ztížené dopravní podmínky použití nezvyklých dopravních prostředků</t>
  </si>
  <si>
    <t>1056140459</t>
  </si>
  <si>
    <t>VRN6</t>
  </si>
  <si>
    <t>Územní vlivy</t>
  </si>
  <si>
    <t>036841200</t>
  </si>
  <si>
    <t>Opatření - realizace prací za provozu</t>
  </si>
  <si>
    <t>kpl</t>
  </si>
  <si>
    <t>1889327337</t>
  </si>
  <si>
    <t>065002000</t>
  </si>
  <si>
    <t xml:space="preserve">Ruční doprava materiálu nosením </t>
  </si>
  <si>
    <t>…</t>
  </si>
  <si>
    <t>-409769644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</si>
</sst>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22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195" t="s">
        <v>14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R5" s="20"/>
      <c r="BE5" s="192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197" t="s">
        <v>17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R6" s="20"/>
      <c r="BE6" s="193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193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193"/>
      <c r="BS8" s="17" t="s">
        <v>6</v>
      </c>
    </row>
    <row r="9" spans="1:74" ht="14.45" customHeight="1">
      <c r="B9" s="20"/>
      <c r="AR9" s="20"/>
      <c r="BE9" s="193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193"/>
      <c r="BS10" s="17" t="s">
        <v>6</v>
      </c>
    </row>
    <row r="11" spans="1:74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193"/>
      <c r="BS11" s="17" t="s">
        <v>6</v>
      </c>
    </row>
    <row r="12" spans="1:74" ht="6.95" customHeight="1">
      <c r="B12" s="20"/>
      <c r="AR12" s="20"/>
      <c r="BE12" s="193"/>
      <c r="BS12" s="17" t="s">
        <v>6</v>
      </c>
    </row>
    <row r="13" spans="1:74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193"/>
      <c r="BS13" s="17" t="s">
        <v>6</v>
      </c>
    </row>
    <row r="14" spans="1:74" ht="12.75">
      <c r="B14" s="20"/>
      <c r="E14" s="198" t="s">
        <v>28</v>
      </c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27" t="s">
        <v>26</v>
      </c>
      <c r="AN14" s="29" t="s">
        <v>28</v>
      </c>
      <c r="AR14" s="20"/>
      <c r="BE14" s="193"/>
      <c r="BS14" s="17" t="s">
        <v>6</v>
      </c>
    </row>
    <row r="15" spans="1:74" ht="6.95" customHeight="1">
      <c r="B15" s="20"/>
      <c r="AR15" s="20"/>
      <c r="BE15" s="193"/>
      <c r="BS15" s="17" t="s">
        <v>4</v>
      </c>
    </row>
    <row r="16" spans="1:74" ht="12" customHeight="1">
      <c r="B16" s="20"/>
      <c r="D16" s="27" t="s">
        <v>29</v>
      </c>
      <c r="AK16" s="27" t="s">
        <v>25</v>
      </c>
      <c r="AN16" s="25" t="s">
        <v>1</v>
      </c>
      <c r="AR16" s="20"/>
      <c r="BE16" s="193"/>
      <c r="BS16" s="17" t="s">
        <v>4</v>
      </c>
    </row>
    <row r="17" spans="2:71" ht="18.399999999999999" customHeight="1">
      <c r="B17" s="20"/>
      <c r="E17" s="25" t="s">
        <v>21</v>
      </c>
      <c r="AK17" s="27" t="s">
        <v>26</v>
      </c>
      <c r="AN17" s="25" t="s">
        <v>1</v>
      </c>
      <c r="AR17" s="20"/>
      <c r="BE17" s="193"/>
      <c r="BS17" s="17" t="s">
        <v>30</v>
      </c>
    </row>
    <row r="18" spans="2:71" ht="6.95" customHeight="1">
      <c r="B18" s="20"/>
      <c r="AR18" s="20"/>
      <c r="BE18" s="193"/>
      <c r="BS18" s="17" t="s">
        <v>6</v>
      </c>
    </row>
    <row r="19" spans="2:71" ht="12" customHeight="1">
      <c r="B19" s="20"/>
      <c r="D19" s="27" t="s">
        <v>31</v>
      </c>
      <c r="AK19" s="27" t="s">
        <v>25</v>
      </c>
      <c r="AN19" s="25" t="s">
        <v>1</v>
      </c>
      <c r="AR19" s="20"/>
      <c r="BE19" s="193"/>
      <c r="BS19" s="17" t="s">
        <v>6</v>
      </c>
    </row>
    <row r="20" spans="2:7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193"/>
      <c r="BS20" s="17" t="s">
        <v>4</v>
      </c>
    </row>
    <row r="21" spans="2:71" ht="6.95" customHeight="1">
      <c r="B21" s="20"/>
      <c r="AR21" s="20"/>
      <c r="BE21" s="193"/>
    </row>
    <row r="22" spans="2:71" ht="12" customHeight="1">
      <c r="B22" s="20"/>
      <c r="D22" s="27" t="s">
        <v>32</v>
      </c>
      <c r="AR22" s="20"/>
      <c r="BE22" s="193"/>
    </row>
    <row r="23" spans="2:71" ht="16.5" customHeight="1">
      <c r="B23" s="20"/>
      <c r="E23" s="200" t="s">
        <v>1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R23" s="20"/>
      <c r="BE23" s="193"/>
    </row>
    <row r="24" spans="2:71" ht="6.95" customHeight="1">
      <c r="B24" s="20"/>
      <c r="AR24" s="20"/>
      <c r="BE24" s="193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193"/>
    </row>
    <row r="26" spans="2:71" s="1" customFormat="1" ht="25.9" customHeight="1">
      <c r="B26" s="32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1">
        <f>ROUND(AG94,2)</f>
        <v>0</v>
      </c>
      <c r="AL26" s="202"/>
      <c r="AM26" s="202"/>
      <c r="AN26" s="202"/>
      <c r="AO26" s="202"/>
      <c r="AR26" s="32"/>
      <c r="BE26" s="193"/>
    </row>
    <row r="27" spans="2:71" s="1" customFormat="1" ht="6.95" customHeight="1">
      <c r="B27" s="32"/>
      <c r="AR27" s="32"/>
      <c r="BE27" s="193"/>
    </row>
    <row r="28" spans="2:71" s="1" customFormat="1" ht="12.75">
      <c r="B28" s="32"/>
      <c r="L28" s="203" t="s">
        <v>34</v>
      </c>
      <c r="M28" s="203"/>
      <c r="N28" s="203"/>
      <c r="O28" s="203"/>
      <c r="P28" s="203"/>
      <c r="W28" s="203" t="s">
        <v>35</v>
      </c>
      <c r="X28" s="203"/>
      <c r="Y28" s="203"/>
      <c r="Z28" s="203"/>
      <c r="AA28" s="203"/>
      <c r="AB28" s="203"/>
      <c r="AC28" s="203"/>
      <c r="AD28" s="203"/>
      <c r="AE28" s="203"/>
      <c r="AK28" s="203" t="s">
        <v>36</v>
      </c>
      <c r="AL28" s="203"/>
      <c r="AM28" s="203"/>
      <c r="AN28" s="203"/>
      <c r="AO28" s="203"/>
      <c r="AR28" s="32"/>
      <c r="BE28" s="193"/>
    </row>
    <row r="29" spans="2:71" s="2" customFormat="1" ht="14.45" customHeight="1">
      <c r="B29" s="36"/>
      <c r="D29" s="27" t="s">
        <v>37</v>
      </c>
      <c r="F29" s="27" t="s">
        <v>38</v>
      </c>
      <c r="L29" s="206">
        <v>0.21</v>
      </c>
      <c r="M29" s="205"/>
      <c r="N29" s="205"/>
      <c r="O29" s="205"/>
      <c r="P29" s="205"/>
      <c r="W29" s="204">
        <f>ROUND(AZ94, 2)</f>
        <v>0</v>
      </c>
      <c r="X29" s="205"/>
      <c r="Y29" s="205"/>
      <c r="Z29" s="205"/>
      <c r="AA29" s="205"/>
      <c r="AB29" s="205"/>
      <c r="AC29" s="205"/>
      <c r="AD29" s="205"/>
      <c r="AE29" s="205"/>
      <c r="AK29" s="204">
        <f>ROUND(AV94, 2)</f>
        <v>0</v>
      </c>
      <c r="AL29" s="205"/>
      <c r="AM29" s="205"/>
      <c r="AN29" s="205"/>
      <c r="AO29" s="205"/>
      <c r="AR29" s="36"/>
      <c r="BE29" s="194"/>
    </row>
    <row r="30" spans="2:71" s="2" customFormat="1" ht="14.45" customHeight="1">
      <c r="B30" s="36"/>
      <c r="F30" s="27" t="s">
        <v>39</v>
      </c>
      <c r="L30" s="206">
        <v>0.12</v>
      </c>
      <c r="M30" s="205"/>
      <c r="N30" s="205"/>
      <c r="O30" s="205"/>
      <c r="P30" s="205"/>
      <c r="W30" s="204">
        <f>ROUND(BA94, 2)</f>
        <v>0</v>
      </c>
      <c r="X30" s="205"/>
      <c r="Y30" s="205"/>
      <c r="Z30" s="205"/>
      <c r="AA30" s="205"/>
      <c r="AB30" s="205"/>
      <c r="AC30" s="205"/>
      <c r="AD30" s="205"/>
      <c r="AE30" s="205"/>
      <c r="AK30" s="204">
        <f>ROUND(AW94, 2)</f>
        <v>0</v>
      </c>
      <c r="AL30" s="205"/>
      <c r="AM30" s="205"/>
      <c r="AN30" s="205"/>
      <c r="AO30" s="205"/>
      <c r="AR30" s="36"/>
      <c r="BE30" s="194"/>
    </row>
    <row r="31" spans="2:71" s="2" customFormat="1" ht="14.45" hidden="1" customHeight="1">
      <c r="B31" s="36"/>
      <c r="F31" s="27" t="s">
        <v>40</v>
      </c>
      <c r="L31" s="206">
        <v>0.21</v>
      </c>
      <c r="M31" s="205"/>
      <c r="N31" s="205"/>
      <c r="O31" s="205"/>
      <c r="P31" s="205"/>
      <c r="W31" s="204">
        <f>ROUND(BB94, 2)</f>
        <v>0</v>
      </c>
      <c r="X31" s="205"/>
      <c r="Y31" s="205"/>
      <c r="Z31" s="205"/>
      <c r="AA31" s="205"/>
      <c r="AB31" s="205"/>
      <c r="AC31" s="205"/>
      <c r="AD31" s="205"/>
      <c r="AE31" s="205"/>
      <c r="AK31" s="204">
        <v>0</v>
      </c>
      <c r="AL31" s="205"/>
      <c r="AM31" s="205"/>
      <c r="AN31" s="205"/>
      <c r="AO31" s="205"/>
      <c r="AR31" s="36"/>
      <c r="BE31" s="194"/>
    </row>
    <row r="32" spans="2:71" s="2" customFormat="1" ht="14.45" hidden="1" customHeight="1">
      <c r="B32" s="36"/>
      <c r="F32" s="27" t="s">
        <v>41</v>
      </c>
      <c r="L32" s="206">
        <v>0.12</v>
      </c>
      <c r="M32" s="205"/>
      <c r="N32" s="205"/>
      <c r="O32" s="205"/>
      <c r="P32" s="205"/>
      <c r="W32" s="204">
        <f>ROUND(BC94, 2)</f>
        <v>0</v>
      </c>
      <c r="X32" s="205"/>
      <c r="Y32" s="205"/>
      <c r="Z32" s="205"/>
      <c r="AA32" s="205"/>
      <c r="AB32" s="205"/>
      <c r="AC32" s="205"/>
      <c r="AD32" s="205"/>
      <c r="AE32" s="205"/>
      <c r="AK32" s="204">
        <v>0</v>
      </c>
      <c r="AL32" s="205"/>
      <c r="AM32" s="205"/>
      <c r="AN32" s="205"/>
      <c r="AO32" s="205"/>
      <c r="AR32" s="36"/>
      <c r="BE32" s="194"/>
    </row>
    <row r="33" spans="2:57" s="2" customFormat="1" ht="14.45" hidden="1" customHeight="1">
      <c r="B33" s="36"/>
      <c r="F33" s="27" t="s">
        <v>42</v>
      </c>
      <c r="L33" s="206">
        <v>0</v>
      </c>
      <c r="M33" s="205"/>
      <c r="N33" s="205"/>
      <c r="O33" s="205"/>
      <c r="P33" s="205"/>
      <c r="W33" s="204">
        <f>ROUND(BD94, 2)</f>
        <v>0</v>
      </c>
      <c r="X33" s="205"/>
      <c r="Y33" s="205"/>
      <c r="Z33" s="205"/>
      <c r="AA33" s="205"/>
      <c r="AB33" s="205"/>
      <c r="AC33" s="205"/>
      <c r="AD33" s="205"/>
      <c r="AE33" s="205"/>
      <c r="AK33" s="204">
        <v>0</v>
      </c>
      <c r="AL33" s="205"/>
      <c r="AM33" s="205"/>
      <c r="AN33" s="205"/>
      <c r="AO33" s="205"/>
      <c r="AR33" s="36"/>
      <c r="BE33" s="194"/>
    </row>
    <row r="34" spans="2:57" s="1" customFormat="1" ht="6.95" customHeight="1">
      <c r="B34" s="32"/>
      <c r="AR34" s="32"/>
      <c r="BE34" s="193"/>
    </row>
    <row r="35" spans="2:57" s="1" customFormat="1" ht="25.9" customHeight="1">
      <c r="B35" s="32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207" t="s">
        <v>45</v>
      </c>
      <c r="Y35" s="208"/>
      <c r="Z35" s="208"/>
      <c r="AA35" s="208"/>
      <c r="AB35" s="208"/>
      <c r="AC35" s="39"/>
      <c r="AD35" s="39"/>
      <c r="AE35" s="39"/>
      <c r="AF35" s="39"/>
      <c r="AG35" s="39"/>
      <c r="AH35" s="39"/>
      <c r="AI35" s="39"/>
      <c r="AJ35" s="39"/>
      <c r="AK35" s="209">
        <f>SUM(AK26:AK33)</f>
        <v>0</v>
      </c>
      <c r="AL35" s="208"/>
      <c r="AM35" s="208"/>
      <c r="AN35" s="208"/>
      <c r="AO35" s="210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47</v>
      </c>
      <c r="AI49" s="42"/>
      <c r="AJ49" s="42"/>
      <c r="AK49" s="42"/>
      <c r="AL49" s="42"/>
      <c r="AM49" s="42"/>
      <c r="AN49" s="42"/>
      <c r="AO49" s="42"/>
      <c r="AR49" s="32"/>
    </row>
    <row r="50" spans="2:44" ht="11.25">
      <c r="B50" s="20"/>
      <c r="AR50" s="20"/>
    </row>
    <row r="51" spans="2:44" ht="11.25">
      <c r="B51" s="20"/>
      <c r="AR51" s="20"/>
    </row>
    <row r="52" spans="2:44" ht="11.25">
      <c r="B52" s="20"/>
      <c r="AR52" s="20"/>
    </row>
    <row r="53" spans="2:44" ht="11.25">
      <c r="B53" s="20"/>
      <c r="AR53" s="20"/>
    </row>
    <row r="54" spans="2:44" ht="11.25">
      <c r="B54" s="20"/>
      <c r="AR54" s="20"/>
    </row>
    <row r="55" spans="2:44" ht="11.25">
      <c r="B55" s="20"/>
      <c r="AR55" s="20"/>
    </row>
    <row r="56" spans="2:44" ht="11.25">
      <c r="B56" s="20"/>
      <c r="AR56" s="20"/>
    </row>
    <row r="57" spans="2:44" ht="11.25">
      <c r="B57" s="20"/>
      <c r="AR57" s="20"/>
    </row>
    <row r="58" spans="2:44" ht="11.25">
      <c r="B58" s="20"/>
      <c r="AR58" s="20"/>
    </row>
    <row r="59" spans="2:44" ht="11.25">
      <c r="B59" s="20"/>
      <c r="AR59" s="20"/>
    </row>
    <row r="60" spans="2:44" s="1" customFormat="1" ht="12.75">
      <c r="B60" s="32"/>
      <c r="D60" s="43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48</v>
      </c>
      <c r="AI60" s="34"/>
      <c r="AJ60" s="34"/>
      <c r="AK60" s="34"/>
      <c r="AL60" s="34"/>
      <c r="AM60" s="43" t="s">
        <v>49</v>
      </c>
      <c r="AN60" s="34"/>
      <c r="AO60" s="34"/>
      <c r="AR60" s="32"/>
    </row>
    <row r="61" spans="2:44" ht="11.25">
      <c r="B61" s="20"/>
      <c r="AR61" s="20"/>
    </row>
    <row r="62" spans="2:44" ht="11.25">
      <c r="B62" s="20"/>
      <c r="AR62" s="20"/>
    </row>
    <row r="63" spans="2:44" ht="11.25">
      <c r="B63" s="20"/>
      <c r="AR63" s="20"/>
    </row>
    <row r="64" spans="2:44" s="1" customFormat="1" ht="12.75">
      <c r="B64" s="32"/>
      <c r="D64" s="41" t="s">
        <v>50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51</v>
      </c>
      <c r="AI64" s="42"/>
      <c r="AJ64" s="42"/>
      <c r="AK64" s="42"/>
      <c r="AL64" s="42"/>
      <c r="AM64" s="42"/>
      <c r="AN64" s="42"/>
      <c r="AO64" s="42"/>
      <c r="AR64" s="32"/>
    </row>
    <row r="65" spans="2:44" ht="11.25">
      <c r="B65" s="20"/>
      <c r="AR65" s="20"/>
    </row>
    <row r="66" spans="2:44" ht="11.25">
      <c r="B66" s="20"/>
      <c r="AR66" s="20"/>
    </row>
    <row r="67" spans="2:44" ht="11.25">
      <c r="B67" s="20"/>
      <c r="AR67" s="20"/>
    </row>
    <row r="68" spans="2:44" ht="11.25">
      <c r="B68" s="20"/>
      <c r="AR68" s="20"/>
    </row>
    <row r="69" spans="2:44" ht="11.25">
      <c r="B69" s="20"/>
      <c r="AR69" s="20"/>
    </row>
    <row r="70" spans="2:44" ht="11.25">
      <c r="B70" s="20"/>
      <c r="AR70" s="20"/>
    </row>
    <row r="71" spans="2:44" ht="11.25">
      <c r="B71" s="20"/>
      <c r="AR71" s="20"/>
    </row>
    <row r="72" spans="2:44" ht="11.25">
      <c r="B72" s="20"/>
      <c r="AR72" s="20"/>
    </row>
    <row r="73" spans="2:44" ht="11.25">
      <c r="B73" s="20"/>
      <c r="AR73" s="20"/>
    </row>
    <row r="74" spans="2:44" ht="11.25">
      <c r="B74" s="20"/>
      <c r="AR74" s="20"/>
    </row>
    <row r="75" spans="2:44" s="1" customFormat="1" ht="12.75">
      <c r="B75" s="32"/>
      <c r="D75" s="43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48</v>
      </c>
      <c r="AI75" s="34"/>
      <c r="AJ75" s="34"/>
      <c r="AK75" s="34"/>
      <c r="AL75" s="34"/>
      <c r="AM75" s="43" t="s">
        <v>49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52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21013</v>
      </c>
      <c r="AR84" s="48"/>
    </row>
    <row r="85" spans="1:91" s="4" customFormat="1" ht="36.950000000000003" customHeight="1">
      <c r="B85" s="49"/>
      <c r="C85" s="50" t="s">
        <v>16</v>
      </c>
      <c r="L85" s="211" t="str">
        <f>K6</f>
        <v>Výměna oken v budově OŽÚ, ul.Třebízského</v>
      </c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 xml:space="preserve"> </v>
      </c>
      <c r="AI87" s="27" t="s">
        <v>22</v>
      </c>
      <c r="AM87" s="213" t="str">
        <f>IF(AN8= "","",AN8)</f>
        <v>26. 7. 2021</v>
      </c>
      <c r="AN87" s="213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24</v>
      </c>
      <c r="L89" s="3" t="str">
        <f>IF(E11= "","",E11)</f>
        <v xml:space="preserve"> </v>
      </c>
      <c r="AI89" s="27" t="s">
        <v>29</v>
      </c>
      <c r="AM89" s="214" t="str">
        <f>IF(E17="","",E17)</f>
        <v xml:space="preserve"> </v>
      </c>
      <c r="AN89" s="215"/>
      <c r="AO89" s="215"/>
      <c r="AP89" s="215"/>
      <c r="AR89" s="32"/>
      <c r="AS89" s="216" t="s">
        <v>53</v>
      </c>
      <c r="AT89" s="217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27</v>
      </c>
      <c r="L90" s="3" t="str">
        <f>IF(E14= "Vyplň údaj","",E14)</f>
        <v/>
      </c>
      <c r="AI90" s="27" t="s">
        <v>31</v>
      </c>
      <c r="AM90" s="214" t="str">
        <f>IF(E20="","",E20)</f>
        <v xml:space="preserve"> </v>
      </c>
      <c r="AN90" s="215"/>
      <c r="AO90" s="215"/>
      <c r="AP90" s="215"/>
      <c r="AR90" s="32"/>
      <c r="AS90" s="218"/>
      <c r="AT90" s="219"/>
      <c r="BD90" s="56"/>
    </row>
    <row r="91" spans="1:91" s="1" customFormat="1" ht="10.9" customHeight="1">
      <c r="B91" s="32"/>
      <c r="AR91" s="32"/>
      <c r="AS91" s="218"/>
      <c r="AT91" s="219"/>
      <c r="BD91" s="56"/>
    </row>
    <row r="92" spans="1:91" s="1" customFormat="1" ht="29.25" customHeight="1">
      <c r="B92" s="32"/>
      <c r="C92" s="220" t="s">
        <v>54</v>
      </c>
      <c r="D92" s="221"/>
      <c r="E92" s="221"/>
      <c r="F92" s="221"/>
      <c r="G92" s="221"/>
      <c r="H92" s="57"/>
      <c r="I92" s="222" t="s">
        <v>55</v>
      </c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221"/>
      <c r="AD92" s="221"/>
      <c r="AE92" s="221"/>
      <c r="AF92" s="221"/>
      <c r="AG92" s="223" t="s">
        <v>56</v>
      </c>
      <c r="AH92" s="221"/>
      <c r="AI92" s="221"/>
      <c r="AJ92" s="221"/>
      <c r="AK92" s="221"/>
      <c r="AL92" s="221"/>
      <c r="AM92" s="221"/>
      <c r="AN92" s="222" t="s">
        <v>57</v>
      </c>
      <c r="AO92" s="221"/>
      <c r="AP92" s="224"/>
      <c r="AQ92" s="58" t="s">
        <v>58</v>
      </c>
      <c r="AR92" s="32"/>
      <c r="AS92" s="59" t="s">
        <v>59</v>
      </c>
      <c r="AT92" s="60" t="s">
        <v>60</v>
      </c>
      <c r="AU92" s="60" t="s">
        <v>61</v>
      </c>
      <c r="AV92" s="60" t="s">
        <v>62</v>
      </c>
      <c r="AW92" s="60" t="s">
        <v>63</v>
      </c>
      <c r="AX92" s="60" t="s">
        <v>64</v>
      </c>
      <c r="AY92" s="60" t="s">
        <v>65</v>
      </c>
      <c r="AZ92" s="60" t="s">
        <v>66</v>
      </c>
      <c r="BA92" s="60" t="s">
        <v>67</v>
      </c>
      <c r="BB92" s="60" t="s">
        <v>68</v>
      </c>
      <c r="BC92" s="60" t="s">
        <v>69</v>
      </c>
      <c r="BD92" s="61" t="s">
        <v>70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71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8">
        <f>ROUND(SUM(AG95:AG97),2)</f>
        <v>0</v>
      </c>
      <c r="AH94" s="228"/>
      <c r="AI94" s="228"/>
      <c r="AJ94" s="228"/>
      <c r="AK94" s="228"/>
      <c r="AL94" s="228"/>
      <c r="AM94" s="228"/>
      <c r="AN94" s="229">
        <f>SUM(AG94,AT94)</f>
        <v>0</v>
      </c>
      <c r="AO94" s="229"/>
      <c r="AP94" s="229"/>
      <c r="AQ94" s="67" t="s">
        <v>1</v>
      </c>
      <c r="AR94" s="63"/>
      <c r="AS94" s="68">
        <f>ROUND(SUM(AS95:AS97),2)</f>
        <v>0</v>
      </c>
      <c r="AT94" s="69">
        <f>ROUND(SUM(AV94:AW94),2)</f>
        <v>0</v>
      </c>
      <c r="AU94" s="70">
        <f>ROUND(SUM(AU95:AU97),5)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ROUND(SUM(AZ95:AZ97),2)</f>
        <v>0</v>
      </c>
      <c r="BA94" s="69">
        <f>ROUND(SUM(BA95:BA97),2)</f>
        <v>0</v>
      </c>
      <c r="BB94" s="69">
        <f>ROUND(SUM(BB95:BB97),2)</f>
        <v>0</v>
      </c>
      <c r="BC94" s="69">
        <f>ROUND(SUM(BC95:BC97),2)</f>
        <v>0</v>
      </c>
      <c r="BD94" s="71">
        <f>ROUND(SUM(BD95:BD97),2)</f>
        <v>0</v>
      </c>
      <c r="BS94" s="72" t="s">
        <v>72</v>
      </c>
      <c r="BT94" s="72" t="s">
        <v>73</v>
      </c>
      <c r="BU94" s="73" t="s">
        <v>74</v>
      </c>
      <c r="BV94" s="72" t="s">
        <v>75</v>
      </c>
      <c r="BW94" s="72" t="s">
        <v>5</v>
      </c>
      <c r="BX94" s="72" t="s">
        <v>76</v>
      </c>
      <c r="CL94" s="72" t="s">
        <v>1</v>
      </c>
    </row>
    <row r="95" spans="1:91" s="6" customFormat="1" ht="16.5" customHeight="1">
      <c r="A95" s="74" t="s">
        <v>77</v>
      </c>
      <c r="B95" s="75"/>
      <c r="C95" s="76"/>
      <c r="D95" s="227" t="s">
        <v>78</v>
      </c>
      <c r="E95" s="227"/>
      <c r="F95" s="227"/>
      <c r="G95" s="227"/>
      <c r="H95" s="227"/>
      <c r="I95" s="77"/>
      <c r="J95" s="227" t="s">
        <v>79</v>
      </c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  <c r="AF95" s="227"/>
      <c r="AG95" s="225">
        <f>'01 - Stavební řešení '!J30</f>
        <v>0</v>
      </c>
      <c r="AH95" s="226"/>
      <c r="AI95" s="226"/>
      <c r="AJ95" s="226"/>
      <c r="AK95" s="226"/>
      <c r="AL95" s="226"/>
      <c r="AM95" s="226"/>
      <c r="AN95" s="225">
        <f>SUM(AG95,AT95)</f>
        <v>0</v>
      </c>
      <c r="AO95" s="226"/>
      <c r="AP95" s="226"/>
      <c r="AQ95" s="78" t="s">
        <v>80</v>
      </c>
      <c r="AR95" s="75"/>
      <c r="AS95" s="79">
        <v>0</v>
      </c>
      <c r="AT95" s="80">
        <f>ROUND(SUM(AV95:AW95),2)</f>
        <v>0</v>
      </c>
      <c r="AU95" s="81">
        <f>'01 - Stavební řešení '!P126</f>
        <v>0</v>
      </c>
      <c r="AV95" s="80">
        <f>'01 - Stavební řešení '!J33</f>
        <v>0</v>
      </c>
      <c r="AW95" s="80">
        <f>'01 - Stavební řešení '!J34</f>
        <v>0</v>
      </c>
      <c r="AX95" s="80">
        <f>'01 - Stavební řešení '!J35</f>
        <v>0</v>
      </c>
      <c r="AY95" s="80">
        <f>'01 - Stavební řešení '!J36</f>
        <v>0</v>
      </c>
      <c r="AZ95" s="80">
        <f>'01 - Stavební řešení '!F33</f>
        <v>0</v>
      </c>
      <c r="BA95" s="80">
        <f>'01 - Stavební řešení '!F34</f>
        <v>0</v>
      </c>
      <c r="BB95" s="80">
        <f>'01 - Stavební řešení '!F35</f>
        <v>0</v>
      </c>
      <c r="BC95" s="80">
        <f>'01 - Stavební řešení '!F36</f>
        <v>0</v>
      </c>
      <c r="BD95" s="82">
        <f>'01 - Stavební řešení '!F37</f>
        <v>0</v>
      </c>
      <c r="BT95" s="83" t="s">
        <v>81</v>
      </c>
      <c r="BV95" s="83" t="s">
        <v>75</v>
      </c>
      <c r="BW95" s="83" t="s">
        <v>82</v>
      </c>
      <c r="BX95" s="83" t="s">
        <v>5</v>
      </c>
      <c r="CL95" s="83" t="s">
        <v>1</v>
      </c>
      <c r="CM95" s="83" t="s">
        <v>83</v>
      </c>
    </row>
    <row r="96" spans="1:91" s="6" customFormat="1" ht="16.5" customHeight="1">
      <c r="A96" s="74" t="s">
        <v>77</v>
      </c>
      <c r="B96" s="75"/>
      <c r="C96" s="76"/>
      <c r="D96" s="227" t="s">
        <v>84</v>
      </c>
      <c r="E96" s="227"/>
      <c r="F96" s="227"/>
      <c r="G96" s="227"/>
      <c r="H96" s="227"/>
      <c r="I96" s="77"/>
      <c r="J96" s="227" t="s">
        <v>85</v>
      </c>
      <c r="K96" s="227"/>
      <c r="L96" s="227"/>
      <c r="M96" s="227"/>
      <c r="N96" s="227"/>
      <c r="O96" s="227"/>
      <c r="P96" s="227"/>
      <c r="Q96" s="227"/>
      <c r="R96" s="227"/>
      <c r="S96" s="227"/>
      <c r="T96" s="227"/>
      <c r="U96" s="227"/>
      <c r="V96" s="227"/>
      <c r="W96" s="227"/>
      <c r="X96" s="227"/>
      <c r="Y96" s="227"/>
      <c r="Z96" s="227"/>
      <c r="AA96" s="227"/>
      <c r="AB96" s="227"/>
      <c r="AC96" s="227"/>
      <c r="AD96" s="227"/>
      <c r="AE96" s="227"/>
      <c r="AF96" s="227"/>
      <c r="AG96" s="225">
        <f>'02 - Bourací práce '!J30</f>
        <v>0</v>
      </c>
      <c r="AH96" s="226"/>
      <c r="AI96" s="226"/>
      <c r="AJ96" s="226"/>
      <c r="AK96" s="226"/>
      <c r="AL96" s="226"/>
      <c r="AM96" s="226"/>
      <c r="AN96" s="225">
        <f>SUM(AG96,AT96)</f>
        <v>0</v>
      </c>
      <c r="AO96" s="226"/>
      <c r="AP96" s="226"/>
      <c r="AQ96" s="78" t="s">
        <v>80</v>
      </c>
      <c r="AR96" s="75"/>
      <c r="AS96" s="79">
        <v>0</v>
      </c>
      <c r="AT96" s="80">
        <f>ROUND(SUM(AV96:AW96),2)</f>
        <v>0</v>
      </c>
      <c r="AU96" s="81">
        <f>'02 - Bourací práce '!P119</f>
        <v>0</v>
      </c>
      <c r="AV96" s="80">
        <f>'02 - Bourací práce '!J33</f>
        <v>0</v>
      </c>
      <c r="AW96" s="80">
        <f>'02 - Bourací práce '!J34</f>
        <v>0</v>
      </c>
      <c r="AX96" s="80">
        <f>'02 - Bourací práce '!J35</f>
        <v>0</v>
      </c>
      <c r="AY96" s="80">
        <f>'02 - Bourací práce '!J36</f>
        <v>0</v>
      </c>
      <c r="AZ96" s="80">
        <f>'02 - Bourací práce '!F33</f>
        <v>0</v>
      </c>
      <c r="BA96" s="80">
        <f>'02 - Bourací práce '!F34</f>
        <v>0</v>
      </c>
      <c r="BB96" s="80">
        <f>'02 - Bourací práce '!F35</f>
        <v>0</v>
      </c>
      <c r="BC96" s="80">
        <f>'02 - Bourací práce '!F36</f>
        <v>0</v>
      </c>
      <c r="BD96" s="82">
        <f>'02 - Bourací práce '!F37</f>
        <v>0</v>
      </c>
      <c r="BT96" s="83" t="s">
        <v>81</v>
      </c>
      <c r="BV96" s="83" t="s">
        <v>75</v>
      </c>
      <c r="BW96" s="83" t="s">
        <v>86</v>
      </c>
      <c r="BX96" s="83" t="s">
        <v>5</v>
      </c>
      <c r="CL96" s="83" t="s">
        <v>1</v>
      </c>
      <c r="CM96" s="83" t="s">
        <v>83</v>
      </c>
    </row>
    <row r="97" spans="1:91" s="6" customFormat="1" ht="16.5" customHeight="1">
      <c r="A97" s="74" t="s">
        <v>77</v>
      </c>
      <c r="B97" s="75"/>
      <c r="C97" s="76"/>
      <c r="D97" s="227" t="s">
        <v>87</v>
      </c>
      <c r="E97" s="227"/>
      <c r="F97" s="227"/>
      <c r="G97" s="227"/>
      <c r="H97" s="227"/>
      <c r="I97" s="77"/>
      <c r="J97" s="227" t="s">
        <v>88</v>
      </c>
      <c r="K97" s="227"/>
      <c r="L97" s="227"/>
      <c r="M97" s="227"/>
      <c r="N97" s="227"/>
      <c r="O97" s="227"/>
      <c r="P97" s="227"/>
      <c r="Q97" s="227"/>
      <c r="R97" s="227"/>
      <c r="S97" s="227"/>
      <c r="T97" s="227"/>
      <c r="U97" s="227"/>
      <c r="V97" s="227"/>
      <c r="W97" s="227"/>
      <c r="X97" s="227"/>
      <c r="Y97" s="227"/>
      <c r="Z97" s="227"/>
      <c r="AA97" s="227"/>
      <c r="AB97" s="227"/>
      <c r="AC97" s="227"/>
      <c r="AD97" s="227"/>
      <c r="AE97" s="227"/>
      <c r="AF97" s="227"/>
      <c r="AG97" s="225">
        <f>'03 - Ostatní a vedlejší n...'!J30</f>
        <v>0</v>
      </c>
      <c r="AH97" s="226"/>
      <c r="AI97" s="226"/>
      <c r="AJ97" s="226"/>
      <c r="AK97" s="226"/>
      <c r="AL97" s="226"/>
      <c r="AM97" s="226"/>
      <c r="AN97" s="225">
        <f>SUM(AG97,AT97)</f>
        <v>0</v>
      </c>
      <c r="AO97" s="226"/>
      <c r="AP97" s="226"/>
      <c r="AQ97" s="78" t="s">
        <v>80</v>
      </c>
      <c r="AR97" s="75"/>
      <c r="AS97" s="84">
        <v>0</v>
      </c>
      <c r="AT97" s="85">
        <f>ROUND(SUM(AV97:AW97),2)</f>
        <v>0</v>
      </c>
      <c r="AU97" s="86">
        <f>'03 - Ostatní a vedlejší n...'!P119</f>
        <v>0</v>
      </c>
      <c r="AV97" s="85">
        <f>'03 - Ostatní a vedlejší n...'!J33</f>
        <v>0</v>
      </c>
      <c r="AW97" s="85">
        <f>'03 - Ostatní a vedlejší n...'!J34</f>
        <v>0</v>
      </c>
      <c r="AX97" s="85">
        <f>'03 - Ostatní a vedlejší n...'!J35</f>
        <v>0</v>
      </c>
      <c r="AY97" s="85">
        <f>'03 - Ostatní a vedlejší n...'!J36</f>
        <v>0</v>
      </c>
      <c r="AZ97" s="85">
        <f>'03 - Ostatní a vedlejší n...'!F33</f>
        <v>0</v>
      </c>
      <c r="BA97" s="85">
        <f>'03 - Ostatní a vedlejší n...'!F34</f>
        <v>0</v>
      </c>
      <c r="BB97" s="85">
        <f>'03 - Ostatní a vedlejší n...'!F35</f>
        <v>0</v>
      </c>
      <c r="BC97" s="85">
        <f>'03 - Ostatní a vedlejší n...'!F36</f>
        <v>0</v>
      </c>
      <c r="BD97" s="87">
        <f>'03 - Ostatní a vedlejší n...'!F37</f>
        <v>0</v>
      </c>
      <c r="BT97" s="83" t="s">
        <v>81</v>
      </c>
      <c r="BV97" s="83" t="s">
        <v>75</v>
      </c>
      <c r="BW97" s="83" t="s">
        <v>89</v>
      </c>
      <c r="BX97" s="83" t="s">
        <v>5</v>
      </c>
      <c r="CL97" s="83" t="s">
        <v>1</v>
      </c>
      <c r="CM97" s="83" t="s">
        <v>83</v>
      </c>
    </row>
    <row r="98" spans="1:91" s="1" customFormat="1" ht="30" customHeight="1">
      <c r="B98" s="32"/>
      <c r="AR98" s="32"/>
    </row>
    <row r="99" spans="1:91" s="1" customFormat="1" ht="6.95" customHeight="1"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32"/>
    </row>
  </sheetData>
  <sheetProtection algorithmName="SHA-512" hashValue="XdCUgyEcw3h5uQqPuVS1rY4G2zeo3g8UAkd8Rz5FIEKgnSDvxpLISpBYfX0XZyRvBPnw0eUkWu0SCrmHb4Adug==" saltValue="n5xL/RI5KwVT86NdqErVs/ErzIoBS5xCp4rosBnIv+O1xkL0UKD+wJjJ2ng8/aTJZwlsVg4IoGtZPLZDu7Yj3A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Stavební řešení '!C2" display="/" xr:uid="{00000000-0004-0000-0000-000000000000}"/>
    <hyperlink ref="A96" location="'02 - Bourací práce '!C2" display="/" xr:uid="{00000000-0004-0000-0000-000001000000}"/>
    <hyperlink ref="A97" location="'03 - Ostatní a vedlejší n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94"/>
  <sheetViews>
    <sheetView showGridLines="0" tabSelected="1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7" t="s">
        <v>82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90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0" t="str">
        <f>'Rekapitulace stavby'!K6</f>
        <v>Výměna oken v budově OŽÚ, ul.Třebízského</v>
      </c>
      <c r="F7" s="231"/>
      <c r="G7" s="231"/>
      <c r="H7" s="231"/>
      <c r="L7" s="20"/>
    </row>
    <row r="8" spans="2:46" s="1" customFormat="1" ht="12" customHeight="1">
      <c r="B8" s="32"/>
      <c r="D8" s="27" t="s">
        <v>91</v>
      </c>
      <c r="L8" s="32"/>
    </row>
    <row r="9" spans="2:46" s="1" customFormat="1" ht="16.5" customHeight="1">
      <c r="B9" s="32"/>
      <c r="E9" s="211" t="s">
        <v>92</v>
      </c>
      <c r="F9" s="232"/>
      <c r="G9" s="232"/>
      <c r="H9" s="232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26. 7. 2021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26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3" t="str">
        <f>'Rekapitulace stavby'!E14</f>
        <v>Vyplň údaj</v>
      </c>
      <c r="F18" s="195"/>
      <c r="G18" s="195"/>
      <c r="H18" s="195"/>
      <c r="I18" s="27" t="s">
        <v>26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26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31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26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32</v>
      </c>
      <c r="L26" s="32"/>
    </row>
    <row r="27" spans="2:12" s="7" customFormat="1" ht="16.5" customHeight="1">
      <c r="B27" s="89"/>
      <c r="E27" s="200" t="s">
        <v>1</v>
      </c>
      <c r="F27" s="200"/>
      <c r="G27" s="200"/>
      <c r="H27" s="200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33</v>
      </c>
      <c r="J30" s="66">
        <f>ROUND(J126,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5" customHeight="1">
      <c r="B33" s="32"/>
      <c r="D33" s="55" t="s">
        <v>37</v>
      </c>
      <c r="E33" s="27" t="s">
        <v>38</v>
      </c>
      <c r="F33" s="91">
        <f>ROUND((SUM(BE126:BE293)),  2)</f>
        <v>0</v>
      </c>
      <c r="I33" s="92">
        <v>0.21</v>
      </c>
      <c r="J33" s="91">
        <f>ROUND(((SUM(BE126:BE293))*I33),  2)</f>
        <v>0</v>
      </c>
      <c r="L33" s="32"/>
    </row>
    <row r="34" spans="2:12" s="1" customFormat="1" ht="14.45" customHeight="1">
      <c r="B34" s="32"/>
      <c r="E34" s="27" t="s">
        <v>39</v>
      </c>
      <c r="F34" s="91">
        <f>ROUND((SUM(BF126:BF293)),  2)</f>
        <v>0</v>
      </c>
      <c r="I34" s="92">
        <v>0.12</v>
      </c>
      <c r="J34" s="91">
        <f>ROUND(((SUM(BF126:BF293))*I34),  2)</f>
        <v>0</v>
      </c>
      <c r="L34" s="32"/>
    </row>
    <row r="35" spans="2:12" s="1" customFormat="1" ht="14.45" hidden="1" customHeight="1">
      <c r="B35" s="32"/>
      <c r="E35" s="27" t="s">
        <v>40</v>
      </c>
      <c r="F35" s="91">
        <f>ROUND((SUM(BG126:BG293)),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41</v>
      </c>
      <c r="F36" s="91">
        <f>ROUND((SUM(BH126:BH293)),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42</v>
      </c>
      <c r="F37" s="91">
        <f>ROUND((SUM(BI126:BI293)),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43</v>
      </c>
      <c r="E39" s="57"/>
      <c r="F39" s="57"/>
      <c r="G39" s="95" t="s">
        <v>44</v>
      </c>
      <c r="H39" s="96" t="s">
        <v>45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48</v>
      </c>
      <c r="E61" s="34"/>
      <c r="F61" s="99" t="s">
        <v>49</v>
      </c>
      <c r="G61" s="43" t="s">
        <v>48</v>
      </c>
      <c r="H61" s="34"/>
      <c r="I61" s="34"/>
      <c r="J61" s="100" t="s">
        <v>49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48</v>
      </c>
      <c r="E76" s="34"/>
      <c r="F76" s="99" t="s">
        <v>49</v>
      </c>
      <c r="G76" s="43" t="s">
        <v>48</v>
      </c>
      <c r="H76" s="34"/>
      <c r="I76" s="34"/>
      <c r="J76" s="100" t="s">
        <v>49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93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0" t="str">
        <f>E7</f>
        <v>Výměna oken v budově OŽÚ, ul.Třebízského</v>
      </c>
      <c r="F85" s="231"/>
      <c r="G85" s="231"/>
      <c r="H85" s="231"/>
      <c r="L85" s="32"/>
    </row>
    <row r="86" spans="2:47" s="1" customFormat="1" ht="12" customHeight="1">
      <c r="B86" s="32"/>
      <c r="C86" s="27" t="s">
        <v>91</v>
      </c>
      <c r="L86" s="32"/>
    </row>
    <row r="87" spans="2:47" s="1" customFormat="1" ht="16.5" customHeight="1">
      <c r="B87" s="32"/>
      <c r="E87" s="211" t="str">
        <f>E9</f>
        <v xml:space="preserve">01 - Stavební řešení </v>
      </c>
      <c r="F87" s="232"/>
      <c r="G87" s="232"/>
      <c r="H87" s="23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26. 7. 2021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29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27</v>
      </c>
      <c r="F92" s="25" t="str">
        <f>IF(E18="","",E18)</f>
        <v>Vyplň údaj</v>
      </c>
      <c r="I92" s="27" t="s">
        <v>31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94</v>
      </c>
      <c r="D94" s="93"/>
      <c r="E94" s="93"/>
      <c r="F94" s="93"/>
      <c r="G94" s="93"/>
      <c r="H94" s="93"/>
      <c r="I94" s="93"/>
      <c r="J94" s="102" t="s">
        <v>95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96</v>
      </c>
      <c r="J96" s="66">
        <f>J126</f>
        <v>0</v>
      </c>
      <c r="L96" s="32"/>
      <c r="AU96" s="17" t="s">
        <v>97</v>
      </c>
    </row>
    <row r="97" spans="2:12" s="8" customFormat="1" ht="24.95" customHeight="1">
      <c r="B97" s="104"/>
      <c r="D97" s="105" t="s">
        <v>98</v>
      </c>
      <c r="E97" s="106"/>
      <c r="F97" s="106"/>
      <c r="G97" s="106"/>
      <c r="H97" s="106"/>
      <c r="I97" s="106"/>
      <c r="J97" s="107">
        <f>J127</f>
        <v>0</v>
      </c>
      <c r="L97" s="104"/>
    </row>
    <row r="98" spans="2:12" s="9" customFormat="1" ht="19.899999999999999" customHeight="1">
      <c r="B98" s="108"/>
      <c r="D98" s="109" t="s">
        <v>99</v>
      </c>
      <c r="E98" s="110"/>
      <c r="F98" s="110"/>
      <c r="G98" s="110"/>
      <c r="H98" s="110"/>
      <c r="I98" s="110"/>
      <c r="J98" s="111">
        <f>J128</f>
        <v>0</v>
      </c>
      <c r="L98" s="108"/>
    </row>
    <row r="99" spans="2:12" s="9" customFormat="1" ht="14.85" customHeight="1">
      <c r="B99" s="108"/>
      <c r="D99" s="109" t="s">
        <v>100</v>
      </c>
      <c r="E99" s="110"/>
      <c r="F99" s="110"/>
      <c r="G99" s="110"/>
      <c r="H99" s="110"/>
      <c r="I99" s="110"/>
      <c r="J99" s="111">
        <f>J160</f>
        <v>0</v>
      </c>
      <c r="L99" s="108"/>
    </row>
    <row r="100" spans="2:12" s="9" customFormat="1" ht="14.85" customHeight="1">
      <c r="B100" s="108"/>
      <c r="D100" s="109" t="s">
        <v>101</v>
      </c>
      <c r="E100" s="110"/>
      <c r="F100" s="110"/>
      <c r="G100" s="110"/>
      <c r="H100" s="110"/>
      <c r="I100" s="110"/>
      <c r="J100" s="111">
        <f>J167</f>
        <v>0</v>
      </c>
      <c r="L100" s="108"/>
    </row>
    <row r="101" spans="2:12" s="9" customFormat="1" ht="19.899999999999999" customHeight="1">
      <c r="B101" s="108"/>
      <c r="D101" s="109" t="s">
        <v>102</v>
      </c>
      <c r="E101" s="110"/>
      <c r="F101" s="110"/>
      <c r="G101" s="110"/>
      <c r="H101" s="110"/>
      <c r="I101" s="110"/>
      <c r="J101" s="111">
        <f>J200</f>
        <v>0</v>
      </c>
      <c r="L101" s="108"/>
    </row>
    <row r="102" spans="2:12" s="8" customFormat="1" ht="24.95" customHeight="1">
      <c r="B102" s="104"/>
      <c r="D102" s="105" t="s">
        <v>103</v>
      </c>
      <c r="E102" s="106"/>
      <c r="F102" s="106"/>
      <c r="G102" s="106"/>
      <c r="H102" s="106"/>
      <c r="I102" s="106"/>
      <c r="J102" s="107">
        <f>J202</f>
        <v>0</v>
      </c>
      <c r="L102" s="104"/>
    </row>
    <row r="103" spans="2:12" s="9" customFormat="1" ht="19.899999999999999" customHeight="1">
      <c r="B103" s="108"/>
      <c r="D103" s="109" t="s">
        <v>104</v>
      </c>
      <c r="E103" s="110"/>
      <c r="F103" s="110"/>
      <c r="G103" s="110"/>
      <c r="H103" s="110"/>
      <c r="I103" s="110"/>
      <c r="J103" s="111">
        <f>J203</f>
        <v>0</v>
      </c>
      <c r="L103" s="108"/>
    </row>
    <row r="104" spans="2:12" s="9" customFormat="1" ht="19.899999999999999" customHeight="1">
      <c r="B104" s="108"/>
      <c r="D104" s="109" t="s">
        <v>105</v>
      </c>
      <c r="E104" s="110"/>
      <c r="F104" s="110"/>
      <c r="G104" s="110"/>
      <c r="H104" s="110"/>
      <c r="I104" s="110"/>
      <c r="J104" s="111">
        <f>J211</f>
        <v>0</v>
      </c>
      <c r="L104" s="108"/>
    </row>
    <row r="105" spans="2:12" s="9" customFormat="1" ht="19.899999999999999" customHeight="1">
      <c r="B105" s="108"/>
      <c r="D105" s="109" t="s">
        <v>106</v>
      </c>
      <c r="E105" s="110"/>
      <c r="F105" s="110"/>
      <c r="G105" s="110"/>
      <c r="H105" s="110"/>
      <c r="I105" s="110"/>
      <c r="J105" s="111">
        <f>J279</f>
        <v>0</v>
      </c>
      <c r="L105" s="108"/>
    </row>
    <row r="106" spans="2:12" s="9" customFormat="1" ht="19.899999999999999" customHeight="1">
      <c r="B106" s="108"/>
      <c r="D106" s="109" t="s">
        <v>107</v>
      </c>
      <c r="E106" s="110"/>
      <c r="F106" s="110"/>
      <c r="G106" s="110"/>
      <c r="H106" s="110"/>
      <c r="I106" s="110"/>
      <c r="J106" s="111">
        <f>J285</f>
        <v>0</v>
      </c>
      <c r="L106" s="108"/>
    </row>
    <row r="107" spans="2:12" s="1" customFormat="1" ht="21.75" customHeight="1">
      <c r="B107" s="32"/>
      <c r="L107" s="32"/>
    </row>
    <row r="108" spans="2:12" s="1" customFormat="1" ht="6.95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2"/>
    </row>
    <row r="112" spans="2:12" s="1" customFormat="1" ht="6.95" customHeight="1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2"/>
    </row>
    <row r="113" spans="2:63" s="1" customFormat="1" ht="24.95" customHeight="1">
      <c r="B113" s="32"/>
      <c r="C113" s="21" t="s">
        <v>108</v>
      </c>
      <c r="L113" s="32"/>
    </row>
    <row r="114" spans="2:63" s="1" customFormat="1" ht="6.95" customHeight="1">
      <c r="B114" s="32"/>
      <c r="L114" s="32"/>
    </row>
    <row r="115" spans="2:63" s="1" customFormat="1" ht="12" customHeight="1">
      <c r="B115" s="32"/>
      <c r="C115" s="27" t="s">
        <v>16</v>
      </c>
      <c r="L115" s="32"/>
    </row>
    <row r="116" spans="2:63" s="1" customFormat="1" ht="16.5" customHeight="1">
      <c r="B116" s="32"/>
      <c r="E116" s="230" t="str">
        <f>E7</f>
        <v>Výměna oken v budově OŽÚ, ul.Třebízského</v>
      </c>
      <c r="F116" s="231"/>
      <c r="G116" s="231"/>
      <c r="H116" s="231"/>
      <c r="L116" s="32"/>
    </row>
    <row r="117" spans="2:63" s="1" customFormat="1" ht="12" customHeight="1">
      <c r="B117" s="32"/>
      <c r="C117" s="27" t="s">
        <v>91</v>
      </c>
      <c r="L117" s="32"/>
    </row>
    <row r="118" spans="2:63" s="1" customFormat="1" ht="16.5" customHeight="1">
      <c r="B118" s="32"/>
      <c r="E118" s="211" t="str">
        <f>E9</f>
        <v xml:space="preserve">01 - Stavební řešení </v>
      </c>
      <c r="F118" s="232"/>
      <c r="G118" s="232"/>
      <c r="H118" s="232"/>
      <c r="L118" s="32"/>
    </row>
    <row r="119" spans="2:63" s="1" customFormat="1" ht="6.95" customHeight="1">
      <c r="B119" s="32"/>
      <c r="L119" s="32"/>
    </row>
    <row r="120" spans="2:63" s="1" customFormat="1" ht="12" customHeight="1">
      <c r="B120" s="32"/>
      <c r="C120" s="27" t="s">
        <v>20</v>
      </c>
      <c r="F120" s="25" t="str">
        <f>F12</f>
        <v xml:space="preserve"> </v>
      </c>
      <c r="I120" s="27" t="s">
        <v>22</v>
      </c>
      <c r="J120" s="52" t="str">
        <f>IF(J12="","",J12)</f>
        <v>26. 7. 2021</v>
      </c>
      <c r="L120" s="32"/>
    </row>
    <row r="121" spans="2:63" s="1" customFormat="1" ht="6.95" customHeight="1">
      <c r="B121" s="32"/>
      <c r="L121" s="32"/>
    </row>
    <row r="122" spans="2:63" s="1" customFormat="1" ht="15.2" customHeight="1">
      <c r="B122" s="32"/>
      <c r="C122" s="27" t="s">
        <v>24</v>
      </c>
      <c r="F122" s="25" t="str">
        <f>E15</f>
        <v xml:space="preserve"> </v>
      </c>
      <c r="I122" s="27" t="s">
        <v>29</v>
      </c>
      <c r="J122" s="30" t="str">
        <f>E21</f>
        <v xml:space="preserve"> </v>
      </c>
      <c r="L122" s="32"/>
    </row>
    <row r="123" spans="2:63" s="1" customFormat="1" ht="15.2" customHeight="1">
      <c r="B123" s="32"/>
      <c r="C123" s="27" t="s">
        <v>27</v>
      </c>
      <c r="F123" s="25" t="str">
        <f>IF(E18="","",E18)</f>
        <v>Vyplň údaj</v>
      </c>
      <c r="I123" s="27" t="s">
        <v>31</v>
      </c>
      <c r="J123" s="30" t="str">
        <f>E24</f>
        <v xml:space="preserve"> </v>
      </c>
      <c r="L123" s="32"/>
    </row>
    <row r="124" spans="2:63" s="1" customFormat="1" ht="10.35" customHeight="1">
      <c r="B124" s="32"/>
      <c r="L124" s="32"/>
    </row>
    <row r="125" spans="2:63" s="10" customFormat="1" ht="29.25" customHeight="1">
      <c r="B125" s="112"/>
      <c r="C125" s="113" t="s">
        <v>109</v>
      </c>
      <c r="D125" s="114" t="s">
        <v>58</v>
      </c>
      <c r="E125" s="114" t="s">
        <v>54</v>
      </c>
      <c r="F125" s="114" t="s">
        <v>55</v>
      </c>
      <c r="G125" s="114" t="s">
        <v>110</v>
      </c>
      <c r="H125" s="114" t="s">
        <v>111</v>
      </c>
      <c r="I125" s="114" t="s">
        <v>112</v>
      </c>
      <c r="J125" s="115" t="s">
        <v>95</v>
      </c>
      <c r="K125" s="116" t="s">
        <v>113</v>
      </c>
      <c r="L125" s="112"/>
      <c r="M125" s="59" t="s">
        <v>1</v>
      </c>
      <c r="N125" s="60" t="s">
        <v>37</v>
      </c>
      <c r="O125" s="60" t="s">
        <v>114</v>
      </c>
      <c r="P125" s="60" t="s">
        <v>115</v>
      </c>
      <c r="Q125" s="60" t="s">
        <v>116</v>
      </c>
      <c r="R125" s="60" t="s">
        <v>117</v>
      </c>
      <c r="S125" s="60" t="s">
        <v>118</v>
      </c>
      <c r="T125" s="61" t="s">
        <v>119</v>
      </c>
    </row>
    <row r="126" spans="2:63" s="1" customFormat="1" ht="22.9" customHeight="1">
      <c r="B126" s="32"/>
      <c r="C126" s="64" t="s">
        <v>120</v>
      </c>
      <c r="J126" s="117">
        <f>BK126</f>
        <v>0</v>
      </c>
      <c r="L126" s="32"/>
      <c r="M126" s="62"/>
      <c r="N126" s="53"/>
      <c r="O126" s="53"/>
      <c r="P126" s="118">
        <f>P127+P202</f>
        <v>0</v>
      </c>
      <c r="Q126" s="53"/>
      <c r="R126" s="118">
        <f>R127+R202</f>
        <v>6.1437314200000008</v>
      </c>
      <c r="S126" s="53"/>
      <c r="T126" s="119">
        <f>T127+T202</f>
        <v>0</v>
      </c>
      <c r="AT126" s="17" t="s">
        <v>72</v>
      </c>
      <c r="AU126" s="17" t="s">
        <v>97</v>
      </c>
      <c r="BK126" s="120">
        <f>BK127+BK202</f>
        <v>0</v>
      </c>
    </row>
    <row r="127" spans="2:63" s="11" customFormat="1" ht="25.9" customHeight="1">
      <c r="B127" s="121"/>
      <c r="D127" s="122" t="s">
        <v>72</v>
      </c>
      <c r="E127" s="123" t="s">
        <v>121</v>
      </c>
      <c r="F127" s="123" t="s">
        <v>121</v>
      </c>
      <c r="I127" s="124"/>
      <c r="J127" s="125">
        <f>BK127</f>
        <v>0</v>
      </c>
      <c r="L127" s="121"/>
      <c r="M127" s="126"/>
      <c r="P127" s="127">
        <f>P128+P200</f>
        <v>0</v>
      </c>
      <c r="R127" s="127">
        <f>R128+R200</f>
        <v>2.5395847200000001</v>
      </c>
      <c r="T127" s="128">
        <f>T128+T200</f>
        <v>0</v>
      </c>
      <c r="AR127" s="122" t="s">
        <v>81</v>
      </c>
      <c r="AT127" s="129" t="s">
        <v>72</v>
      </c>
      <c r="AU127" s="129" t="s">
        <v>73</v>
      </c>
      <c r="AY127" s="122" t="s">
        <v>122</v>
      </c>
      <c r="BK127" s="130">
        <f>BK128+BK200</f>
        <v>0</v>
      </c>
    </row>
    <row r="128" spans="2:63" s="11" customFormat="1" ht="22.9" customHeight="1">
      <c r="B128" s="121"/>
      <c r="D128" s="122" t="s">
        <v>72</v>
      </c>
      <c r="E128" s="131" t="s">
        <v>123</v>
      </c>
      <c r="F128" s="131" t="s">
        <v>124</v>
      </c>
      <c r="I128" s="124"/>
      <c r="J128" s="132">
        <f>BK128</f>
        <v>0</v>
      </c>
      <c r="L128" s="121"/>
      <c r="M128" s="126"/>
      <c r="P128" s="127">
        <f>P129+SUM(P130:P160)+P167</f>
        <v>0</v>
      </c>
      <c r="R128" s="127">
        <f>R129+SUM(R130:R160)+R167</f>
        <v>2.5395847200000001</v>
      </c>
      <c r="T128" s="128">
        <f>T129+SUM(T130:T160)+T167</f>
        <v>0</v>
      </c>
      <c r="AR128" s="122" t="s">
        <v>81</v>
      </c>
      <c r="AT128" s="129" t="s">
        <v>72</v>
      </c>
      <c r="AU128" s="129" t="s">
        <v>81</v>
      </c>
      <c r="AY128" s="122" t="s">
        <v>122</v>
      </c>
      <c r="BK128" s="130">
        <f>BK129+SUM(BK130:BK160)+BK167</f>
        <v>0</v>
      </c>
    </row>
    <row r="129" spans="2:65" s="1" customFormat="1" ht="37.9" customHeight="1">
      <c r="B129" s="32"/>
      <c r="C129" s="133" t="s">
        <v>81</v>
      </c>
      <c r="D129" s="133" t="s">
        <v>125</v>
      </c>
      <c r="E129" s="134" t="s">
        <v>126</v>
      </c>
      <c r="F129" s="135" t="s">
        <v>127</v>
      </c>
      <c r="G129" s="136" t="s">
        <v>128</v>
      </c>
      <c r="H129" s="137">
        <v>91.244</v>
      </c>
      <c r="I129" s="138"/>
      <c r="J129" s="139">
        <f>ROUND(I129*H129,2)</f>
        <v>0</v>
      </c>
      <c r="K129" s="140"/>
      <c r="L129" s="32"/>
      <c r="M129" s="141" t="s">
        <v>1</v>
      </c>
      <c r="N129" s="142" t="s">
        <v>38</v>
      </c>
      <c r="P129" s="143">
        <f>O129*H129</f>
        <v>0</v>
      </c>
      <c r="Q129" s="143">
        <v>3.2000000000000002E-3</v>
      </c>
      <c r="R129" s="143">
        <f>Q129*H129</f>
        <v>0.29198080000000004</v>
      </c>
      <c r="S129" s="143">
        <v>0</v>
      </c>
      <c r="T129" s="144">
        <f>S129*H129</f>
        <v>0</v>
      </c>
      <c r="AR129" s="145" t="s">
        <v>129</v>
      </c>
      <c r="AT129" s="145" t="s">
        <v>125</v>
      </c>
      <c r="AU129" s="145" t="s">
        <v>83</v>
      </c>
      <c r="AY129" s="17" t="s">
        <v>122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7" t="s">
        <v>81</v>
      </c>
      <c r="BK129" s="146">
        <f>ROUND(I129*H129,2)</f>
        <v>0</v>
      </c>
      <c r="BL129" s="17" t="s">
        <v>129</v>
      </c>
      <c r="BM129" s="145" t="s">
        <v>130</v>
      </c>
    </row>
    <row r="130" spans="2:65" s="12" customFormat="1" ht="11.25">
      <c r="B130" s="147"/>
      <c r="D130" s="148" t="s">
        <v>131</v>
      </c>
      <c r="E130" s="149" t="s">
        <v>1</v>
      </c>
      <c r="F130" s="150" t="s">
        <v>132</v>
      </c>
      <c r="H130" s="151">
        <v>1.6379999999999999</v>
      </c>
      <c r="I130" s="152"/>
      <c r="L130" s="147"/>
      <c r="M130" s="153"/>
      <c r="T130" s="154"/>
      <c r="AT130" s="149" t="s">
        <v>131</v>
      </c>
      <c r="AU130" s="149" t="s">
        <v>83</v>
      </c>
      <c r="AV130" s="12" t="s">
        <v>83</v>
      </c>
      <c r="AW130" s="12" t="s">
        <v>30</v>
      </c>
      <c r="AX130" s="12" t="s">
        <v>73</v>
      </c>
      <c r="AY130" s="149" t="s">
        <v>122</v>
      </c>
    </row>
    <row r="131" spans="2:65" s="12" customFormat="1" ht="11.25">
      <c r="B131" s="147"/>
      <c r="D131" s="148" t="s">
        <v>131</v>
      </c>
      <c r="E131" s="149" t="s">
        <v>1</v>
      </c>
      <c r="F131" s="150" t="s">
        <v>133</v>
      </c>
      <c r="H131" s="151">
        <v>0.90900000000000003</v>
      </c>
      <c r="I131" s="152"/>
      <c r="L131" s="147"/>
      <c r="M131" s="153"/>
      <c r="T131" s="154"/>
      <c r="AT131" s="149" t="s">
        <v>131</v>
      </c>
      <c r="AU131" s="149" t="s">
        <v>83</v>
      </c>
      <c r="AV131" s="12" t="s">
        <v>83</v>
      </c>
      <c r="AW131" s="12" t="s">
        <v>30</v>
      </c>
      <c r="AX131" s="12" t="s">
        <v>73</v>
      </c>
      <c r="AY131" s="149" t="s">
        <v>122</v>
      </c>
    </row>
    <row r="132" spans="2:65" s="12" customFormat="1" ht="11.25">
      <c r="B132" s="147"/>
      <c r="D132" s="148" t="s">
        <v>131</v>
      </c>
      <c r="E132" s="149" t="s">
        <v>1</v>
      </c>
      <c r="F132" s="150" t="s">
        <v>134</v>
      </c>
      <c r="H132" s="151">
        <v>1.0129999999999999</v>
      </c>
      <c r="I132" s="152"/>
      <c r="L132" s="147"/>
      <c r="M132" s="153"/>
      <c r="T132" s="154"/>
      <c r="AT132" s="149" t="s">
        <v>131</v>
      </c>
      <c r="AU132" s="149" t="s">
        <v>83</v>
      </c>
      <c r="AV132" s="12" t="s">
        <v>83</v>
      </c>
      <c r="AW132" s="12" t="s">
        <v>30</v>
      </c>
      <c r="AX132" s="12" t="s">
        <v>73</v>
      </c>
      <c r="AY132" s="149" t="s">
        <v>122</v>
      </c>
    </row>
    <row r="133" spans="2:65" s="12" customFormat="1" ht="11.25">
      <c r="B133" s="147"/>
      <c r="D133" s="148" t="s">
        <v>131</v>
      </c>
      <c r="E133" s="149" t="s">
        <v>1</v>
      </c>
      <c r="F133" s="150" t="s">
        <v>135</v>
      </c>
      <c r="H133" s="151">
        <v>1.161</v>
      </c>
      <c r="I133" s="152"/>
      <c r="L133" s="147"/>
      <c r="M133" s="153"/>
      <c r="T133" s="154"/>
      <c r="AT133" s="149" t="s">
        <v>131</v>
      </c>
      <c r="AU133" s="149" t="s">
        <v>83</v>
      </c>
      <c r="AV133" s="12" t="s">
        <v>83</v>
      </c>
      <c r="AW133" s="12" t="s">
        <v>30</v>
      </c>
      <c r="AX133" s="12" t="s">
        <v>73</v>
      </c>
      <c r="AY133" s="149" t="s">
        <v>122</v>
      </c>
    </row>
    <row r="134" spans="2:65" s="12" customFormat="1" ht="11.25">
      <c r="B134" s="147"/>
      <c r="D134" s="148" t="s">
        <v>131</v>
      </c>
      <c r="E134" s="149" t="s">
        <v>1</v>
      </c>
      <c r="F134" s="150" t="s">
        <v>136</v>
      </c>
      <c r="H134" s="151">
        <v>0.85499999999999998</v>
      </c>
      <c r="I134" s="152"/>
      <c r="L134" s="147"/>
      <c r="M134" s="153"/>
      <c r="T134" s="154"/>
      <c r="AT134" s="149" t="s">
        <v>131</v>
      </c>
      <c r="AU134" s="149" t="s">
        <v>83</v>
      </c>
      <c r="AV134" s="12" t="s">
        <v>83</v>
      </c>
      <c r="AW134" s="12" t="s">
        <v>30</v>
      </c>
      <c r="AX134" s="12" t="s">
        <v>73</v>
      </c>
      <c r="AY134" s="149" t="s">
        <v>122</v>
      </c>
    </row>
    <row r="135" spans="2:65" s="13" customFormat="1" ht="11.25">
      <c r="B135" s="155"/>
      <c r="D135" s="148" t="s">
        <v>131</v>
      </c>
      <c r="E135" s="156" t="s">
        <v>1</v>
      </c>
      <c r="F135" s="157" t="s">
        <v>137</v>
      </c>
      <c r="H135" s="158">
        <v>5.5759999999999996</v>
      </c>
      <c r="I135" s="159"/>
      <c r="L135" s="155"/>
      <c r="M135" s="160"/>
      <c r="T135" s="161"/>
      <c r="AT135" s="156" t="s">
        <v>131</v>
      </c>
      <c r="AU135" s="156" t="s">
        <v>83</v>
      </c>
      <c r="AV135" s="13" t="s">
        <v>138</v>
      </c>
      <c r="AW135" s="13" t="s">
        <v>30</v>
      </c>
      <c r="AX135" s="13" t="s">
        <v>73</v>
      </c>
      <c r="AY135" s="156" t="s">
        <v>122</v>
      </c>
    </row>
    <row r="136" spans="2:65" s="12" customFormat="1" ht="11.25">
      <c r="B136" s="147"/>
      <c r="D136" s="148" t="s">
        <v>131</v>
      </c>
      <c r="E136" s="149" t="s">
        <v>1</v>
      </c>
      <c r="F136" s="150" t="s">
        <v>139</v>
      </c>
      <c r="H136" s="151">
        <v>2.79</v>
      </c>
      <c r="I136" s="152"/>
      <c r="L136" s="147"/>
      <c r="M136" s="153"/>
      <c r="T136" s="154"/>
      <c r="AT136" s="149" t="s">
        <v>131</v>
      </c>
      <c r="AU136" s="149" t="s">
        <v>83</v>
      </c>
      <c r="AV136" s="12" t="s">
        <v>83</v>
      </c>
      <c r="AW136" s="12" t="s">
        <v>30</v>
      </c>
      <c r="AX136" s="12" t="s">
        <v>73</v>
      </c>
      <c r="AY136" s="149" t="s">
        <v>122</v>
      </c>
    </row>
    <row r="137" spans="2:65" s="13" customFormat="1" ht="11.25">
      <c r="B137" s="155"/>
      <c r="D137" s="148" t="s">
        <v>131</v>
      </c>
      <c r="E137" s="156" t="s">
        <v>1</v>
      </c>
      <c r="F137" s="157" t="s">
        <v>137</v>
      </c>
      <c r="H137" s="158">
        <v>2.79</v>
      </c>
      <c r="I137" s="159"/>
      <c r="L137" s="155"/>
      <c r="M137" s="160"/>
      <c r="T137" s="161"/>
      <c r="AT137" s="156" t="s">
        <v>131</v>
      </c>
      <c r="AU137" s="156" t="s">
        <v>83</v>
      </c>
      <c r="AV137" s="13" t="s">
        <v>138</v>
      </c>
      <c r="AW137" s="13" t="s">
        <v>30</v>
      </c>
      <c r="AX137" s="13" t="s">
        <v>73</v>
      </c>
      <c r="AY137" s="156" t="s">
        <v>122</v>
      </c>
    </row>
    <row r="138" spans="2:65" s="12" customFormat="1" ht="11.25">
      <c r="B138" s="147"/>
      <c r="D138" s="148" t="s">
        <v>131</v>
      </c>
      <c r="E138" s="149" t="s">
        <v>1</v>
      </c>
      <c r="F138" s="150" t="s">
        <v>140</v>
      </c>
      <c r="H138" s="151">
        <v>17.483000000000001</v>
      </c>
      <c r="I138" s="152"/>
      <c r="L138" s="147"/>
      <c r="M138" s="153"/>
      <c r="T138" s="154"/>
      <c r="AT138" s="149" t="s">
        <v>131</v>
      </c>
      <c r="AU138" s="149" t="s">
        <v>83</v>
      </c>
      <c r="AV138" s="12" t="s">
        <v>83</v>
      </c>
      <c r="AW138" s="12" t="s">
        <v>30</v>
      </c>
      <c r="AX138" s="12" t="s">
        <v>73</v>
      </c>
      <c r="AY138" s="149" t="s">
        <v>122</v>
      </c>
    </row>
    <row r="139" spans="2:65" s="12" customFormat="1" ht="11.25">
      <c r="B139" s="147"/>
      <c r="D139" s="148" t="s">
        <v>131</v>
      </c>
      <c r="E139" s="149" t="s">
        <v>1</v>
      </c>
      <c r="F139" s="150" t="s">
        <v>141</v>
      </c>
      <c r="H139" s="151">
        <v>2.2050000000000001</v>
      </c>
      <c r="I139" s="152"/>
      <c r="L139" s="147"/>
      <c r="M139" s="153"/>
      <c r="T139" s="154"/>
      <c r="AT139" s="149" t="s">
        <v>131</v>
      </c>
      <c r="AU139" s="149" t="s">
        <v>83</v>
      </c>
      <c r="AV139" s="12" t="s">
        <v>83</v>
      </c>
      <c r="AW139" s="12" t="s">
        <v>30</v>
      </c>
      <c r="AX139" s="12" t="s">
        <v>73</v>
      </c>
      <c r="AY139" s="149" t="s">
        <v>122</v>
      </c>
    </row>
    <row r="140" spans="2:65" s="12" customFormat="1" ht="11.25">
      <c r="B140" s="147"/>
      <c r="D140" s="148" t="s">
        <v>131</v>
      </c>
      <c r="E140" s="149" t="s">
        <v>1</v>
      </c>
      <c r="F140" s="150" t="s">
        <v>142</v>
      </c>
      <c r="H140" s="151">
        <v>52.448</v>
      </c>
      <c r="I140" s="152"/>
      <c r="L140" s="147"/>
      <c r="M140" s="153"/>
      <c r="T140" s="154"/>
      <c r="AT140" s="149" t="s">
        <v>131</v>
      </c>
      <c r="AU140" s="149" t="s">
        <v>83</v>
      </c>
      <c r="AV140" s="12" t="s">
        <v>83</v>
      </c>
      <c r="AW140" s="12" t="s">
        <v>30</v>
      </c>
      <c r="AX140" s="12" t="s">
        <v>73</v>
      </c>
      <c r="AY140" s="149" t="s">
        <v>122</v>
      </c>
    </row>
    <row r="141" spans="2:65" s="12" customFormat="1" ht="11.25">
      <c r="B141" s="147"/>
      <c r="D141" s="148" t="s">
        <v>131</v>
      </c>
      <c r="E141" s="149" t="s">
        <v>1</v>
      </c>
      <c r="F141" s="150" t="s">
        <v>143</v>
      </c>
      <c r="H141" s="151">
        <v>10.742000000000001</v>
      </c>
      <c r="I141" s="152"/>
      <c r="L141" s="147"/>
      <c r="M141" s="153"/>
      <c r="T141" s="154"/>
      <c r="AT141" s="149" t="s">
        <v>131</v>
      </c>
      <c r="AU141" s="149" t="s">
        <v>83</v>
      </c>
      <c r="AV141" s="12" t="s">
        <v>83</v>
      </c>
      <c r="AW141" s="12" t="s">
        <v>30</v>
      </c>
      <c r="AX141" s="12" t="s">
        <v>73</v>
      </c>
      <c r="AY141" s="149" t="s">
        <v>122</v>
      </c>
    </row>
    <row r="142" spans="2:65" s="13" customFormat="1" ht="11.25">
      <c r="B142" s="155"/>
      <c r="D142" s="148" t="s">
        <v>131</v>
      </c>
      <c r="E142" s="156" t="s">
        <v>1</v>
      </c>
      <c r="F142" s="157" t="s">
        <v>137</v>
      </c>
      <c r="H142" s="158">
        <v>82.878</v>
      </c>
      <c r="I142" s="159"/>
      <c r="L142" s="155"/>
      <c r="M142" s="160"/>
      <c r="T142" s="161"/>
      <c r="AT142" s="156" t="s">
        <v>131</v>
      </c>
      <c r="AU142" s="156" t="s">
        <v>83</v>
      </c>
      <c r="AV142" s="13" t="s">
        <v>138</v>
      </c>
      <c r="AW142" s="13" t="s">
        <v>30</v>
      </c>
      <c r="AX142" s="13" t="s">
        <v>73</v>
      </c>
      <c r="AY142" s="156" t="s">
        <v>122</v>
      </c>
    </row>
    <row r="143" spans="2:65" s="14" customFormat="1" ht="11.25">
      <c r="B143" s="162"/>
      <c r="D143" s="148" t="s">
        <v>131</v>
      </c>
      <c r="E143" s="163" t="s">
        <v>1</v>
      </c>
      <c r="F143" s="164" t="s">
        <v>144</v>
      </c>
      <c r="H143" s="165">
        <v>91.244</v>
      </c>
      <c r="I143" s="166"/>
      <c r="L143" s="162"/>
      <c r="M143" s="167"/>
      <c r="T143" s="168"/>
      <c r="AT143" s="163" t="s">
        <v>131</v>
      </c>
      <c r="AU143" s="163" t="s">
        <v>83</v>
      </c>
      <c r="AV143" s="14" t="s">
        <v>129</v>
      </c>
      <c r="AW143" s="14" t="s">
        <v>30</v>
      </c>
      <c r="AX143" s="14" t="s">
        <v>81</v>
      </c>
      <c r="AY143" s="163" t="s">
        <v>122</v>
      </c>
    </row>
    <row r="144" spans="2:65" s="1" customFormat="1" ht="37.9" customHeight="1">
      <c r="B144" s="32"/>
      <c r="C144" s="169" t="s">
        <v>83</v>
      </c>
      <c r="D144" s="169" t="s">
        <v>145</v>
      </c>
      <c r="E144" s="170" t="s">
        <v>146</v>
      </c>
      <c r="F144" s="171" t="s">
        <v>147</v>
      </c>
      <c r="G144" s="172" t="s">
        <v>148</v>
      </c>
      <c r="H144" s="173">
        <v>100.36799999999999</v>
      </c>
      <c r="I144" s="174"/>
      <c r="J144" s="175">
        <f>ROUND(I144*H144,2)</f>
        <v>0</v>
      </c>
      <c r="K144" s="176"/>
      <c r="L144" s="177"/>
      <c r="M144" s="178" t="s">
        <v>1</v>
      </c>
      <c r="N144" s="179" t="s">
        <v>38</v>
      </c>
      <c r="P144" s="143">
        <f>O144*H144</f>
        <v>0</v>
      </c>
      <c r="Q144" s="143">
        <v>1E-3</v>
      </c>
      <c r="R144" s="143">
        <f>Q144*H144</f>
        <v>0.100368</v>
      </c>
      <c r="S144" s="143">
        <v>0</v>
      </c>
      <c r="T144" s="144">
        <f>S144*H144</f>
        <v>0</v>
      </c>
      <c r="AR144" s="145" t="s">
        <v>149</v>
      </c>
      <c r="AT144" s="145" t="s">
        <v>145</v>
      </c>
      <c r="AU144" s="145" t="s">
        <v>83</v>
      </c>
      <c r="AY144" s="17" t="s">
        <v>122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7" t="s">
        <v>81</v>
      </c>
      <c r="BK144" s="146">
        <f>ROUND(I144*H144,2)</f>
        <v>0</v>
      </c>
      <c r="BL144" s="17" t="s">
        <v>129</v>
      </c>
      <c r="BM144" s="145" t="s">
        <v>150</v>
      </c>
    </row>
    <row r="145" spans="2:63" s="12" customFormat="1" ht="11.25">
      <c r="B145" s="147"/>
      <c r="D145" s="148" t="s">
        <v>131</v>
      </c>
      <c r="E145" s="149" t="s">
        <v>1</v>
      </c>
      <c r="F145" s="150" t="s">
        <v>132</v>
      </c>
      <c r="H145" s="151">
        <v>1.6379999999999999</v>
      </c>
      <c r="I145" s="152"/>
      <c r="L145" s="147"/>
      <c r="M145" s="153"/>
      <c r="T145" s="154"/>
      <c r="AT145" s="149" t="s">
        <v>131</v>
      </c>
      <c r="AU145" s="149" t="s">
        <v>83</v>
      </c>
      <c r="AV145" s="12" t="s">
        <v>83</v>
      </c>
      <c r="AW145" s="12" t="s">
        <v>30</v>
      </c>
      <c r="AX145" s="12" t="s">
        <v>73</v>
      </c>
      <c r="AY145" s="149" t="s">
        <v>122</v>
      </c>
    </row>
    <row r="146" spans="2:63" s="12" customFormat="1" ht="11.25">
      <c r="B146" s="147"/>
      <c r="D146" s="148" t="s">
        <v>131</v>
      </c>
      <c r="E146" s="149" t="s">
        <v>1</v>
      </c>
      <c r="F146" s="150" t="s">
        <v>133</v>
      </c>
      <c r="H146" s="151">
        <v>0.90900000000000003</v>
      </c>
      <c r="I146" s="152"/>
      <c r="L146" s="147"/>
      <c r="M146" s="153"/>
      <c r="T146" s="154"/>
      <c r="AT146" s="149" t="s">
        <v>131</v>
      </c>
      <c r="AU146" s="149" t="s">
        <v>83</v>
      </c>
      <c r="AV146" s="12" t="s">
        <v>83</v>
      </c>
      <c r="AW146" s="12" t="s">
        <v>30</v>
      </c>
      <c r="AX146" s="12" t="s">
        <v>73</v>
      </c>
      <c r="AY146" s="149" t="s">
        <v>122</v>
      </c>
    </row>
    <row r="147" spans="2:63" s="12" customFormat="1" ht="11.25">
      <c r="B147" s="147"/>
      <c r="D147" s="148" t="s">
        <v>131</v>
      </c>
      <c r="E147" s="149" t="s">
        <v>1</v>
      </c>
      <c r="F147" s="150" t="s">
        <v>134</v>
      </c>
      <c r="H147" s="151">
        <v>1.0129999999999999</v>
      </c>
      <c r="I147" s="152"/>
      <c r="L147" s="147"/>
      <c r="M147" s="153"/>
      <c r="T147" s="154"/>
      <c r="AT147" s="149" t="s">
        <v>131</v>
      </c>
      <c r="AU147" s="149" t="s">
        <v>83</v>
      </c>
      <c r="AV147" s="12" t="s">
        <v>83</v>
      </c>
      <c r="AW147" s="12" t="s">
        <v>30</v>
      </c>
      <c r="AX147" s="12" t="s">
        <v>73</v>
      </c>
      <c r="AY147" s="149" t="s">
        <v>122</v>
      </c>
    </row>
    <row r="148" spans="2:63" s="12" customFormat="1" ht="11.25">
      <c r="B148" s="147"/>
      <c r="D148" s="148" t="s">
        <v>131</v>
      </c>
      <c r="E148" s="149" t="s">
        <v>1</v>
      </c>
      <c r="F148" s="150" t="s">
        <v>135</v>
      </c>
      <c r="H148" s="151">
        <v>1.161</v>
      </c>
      <c r="I148" s="152"/>
      <c r="L148" s="147"/>
      <c r="M148" s="153"/>
      <c r="T148" s="154"/>
      <c r="AT148" s="149" t="s">
        <v>131</v>
      </c>
      <c r="AU148" s="149" t="s">
        <v>83</v>
      </c>
      <c r="AV148" s="12" t="s">
        <v>83</v>
      </c>
      <c r="AW148" s="12" t="s">
        <v>30</v>
      </c>
      <c r="AX148" s="12" t="s">
        <v>73</v>
      </c>
      <c r="AY148" s="149" t="s">
        <v>122</v>
      </c>
    </row>
    <row r="149" spans="2:63" s="12" customFormat="1" ht="11.25">
      <c r="B149" s="147"/>
      <c r="D149" s="148" t="s">
        <v>131</v>
      </c>
      <c r="E149" s="149" t="s">
        <v>1</v>
      </c>
      <c r="F149" s="150" t="s">
        <v>136</v>
      </c>
      <c r="H149" s="151">
        <v>0.85499999999999998</v>
      </c>
      <c r="I149" s="152"/>
      <c r="L149" s="147"/>
      <c r="M149" s="153"/>
      <c r="T149" s="154"/>
      <c r="AT149" s="149" t="s">
        <v>131</v>
      </c>
      <c r="AU149" s="149" t="s">
        <v>83</v>
      </c>
      <c r="AV149" s="12" t="s">
        <v>83</v>
      </c>
      <c r="AW149" s="12" t="s">
        <v>30</v>
      </c>
      <c r="AX149" s="12" t="s">
        <v>73</v>
      </c>
      <c r="AY149" s="149" t="s">
        <v>122</v>
      </c>
    </row>
    <row r="150" spans="2:63" s="13" customFormat="1" ht="11.25">
      <c r="B150" s="155"/>
      <c r="D150" s="148" t="s">
        <v>131</v>
      </c>
      <c r="E150" s="156" t="s">
        <v>1</v>
      </c>
      <c r="F150" s="157" t="s">
        <v>137</v>
      </c>
      <c r="H150" s="158">
        <v>5.5759999999999996</v>
      </c>
      <c r="I150" s="159"/>
      <c r="L150" s="155"/>
      <c r="M150" s="160"/>
      <c r="T150" s="161"/>
      <c r="AT150" s="156" t="s">
        <v>131</v>
      </c>
      <c r="AU150" s="156" t="s">
        <v>83</v>
      </c>
      <c r="AV150" s="13" t="s">
        <v>138</v>
      </c>
      <c r="AW150" s="13" t="s">
        <v>30</v>
      </c>
      <c r="AX150" s="13" t="s">
        <v>73</v>
      </c>
      <c r="AY150" s="156" t="s">
        <v>122</v>
      </c>
    </row>
    <row r="151" spans="2:63" s="12" customFormat="1" ht="11.25">
      <c r="B151" s="147"/>
      <c r="D151" s="148" t="s">
        <v>131</v>
      </c>
      <c r="E151" s="149" t="s">
        <v>1</v>
      </c>
      <c r="F151" s="150" t="s">
        <v>139</v>
      </c>
      <c r="H151" s="151">
        <v>2.79</v>
      </c>
      <c r="I151" s="152"/>
      <c r="L151" s="147"/>
      <c r="M151" s="153"/>
      <c r="T151" s="154"/>
      <c r="AT151" s="149" t="s">
        <v>131</v>
      </c>
      <c r="AU151" s="149" t="s">
        <v>83</v>
      </c>
      <c r="AV151" s="12" t="s">
        <v>83</v>
      </c>
      <c r="AW151" s="12" t="s">
        <v>30</v>
      </c>
      <c r="AX151" s="12" t="s">
        <v>73</v>
      </c>
      <c r="AY151" s="149" t="s">
        <v>122</v>
      </c>
    </row>
    <row r="152" spans="2:63" s="13" customFormat="1" ht="11.25">
      <c r="B152" s="155"/>
      <c r="D152" s="148" t="s">
        <v>131</v>
      </c>
      <c r="E152" s="156" t="s">
        <v>1</v>
      </c>
      <c r="F152" s="157" t="s">
        <v>137</v>
      </c>
      <c r="H152" s="158">
        <v>2.79</v>
      </c>
      <c r="I152" s="159"/>
      <c r="L152" s="155"/>
      <c r="M152" s="160"/>
      <c r="T152" s="161"/>
      <c r="AT152" s="156" t="s">
        <v>131</v>
      </c>
      <c r="AU152" s="156" t="s">
        <v>83</v>
      </c>
      <c r="AV152" s="13" t="s">
        <v>138</v>
      </c>
      <c r="AW152" s="13" t="s">
        <v>30</v>
      </c>
      <c r="AX152" s="13" t="s">
        <v>73</v>
      </c>
      <c r="AY152" s="156" t="s">
        <v>122</v>
      </c>
    </row>
    <row r="153" spans="2:63" s="12" customFormat="1" ht="11.25">
      <c r="B153" s="147"/>
      <c r="D153" s="148" t="s">
        <v>131</v>
      </c>
      <c r="E153" s="149" t="s">
        <v>1</v>
      </c>
      <c r="F153" s="150" t="s">
        <v>140</v>
      </c>
      <c r="H153" s="151">
        <v>17.483000000000001</v>
      </c>
      <c r="I153" s="152"/>
      <c r="L153" s="147"/>
      <c r="M153" s="153"/>
      <c r="T153" s="154"/>
      <c r="AT153" s="149" t="s">
        <v>131</v>
      </c>
      <c r="AU153" s="149" t="s">
        <v>83</v>
      </c>
      <c r="AV153" s="12" t="s">
        <v>83</v>
      </c>
      <c r="AW153" s="12" t="s">
        <v>30</v>
      </c>
      <c r="AX153" s="12" t="s">
        <v>73</v>
      </c>
      <c r="AY153" s="149" t="s">
        <v>122</v>
      </c>
    </row>
    <row r="154" spans="2:63" s="12" customFormat="1" ht="11.25">
      <c r="B154" s="147"/>
      <c r="D154" s="148" t="s">
        <v>131</v>
      </c>
      <c r="E154" s="149" t="s">
        <v>1</v>
      </c>
      <c r="F154" s="150" t="s">
        <v>141</v>
      </c>
      <c r="H154" s="151">
        <v>2.2050000000000001</v>
      </c>
      <c r="I154" s="152"/>
      <c r="L154" s="147"/>
      <c r="M154" s="153"/>
      <c r="T154" s="154"/>
      <c r="AT154" s="149" t="s">
        <v>131</v>
      </c>
      <c r="AU154" s="149" t="s">
        <v>83</v>
      </c>
      <c r="AV154" s="12" t="s">
        <v>83</v>
      </c>
      <c r="AW154" s="12" t="s">
        <v>30</v>
      </c>
      <c r="AX154" s="12" t="s">
        <v>73</v>
      </c>
      <c r="AY154" s="149" t="s">
        <v>122</v>
      </c>
    </row>
    <row r="155" spans="2:63" s="12" customFormat="1" ht="11.25">
      <c r="B155" s="147"/>
      <c r="D155" s="148" t="s">
        <v>131</v>
      </c>
      <c r="E155" s="149" t="s">
        <v>1</v>
      </c>
      <c r="F155" s="150" t="s">
        <v>142</v>
      </c>
      <c r="H155" s="151">
        <v>52.448</v>
      </c>
      <c r="I155" s="152"/>
      <c r="L155" s="147"/>
      <c r="M155" s="153"/>
      <c r="T155" s="154"/>
      <c r="AT155" s="149" t="s">
        <v>131</v>
      </c>
      <c r="AU155" s="149" t="s">
        <v>83</v>
      </c>
      <c r="AV155" s="12" t="s">
        <v>83</v>
      </c>
      <c r="AW155" s="12" t="s">
        <v>30</v>
      </c>
      <c r="AX155" s="12" t="s">
        <v>73</v>
      </c>
      <c r="AY155" s="149" t="s">
        <v>122</v>
      </c>
    </row>
    <row r="156" spans="2:63" s="12" customFormat="1" ht="11.25">
      <c r="B156" s="147"/>
      <c r="D156" s="148" t="s">
        <v>131</v>
      </c>
      <c r="E156" s="149" t="s">
        <v>1</v>
      </c>
      <c r="F156" s="150" t="s">
        <v>143</v>
      </c>
      <c r="H156" s="151">
        <v>10.742000000000001</v>
      </c>
      <c r="I156" s="152"/>
      <c r="L156" s="147"/>
      <c r="M156" s="153"/>
      <c r="T156" s="154"/>
      <c r="AT156" s="149" t="s">
        <v>131</v>
      </c>
      <c r="AU156" s="149" t="s">
        <v>83</v>
      </c>
      <c r="AV156" s="12" t="s">
        <v>83</v>
      </c>
      <c r="AW156" s="12" t="s">
        <v>30</v>
      </c>
      <c r="AX156" s="12" t="s">
        <v>73</v>
      </c>
      <c r="AY156" s="149" t="s">
        <v>122</v>
      </c>
    </row>
    <row r="157" spans="2:63" s="13" customFormat="1" ht="11.25">
      <c r="B157" s="155"/>
      <c r="D157" s="148" t="s">
        <v>131</v>
      </c>
      <c r="E157" s="156" t="s">
        <v>1</v>
      </c>
      <c r="F157" s="157" t="s">
        <v>137</v>
      </c>
      <c r="H157" s="158">
        <v>82.878</v>
      </c>
      <c r="I157" s="159"/>
      <c r="L157" s="155"/>
      <c r="M157" s="160"/>
      <c r="T157" s="161"/>
      <c r="AT157" s="156" t="s">
        <v>131</v>
      </c>
      <c r="AU157" s="156" t="s">
        <v>83</v>
      </c>
      <c r="AV157" s="13" t="s">
        <v>138</v>
      </c>
      <c r="AW157" s="13" t="s">
        <v>30</v>
      </c>
      <c r="AX157" s="13" t="s">
        <v>73</v>
      </c>
      <c r="AY157" s="156" t="s">
        <v>122</v>
      </c>
    </row>
    <row r="158" spans="2:63" s="14" customFormat="1" ht="11.25">
      <c r="B158" s="162"/>
      <c r="D158" s="148" t="s">
        <v>131</v>
      </c>
      <c r="E158" s="163" t="s">
        <v>1</v>
      </c>
      <c r="F158" s="164" t="s">
        <v>144</v>
      </c>
      <c r="H158" s="165">
        <v>91.244</v>
      </c>
      <c r="I158" s="166"/>
      <c r="L158" s="162"/>
      <c r="M158" s="167"/>
      <c r="T158" s="168"/>
      <c r="AT158" s="163" t="s">
        <v>131</v>
      </c>
      <c r="AU158" s="163" t="s">
        <v>83</v>
      </c>
      <c r="AV158" s="14" t="s">
        <v>129</v>
      </c>
      <c r="AW158" s="14" t="s">
        <v>30</v>
      </c>
      <c r="AX158" s="14" t="s">
        <v>81</v>
      </c>
      <c r="AY158" s="163" t="s">
        <v>122</v>
      </c>
    </row>
    <row r="159" spans="2:63" s="12" customFormat="1" ht="11.25">
      <c r="B159" s="147"/>
      <c r="D159" s="148" t="s">
        <v>131</v>
      </c>
      <c r="F159" s="150" t="s">
        <v>151</v>
      </c>
      <c r="H159" s="151">
        <v>100.36799999999999</v>
      </c>
      <c r="I159" s="152"/>
      <c r="L159" s="147"/>
      <c r="M159" s="153"/>
      <c r="T159" s="154"/>
      <c r="AT159" s="149" t="s">
        <v>131</v>
      </c>
      <c r="AU159" s="149" t="s">
        <v>83</v>
      </c>
      <c r="AV159" s="12" t="s">
        <v>83</v>
      </c>
      <c r="AW159" s="12" t="s">
        <v>4</v>
      </c>
      <c r="AX159" s="12" t="s">
        <v>81</v>
      </c>
      <c r="AY159" s="149" t="s">
        <v>122</v>
      </c>
    </row>
    <row r="160" spans="2:63" s="11" customFormat="1" ht="20.85" customHeight="1">
      <c r="B160" s="121"/>
      <c r="D160" s="122" t="s">
        <v>72</v>
      </c>
      <c r="E160" s="131" t="s">
        <v>152</v>
      </c>
      <c r="F160" s="131" t="s">
        <v>153</v>
      </c>
      <c r="I160" s="124"/>
      <c r="J160" s="132">
        <f>BK160</f>
        <v>0</v>
      </c>
      <c r="L160" s="121"/>
      <c r="M160" s="126"/>
      <c r="P160" s="127">
        <f>SUM(P161:P166)</f>
        <v>0</v>
      </c>
      <c r="R160" s="127">
        <f>SUM(R161:R166)</f>
        <v>1.18615352</v>
      </c>
      <c r="T160" s="128">
        <f>SUM(T161:T166)</f>
        <v>0</v>
      </c>
      <c r="AR160" s="122" t="s">
        <v>81</v>
      </c>
      <c r="AT160" s="129" t="s">
        <v>72</v>
      </c>
      <c r="AU160" s="129" t="s">
        <v>83</v>
      </c>
      <c r="AY160" s="122" t="s">
        <v>122</v>
      </c>
      <c r="BK160" s="130">
        <f>SUM(BK161:BK166)</f>
        <v>0</v>
      </c>
    </row>
    <row r="161" spans="2:65" s="1" customFormat="1" ht="49.15" customHeight="1">
      <c r="B161" s="32"/>
      <c r="C161" s="133" t="s">
        <v>138</v>
      </c>
      <c r="D161" s="133" t="s">
        <v>125</v>
      </c>
      <c r="E161" s="134" t="s">
        <v>154</v>
      </c>
      <c r="F161" s="135" t="s">
        <v>155</v>
      </c>
      <c r="G161" s="136" t="s">
        <v>148</v>
      </c>
      <c r="H161" s="137">
        <v>91.244</v>
      </c>
      <c r="I161" s="138"/>
      <c r="J161" s="139">
        <f>ROUND(I161*H161,2)</f>
        <v>0</v>
      </c>
      <c r="K161" s="140"/>
      <c r="L161" s="32"/>
      <c r="M161" s="141" t="s">
        <v>1</v>
      </c>
      <c r="N161" s="142" t="s">
        <v>38</v>
      </c>
      <c r="P161" s="143">
        <f>O161*H161</f>
        <v>0</v>
      </c>
      <c r="Q161" s="143">
        <v>4.3800000000000002E-3</v>
      </c>
      <c r="R161" s="143">
        <f>Q161*H161</f>
        <v>0.39964872000000001</v>
      </c>
      <c r="S161" s="143">
        <v>0</v>
      </c>
      <c r="T161" s="144">
        <f>S161*H161</f>
        <v>0</v>
      </c>
      <c r="AR161" s="145" t="s">
        <v>129</v>
      </c>
      <c r="AT161" s="145" t="s">
        <v>125</v>
      </c>
      <c r="AU161" s="145" t="s">
        <v>138</v>
      </c>
      <c r="AY161" s="17" t="s">
        <v>122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7" t="s">
        <v>81</v>
      </c>
      <c r="BK161" s="146">
        <f>ROUND(I161*H161,2)</f>
        <v>0</v>
      </c>
      <c r="BL161" s="17" t="s">
        <v>129</v>
      </c>
      <c r="BM161" s="145" t="s">
        <v>156</v>
      </c>
    </row>
    <row r="162" spans="2:65" s="12" customFormat="1" ht="11.25">
      <c r="B162" s="147"/>
      <c r="D162" s="148" t="s">
        <v>131</v>
      </c>
      <c r="E162" s="149" t="s">
        <v>1</v>
      </c>
      <c r="F162" s="150" t="s">
        <v>157</v>
      </c>
      <c r="H162" s="151">
        <v>91.244</v>
      </c>
      <c r="I162" s="152"/>
      <c r="L162" s="147"/>
      <c r="M162" s="153"/>
      <c r="T162" s="154"/>
      <c r="AT162" s="149" t="s">
        <v>131</v>
      </c>
      <c r="AU162" s="149" t="s">
        <v>138</v>
      </c>
      <c r="AV162" s="12" t="s">
        <v>83</v>
      </c>
      <c r="AW162" s="12" t="s">
        <v>30</v>
      </c>
      <c r="AX162" s="12" t="s">
        <v>81</v>
      </c>
      <c r="AY162" s="149" t="s">
        <v>122</v>
      </c>
    </row>
    <row r="163" spans="2:65" s="1" customFormat="1" ht="24.2" customHeight="1">
      <c r="B163" s="32"/>
      <c r="C163" s="133" t="s">
        <v>129</v>
      </c>
      <c r="D163" s="133" t="s">
        <v>125</v>
      </c>
      <c r="E163" s="134" t="s">
        <v>158</v>
      </c>
      <c r="F163" s="135" t="s">
        <v>159</v>
      </c>
      <c r="G163" s="136" t="s">
        <v>148</v>
      </c>
      <c r="H163" s="137">
        <v>91.244</v>
      </c>
      <c r="I163" s="138"/>
      <c r="J163" s="139">
        <f>ROUND(I163*H163,2)</f>
        <v>0</v>
      </c>
      <c r="K163" s="140"/>
      <c r="L163" s="32"/>
      <c r="M163" s="141" t="s">
        <v>1</v>
      </c>
      <c r="N163" s="142" t="s">
        <v>38</v>
      </c>
      <c r="P163" s="143">
        <f>O163*H163</f>
        <v>0</v>
      </c>
      <c r="Q163" s="143">
        <v>4.0000000000000001E-3</v>
      </c>
      <c r="R163" s="143">
        <f>Q163*H163</f>
        <v>0.36497600000000002</v>
      </c>
      <c r="S163" s="143">
        <v>0</v>
      </c>
      <c r="T163" s="144">
        <f>S163*H163</f>
        <v>0</v>
      </c>
      <c r="AR163" s="145" t="s">
        <v>129</v>
      </c>
      <c r="AT163" s="145" t="s">
        <v>125</v>
      </c>
      <c r="AU163" s="145" t="s">
        <v>138</v>
      </c>
      <c r="AY163" s="17" t="s">
        <v>122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7" t="s">
        <v>81</v>
      </c>
      <c r="BK163" s="146">
        <f>ROUND(I163*H163,2)</f>
        <v>0</v>
      </c>
      <c r="BL163" s="17" t="s">
        <v>129</v>
      </c>
      <c r="BM163" s="145" t="s">
        <v>160</v>
      </c>
    </row>
    <row r="164" spans="2:65" s="12" customFormat="1" ht="11.25">
      <c r="B164" s="147"/>
      <c r="D164" s="148" t="s">
        <v>131</v>
      </c>
      <c r="E164" s="149" t="s">
        <v>1</v>
      </c>
      <c r="F164" s="150" t="s">
        <v>157</v>
      </c>
      <c r="H164" s="151">
        <v>91.244</v>
      </c>
      <c r="I164" s="152"/>
      <c r="L164" s="147"/>
      <c r="M164" s="153"/>
      <c r="T164" s="154"/>
      <c r="AT164" s="149" t="s">
        <v>131</v>
      </c>
      <c r="AU164" s="149" t="s">
        <v>138</v>
      </c>
      <c r="AV164" s="12" t="s">
        <v>83</v>
      </c>
      <c r="AW164" s="12" t="s">
        <v>30</v>
      </c>
      <c r="AX164" s="12" t="s">
        <v>73</v>
      </c>
      <c r="AY164" s="149" t="s">
        <v>122</v>
      </c>
    </row>
    <row r="165" spans="2:65" s="1" customFormat="1" ht="37.9" customHeight="1">
      <c r="B165" s="32"/>
      <c r="C165" s="133" t="s">
        <v>161</v>
      </c>
      <c r="D165" s="133" t="s">
        <v>125</v>
      </c>
      <c r="E165" s="134" t="s">
        <v>162</v>
      </c>
      <c r="F165" s="135" t="s">
        <v>163</v>
      </c>
      <c r="G165" s="136" t="s">
        <v>148</v>
      </c>
      <c r="H165" s="137">
        <v>27.372</v>
      </c>
      <c r="I165" s="138"/>
      <c r="J165" s="139">
        <f>ROUND(I165*H165,2)</f>
        <v>0</v>
      </c>
      <c r="K165" s="140"/>
      <c r="L165" s="32"/>
      <c r="M165" s="141" t="s">
        <v>1</v>
      </c>
      <c r="N165" s="142" t="s">
        <v>38</v>
      </c>
      <c r="P165" s="143">
        <f>O165*H165</f>
        <v>0</v>
      </c>
      <c r="Q165" s="143">
        <v>1.54E-2</v>
      </c>
      <c r="R165" s="143">
        <f>Q165*H165</f>
        <v>0.42152880000000004</v>
      </c>
      <c r="S165" s="143">
        <v>0</v>
      </c>
      <c r="T165" s="144">
        <f>S165*H165</f>
        <v>0</v>
      </c>
      <c r="AR165" s="145" t="s">
        <v>129</v>
      </c>
      <c r="AT165" s="145" t="s">
        <v>125</v>
      </c>
      <c r="AU165" s="145" t="s">
        <v>138</v>
      </c>
      <c r="AY165" s="17" t="s">
        <v>122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7" t="s">
        <v>81</v>
      </c>
      <c r="BK165" s="146">
        <f>ROUND(I165*H165,2)</f>
        <v>0</v>
      </c>
      <c r="BL165" s="17" t="s">
        <v>129</v>
      </c>
      <c r="BM165" s="145" t="s">
        <v>164</v>
      </c>
    </row>
    <row r="166" spans="2:65" s="12" customFormat="1" ht="11.25">
      <c r="B166" s="147"/>
      <c r="D166" s="148" t="s">
        <v>131</v>
      </c>
      <c r="E166" s="149" t="s">
        <v>1</v>
      </c>
      <c r="F166" s="150" t="s">
        <v>165</v>
      </c>
      <c r="H166" s="151">
        <v>27.372</v>
      </c>
      <c r="I166" s="152"/>
      <c r="L166" s="147"/>
      <c r="M166" s="153"/>
      <c r="T166" s="154"/>
      <c r="AT166" s="149" t="s">
        <v>131</v>
      </c>
      <c r="AU166" s="149" t="s">
        <v>138</v>
      </c>
      <c r="AV166" s="12" t="s">
        <v>83</v>
      </c>
      <c r="AW166" s="12" t="s">
        <v>30</v>
      </c>
      <c r="AX166" s="12" t="s">
        <v>73</v>
      </c>
      <c r="AY166" s="149" t="s">
        <v>122</v>
      </c>
    </row>
    <row r="167" spans="2:65" s="11" customFormat="1" ht="20.85" customHeight="1">
      <c r="B167" s="121"/>
      <c r="D167" s="122" t="s">
        <v>72</v>
      </c>
      <c r="E167" s="131" t="s">
        <v>166</v>
      </c>
      <c r="F167" s="131" t="s">
        <v>167</v>
      </c>
      <c r="I167" s="124"/>
      <c r="J167" s="132">
        <f>BK167</f>
        <v>0</v>
      </c>
      <c r="L167" s="121"/>
      <c r="M167" s="126"/>
      <c r="P167" s="127">
        <f>SUM(P168:P199)</f>
        <v>0</v>
      </c>
      <c r="R167" s="127">
        <f>SUM(R168:R199)</f>
        <v>0.9610824</v>
      </c>
      <c r="T167" s="128">
        <f>SUM(T168:T199)</f>
        <v>0</v>
      </c>
      <c r="AR167" s="122" t="s">
        <v>81</v>
      </c>
      <c r="AT167" s="129" t="s">
        <v>72</v>
      </c>
      <c r="AU167" s="129" t="s">
        <v>83</v>
      </c>
      <c r="AY167" s="122" t="s">
        <v>122</v>
      </c>
      <c r="BK167" s="130">
        <f>SUM(BK168:BK199)</f>
        <v>0</v>
      </c>
    </row>
    <row r="168" spans="2:65" s="1" customFormat="1" ht="24.2" customHeight="1">
      <c r="B168" s="32"/>
      <c r="C168" s="133" t="s">
        <v>123</v>
      </c>
      <c r="D168" s="133" t="s">
        <v>125</v>
      </c>
      <c r="E168" s="134" t="s">
        <v>168</v>
      </c>
      <c r="F168" s="135" t="s">
        <v>169</v>
      </c>
      <c r="G168" s="136" t="s">
        <v>148</v>
      </c>
      <c r="H168" s="137">
        <v>4.4119999999999999</v>
      </c>
      <c r="I168" s="138"/>
      <c r="J168" s="139">
        <f>ROUND(I168*H168,2)</f>
        <v>0</v>
      </c>
      <c r="K168" s="140"/>
      <c r="L168" s="32"/>
      <c r="M168" s="141" t="s">
        <v>1</v>
      </c>
      <c r="N168" s="142" t="s">
        <v>38</v>
      </c>
      <c r="P168" s="143">
        <f>O168*H168</f>
        <v>0</v>
      </c>
      <c r="Q168" s="143">
        <v>4.7399999999999998E-2</v>
      </c>
      <c r="R168" s="143">
        <f>Q168*H168</f>
        <v>0.20912879999999998</v>
      </c>
      <c r="S168" s="143">
        <v>0</v>
      </c>
      <c r="T168" s="144">
        <f>S168*H168</f>
        <v>0</v>
      </c>
      <c r="AR168" s="145" t="s">
        <v>129</v>
      </c>
      <c r="AT168" s="145" t="s">
        <v>125</v>
      </c>
      <c r="AU168" s="145" t="s">
        <v>138</v>
      </c>
      <c r="AY168" s="17" t="s">
        <v>122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7" t="s">
        <v>81</v>
      </c>
      <c r="BK168" s="146">
        <f>ROUND(I168*H168,2)</f>
        <v>0</v>
      </c>
      <c r="BL168" s="17" t="s">
        <v>129</v>
      </c>
      <c r="BM168" s="145" t="s">
        <v>170</v>
      </c>
    </row>
    <row r="169" spans="2:65" s="15" customFormat="1" ht="11.25">
      <c r="B169" s="180"/>
      <c r="D169" s="148" t="s">
        <v>131</v>
      </c>
      <c r="E169" s="181" t="s">
        <v>1</v>
      </c>
      <c r="F169" s="182" t="s">
        <v>171</v>
      </c>
      <c r="H169" s="181" t="s">
        <v>1</v>
      </c>
      <c r="I169" s="183"/>
      <c r="L169" s="180"/>
      <c r="M169" s="184"/>
      <c r="T169" s="185"/>
      <c r="AT169" s="181" t="s">
        <v>131</v>
      </c>
      <c r="AU169" s="181" t="s">
        <v>138</v>
      </c>
      <c r="AV169" s="15" t="s">
        <v>81</v>
      </c>
      <c r="AW169" s="15" t="s">
        <v>30</v>
      </c>
      <c r="AX169" s="15" t="s">
        <v>73</v>
      </c>
      <c r="AY169" s="181" t="s">
        <v>122</v>
      </c>
    </row>
    <row r="170" spans="2:65" s="12" customFormat="1" ht="11.25">
      <c r="B170" s="147"/>
      <c r="D170" s="148" t="s">
        <v>131</v>
      </c>
      <c r="E170" s="149" t="s">
        <v>1</v>
      </c>
      <c r="F170" s="150" t="s">
        <v>172</v>
      </c>
      <c r="H170" s="151">
        <v>0.124</v>
      </c>
      <c r="I170" s="152"/>
      <c r="L170" s="147"/>
      <c r="M170" s="153"/>
      <c r="T170" s="154"/>
      <c r="AT170" s="149" t="s">
        <v>131</v>
      </c>
      <c r="AU170" s="149" t="s">
        <v>138</v>
      </c>
      <c r="AV170" s="12" t="s">
        <v>83</v>
      </c>
      <c r="AW170" s="12" t="s">
        <v>30</v>
      </c>
      <c r="AX170" s="12" t="s">
        <v>73</v>
      </c>
      <c r="AY170" s="149" t="s">
        <v>122</v>
      </c>
    </row>
    <row r="171" spans="2:65" s="12" customFormat="1" ht="11.25">
      <c r="B171" s="147"/>
      <c r="D171" s="148" t="s">
        <v>131</v>
      </c>
      <c r="E171" s="149" t="s">
        <v>1</v>
      </c>
      <c r="F171" s="150" t="s">
        <v>173</v>
      </c>
      <c r="H171" s="151">
        <v>8.2000000000000003E-2</v>
      </c>
      <c r="I171" s="152"/>
      <c r="L171" s="147"/>
      <c r="M171" s="153"/>
      <c r="T171" s="154"/>
      <c r="AT171" s="149" t="s">
        <v>131</v>
      </c>
      <c r="AU171" s="149" t="s">
        <v>138</v>
      </c>
      <c r="AV171" s="12" t="s">
        <v>83</v>
      </c>
      <c r="AW171" s="12" t="s">
        <v>30</v>
      </c>
      <c r="AX171" s="12" t="s">
        <v>73</v>
      </c>
      <c r="AY171" s="149" t="s">
        <v>122</v>
      </c>
    </row>
    <row r="172" spans="2:65" s="12" customFormat="1" ht="11.25">
      <c r="B172" s="147"/>
      <c r="D172" s="148" t="s">
        <v>131</v>
      </c>
      <c r="E172" s="149" t="s">
        <v>1</v>
      </c>
      <c r="F172" s="150" t="s">
        <v>174</v>
      </c>
      <c r="H172" s="151">
        <v>5.5E-2</v>
      </c>
      <c r="I172" s="152"/>
      <c r="L172" s="147"/>
      <c r="M172" s="153"/>
      <c r="T172" s="154"/>
      <c r="AT172" s="149" t="s">
        <v>131</v>
      </c>
      <c r="AU172" s="149" t="s">
        <v>138</v>
      </c>
      <c r="AV172" s="12" t="s">
        <v>83</v>
      </c>
      <c r="AW172" s="12" t="s">
        <v>30</v>
      </c>
      <c r="AX172" s="12" t="s">
        <v>73</v>
      </c>
      <c r="AY172" s="149" t="s">
        <v>122</v>
      </c>
    </row>
    <row r="173" spans="2:65" s="12" customFormat="1" ht="11.25">
      <c r="B173" s="147"/>
      <c r="D173" s="148" t="s">
        <v>131</v>
      </c>
      <c r="E173" s="149" t="s">
        <v>1</v>
      </c>
      <c r="F173" s="150" t="s">
        <v>175</v>
      </c>
      <c r="H173" s="151">
        <v>8.5999999999999993E-2</v>
      </c>
      <c r="I173" s="152"/>
      <c r="L173" s="147"/>
      <c r="M173" s="153"/>
      <c r="T173" s="154"/>
      <c r="AT173" s="149" t="s">
        <v>131</v>
      </c>
      <c r="AU173" s="149" t="s">
        <v>138</v>
      </c>
      <c r="AV173" s="12" t="s">
        <v>83</v>
      </c>
      <c r="AW173" s="12" t="s">
        <v>30</v>
      </c>
      <c r="AX173" s="12" t="s">
        <v>73</v>
      </c>
      <c r="AY173" s="149" t="s">
        <v>122</v>
      </c>
    </row>
    <row r="174" spans="2:65" s="12" customFormat="1" ht="11.25">
      <c r="B174" s="147"/>
      <c r="D174" s="148" t="s">
        <v>131</v>
      </c>
      <c r="E174" s="149" t="s">
        <v>1</v>
      </c>
      <c r="F174" s="150" t="s">
        <v>176</v>
      </c>
      <c r="H174" s="151">
        <v>0.06</v>
      </c>
      <c r="I174" s="152"/>
      <c r="L174" s="147"/>
      <c r="M174" s="153"/>
      <c r="T174" s="154"/>
      <c r="AT174" s="149" t="s">
        <v>131</v>
      </c>
      <c r="AU174" s="149" t="s">
        <v>138</v>
      </c>
      <c r="AV174" s="12" t="s">
        <v>83</v>
      </c>
      <c r="AW174" s="12" t="s">
        <v>30</v>
      </c>
      <c r="AX174" s="12" t="s">
        <v>73</v>
      </c>
      <c r="AY174" s="149" t="s">
        <v>122</v>
      </c>
    </row>
    <row r="175" spans="2:65" s="13" customFormat="1" ht="11.25">
      <c r="B175" s="155"/>
      <c r="D175" s="148" t="s">
        <v>131</v>
      </c>
      <c r="E175" s="156" t="s">
        <v>1</v>
      </c>
      <c r="F175" s="157" t="s">
        <v>137</v>
      </c>
      <c r="H175" s="158">
        <v>0.40699999999999997</v>
      </c>
      <c r="I175" s="159"/>
      <c r="L175" s="155"/>
      <c r="M175" s="160"/>
      <c r="T175" s="161"/>
      <c r="AT175" s="156" t="s">
        <v>131</v>
      </c>
      <c r="AU175" s="156" t="s">
        <v>138</v>
      </c>
      <c r="AV175" s="13" t="s">
        <v>138</v>
      </c>
      <c r="AW175" s="13" t="s">
        <v>30</v>
      </c>
      <c r="AX175" s="13" t="s">
        <v>73</v>
      </c>
      <c r="AY175" s="156" t="s">
        <v>122</v>
      </c>
    </row>
    <row r="176" spans="2:65" s="12" customFormat="1" ht="11.25">
      <c r="B176" s="147"/>
      <c r="D176" s="148" t="s">
        <v>131</v>
      </c>
      <c r="E176" s="149" t="s">
        <v>1</v>
      </c>
      <c r="F176" s="150" t="s">
        <v>177</v>
      </c>
      <c r="H176" s="151">
        <v>0.2</v>
      </c>
      <c r="I176" s="152"/>
      <c r="L176" s="147"/>
      <c r="M176" s="153"/>
      <c r="T176" s="154"/>
      <c r="AT176" s="149" t="s">
        <v>131</v>
      </c>
      <c r="AU176" s="149" t="s">
        <v>138</v>
      </c>
      <c r="AV176" s="12" t="s">
        <v>83</v>
      </c>
      <c r="AW176" s="12" t="s">
        <v>30</v>
      </c>
      <c r="AX176" s="12" t="s">
        <v>73</v>
      </c>
      <c r="AY176" s="149" t="s">
        <v>122</v>
      </c>
    </row>
    <row r="177" spans="2:65" s="13" customFormat="1" ht="11.25">
      <c r="B177" s="155"/>
      <c r="D177" s="148" t="s">
        <v>131</v>
      </c>
      <c r="E177" s="156" t="s">
        <v>1</v>
      </c>
      <c r="F177" s="157" t="s">
        <v>137</v>
      </c>
      <c r="H177" s="158">
        <v>0.2</v>
      </c>
      <c r="I177" s="159"/>
      <c r="L177" s="155"/>
      <c r="M177" s="160"/>
      <c r="T177" s="161"/>
      <c r="AT177" s="156" t="s">
        <v>131</v>
      </c>
      <c r="AU177" s="156" t="s">
        <v>138</v>
      </c>
      <c r="AV177" s="13" t="s">
        <v>138</v>
      </c>
      <c r="AW177" s="13" t="s">
        <v>30</v>
      </c>
      <c r="AX177" s="13" t="s">
        <v>73</v>
      </c>
      <c r="AY177" s="156" t="s">
        <v>122</v>
      </c>
    </row>
    <row r="178" spans="2:65" s="12" customFormat="1" ht="11.25">
      <c r="B178" s="147"/>
      <c r="D178" s="148" t="s">
        <v>131</v>
      </c>
      <c r="E178" s="149" t="s">
        <v>1</v>
      </c>
      <c r="F178" s="150" t="s">
        <v>178</v>
      </c>
      <c r="H178" s="151">
        <v>0.80500000000000005</v>
      </c>
      <c r="I178" s="152"/>
      <c r="L178" s="147"/>
      <c r="M178" s="153"/>
      <c r="T178" s="154"/>
      <c r="AT178" s="149" t="s">
        <v>131</v>
      </c>
      <c r="AU178" s="149" t="s">
        <v>138</v>
      </c>
      <c r="AV178" s="12" t="s">
        <v>83</v>
      </c>
      <c r="AW178" s="12" t="s">
        <v>30</v>
      </c>
      <c r="AX178" s="12" t="s">
        <v>73</v>
      </c>
      <c r="AY178" s="149" t="s">
        <v>122</v>
      </c>
    </row>
    <row r="179" spans="2:65" s="12" customFormat="1" ht="11.25">
      <c r="B179" s="147"/>
      <c r="D179" s="148" t="s">
        <v>131</v>
      </c>
      <c r="E179" s="149" t="s">
        <v>1</v>
      </c>
      <c r="F179" s="150" t="s">
        <v>179</v>
      </c>
      <c r="H179" s="151">
        <v>0.12</v>
      </c>
      <c r="I179" s="152"/>
      <c r="L179" s="147"/>
      <c r="M179" s="153"/>
      <c r="T179" s="154"/>
      <c r="AT179" s="149" t="s">
        <v>131</v>
      </c>
      <c r="AU179" s="149" t="s">
        <v>138</v>
      </c>
      <c r="AV179" s="12" t="s">
        <v>83</v>
      </c>
      <c r="AW179" s="12" t="s">
        <v>30</v>
      </c>
      <c r="AX179" s="12" t="s">
        <v>73</v>
      </c>
      <c r="AY179" s="149" t="s">
        <v>122</v>
      </c>
    </row>
    <row r="180" spans="2:65" s="12" customFormat="1" ht="11.25">
      <c r="B180" s="147"/>
      <c r="D180" s="148" t="s">
        <v>131</v>
      </c>
      <c r="E180" s="149" t="s">
        <v>1</v>
      </c>
      <c r="F180" s="150" t="s">
        <v>180</v>
      </c>
      <c r="H180" s="151">
        <v>2.415</v>
      </c>
      <c r="I180" s="152"/>
      <c r="L180" s="147"/>
      <c r="M180" s="153"/>
      <c r="T180" s="154"/>
      <c r="AT180" s="149" t="s">
        <v>131</v>
      </c>
      <c r="AU180" s="149" t="s">
        <v>138</v>
      </c>
      <c r="AV180" s="12" t="s">
        <v>83</v>
      </c>
      <c r="AW180" s="12" t="s">
        <v>30</v>
      </c>
      <c r="AX180" s="12" t="s">
        <v>73</v>
      </c>
      <c r="AY180" s="149" t="s">
        <v>122</v>
      </c>
    </row>
    <row r="181" spans="2:65" s="12" customFormat="1" ht="11.25">
      <c r="B181" s="147"/>
      <c r="D181" s="148" t="s">
        <v>131</v>
      </c>
      <c r="E181" s="149" t="s">
        <v>1</v>
      </c>
      <c r="F181" s="150" t="s">
        <v>181</v>
      </c>
      <c r="H181" s="151">
        <v>0.46500000000000002</v>
      </c>
      <c r="I181" s="152"/>
      <c r="L181" s="147"/>
      <c r="M181" s="153"/>
      <c r="T181" s="154"/>
      <c r="AT181" s="149" t="s">
        <v>131</v>
      </c>
      <c r="AU181" s="149" t="s">
        <v>138</v>
      </c>
      <c r="AV181" s="12" t="s">
        <v>83</v>
      </c>
      <c r="AW181" s="12" t="s">
        <v>30</v>
      </c>
      <c r="AX181" s="12" t="s">
        <v>73</v>
      </c>
      <c r="AY181" s="149" t="s">
        <v>122</v>
      </c>
    </row>
    <row r="182" spans="2:65" s="13" customFormat="1" ht="11.25">
      <c r="B182" s="155"/>
      <c r="D182" s="148" t="s">
        <v>131</v>
      </c>
      <c r="E182" s="156" t="s">
        <v>1</v>
      </c>
      <c r="F182" s="157" t="s">
        <v>137</v>
      </c>
      <c r="H182" s="158">
        <v>3.8050000000000002</v>
      </c>
      <c r="I182" s="159"/>
      <c r="L182" s="155"/>
      <c r="M182" s="160"/>
      <c r="T182" s="161"/>
      <c r="AT182" s="156" t="s">
        <v>131</v>
      </c>
      <c r="AU182" s="156" t="s">
        <v>138</v>
      </c>
      <c r="AV182" s="13" t="s">
        <v>138</v>
      </c>
      <c r="AW182" s="13" t="s">
        <v>30</v>
      </c>
      <c r="AX182" s="13" t="s">
        <v>73</v>
      </c>
      <c r="AY182" s="156" t="s">
        <v>122</v>
      </c>
    </row>
    <row r="183" spans="2:65" s="14" customFormat="1" ht="11.25">
      <c r="B183" s="162"/>
      <c r="D183" s="148" t="s">
        <v>131</v>
      </c>
      <c r="E183" s="163" t="s">
        <v>1</v>
      </c>
      <c r="F183" s="164" t="s">
        <v>144</v>
      </c>
      <c r="H183" s="165">
        <v>4.4119999999999999</v>
      </c>
      <c r="I183" s="166"/>
      <c r="L183" s="162"/>
      <c r="M183" s="167"/>
      <c r="T183" s="168"/>
      <c r="AT183" s="163" t="s">
        <v>131</v>
      </c>
      <c r="AU183" s="163" t="s">
        <v>138</v>
      </c>
      <c r="AV183" s="14" t="s">
        <v>129</v>
      </c>
      <c r="AW183" s="14" t="s">
        <v>30</v>
      </c>
      <c r="AX183" s="14" t="s">
        <v>81</v>
      </c>
      <c r="AY183" s="163" t="s">
        <v>122</v>
      </c>
    </row>
    <row r="184" spans="2:65" s="1" customFormat="1" ht="24.2" customHeight="1">
      <c r="B184" s="32"/>
      <c r="C184" s="133" t="s">
        <v>182</v>
      </c>
      <c r="D184" s="133" t="s">
        <v>125</v>
      </c>
      <c r="E184" s="134" t="s">
        <v>183</v>
      </c>
      <c r="F184" s="135" t="s">
        <v>184</v>
      </c>
      <c r="G184" s="136" t="s">
        <v>148</v>
      </c>
      <c r="H184" s="137">
        <v>15.864000000000001</v>
      </c>
      <c r="I184" s="138"/>
      <c r="J184" s="139">
        <f>ROUND(I184*H184,2)</f>
        <v>0</v>
      </c>
      <c r="K184" s="140"/>
      <c r="L184" s="32"/>
      <c r="M184" s="141" t="s">
        <v>1</v>
      </c>
      <c r="N184" s="142" t="s">
        <v>38</v>
      </c>
      <c r="P184" s="143">
        <f>O184*H184</f>
        <v>0</v>
      </c>
      <c r="Q184" s="143">
        <v>4.7399999999999998E-2</v>
      </c>
      <c r="R184" s="143">
        <f>Q184*H184</f>
        <v>0.7519536</v>
      </c>
      <c r="S184" s="143">
        <v>0</v>
      </c>
      <c r="T184" s="144">
        <f>S184*H184</f>
        <v>0</v>
      </c>
      <c r="AR184" s="145" t="s">
        <v>129</v>
      </c>
      <c r="AT184" s="145" t="s">
        <v>125</v>
      </c>
      <c r="AU184" s="145" t="s">
        <v>138</v>
      </c>
      <c r="AY184" s="17" t="s">
        <v>122</v>
      </c>
      <c r="BE184" s="146">
        <f>IF(N184="základní",J184,0)</f>
        <v>0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7" t="s">
        <v>81</v>
      </c>
      <c r="BK184" s="146">
        <f>ROUND(I184*H184,2)</f>
        <v>0</v>
      </c>
      <c r="BL184" s="17" t="s">
        <v>129</v>
      </c>
      <c r="BM184" s="145" t="s">
        <v>185</v>
      </c>
    </row>
    <row r="185" spans="2:65" s="15" customFormat="1" ht="11.25">
      <c r="B185" s="180"/>
      <c r="D185" s="148" t="s">
        <v>131</v>
      </c>
      <c r="E185" s="181" t="s">
        <v>1</v>
      </c>
      <c r="F185" s="182" t="s">
        <v>186</v>
      </c>
      <c r="H185" s="181" t="s">
        <v>1</v>
      </c>
      <c r="I185" s="183"/>
      <c r="L185" s="180"/>
      <c r="M185" s="184"/>
      <c r="T185" s="185"/>
      <c r="AT185" s="181" t="s">
        <v>131</v>
      </c>
      <c r="AU185" s="181" t="s">
        <v>138</v>
      </c>
      <c r="AV185" s="15" t="s">
        <v>81</v>
      </c>
      <c r="AW185" s="15" t="s">
        <v>30</v>
      </c>
      <c r="AX185" s="15" t="s">
        <v>73</v>
      </c>
      <c r="AY185" s="181" t="s">
        <v>122</v>
      </c>
    </row>
    <row r="186" spans="2:65" s="12" customFormat="1" ht="11.25">
      <c r="B186" s="147"/>
      <c r="D186" s="148" t="s">
        <v>131</v>
      </c>
      <c r="E186" s="149" t="s">
        <v>1</v>
      </c>
      <c r="F186" s="150" t="s">
        <v>187</v>
      </c>
      <c r="H186" s="151">
        <v>0.24</v>
      </c>
      <c r="I186" s="152"/>
      <c r="L186" s="147"/>
      <c r="M186" s="153"/>
      <c r="T186" s="154"/>
      <c r="AT186" s="149" t="s">
        <v>131</v>
      </c>
      <c r="AU186" s="149" t="s">
        <v>138</v>
      </c>
      <c r="AV186" s="12" t="s">
        <v>83</v>
      </c>
      <c r="AW186" s="12" t="s">
        <v>30</v>
      </c>
      <c r="AX186" s="12" t="s">
        <v>73</v>
      </c>
      <c r="AY186" s="149" t="s">
        <v>122</v>
      </c>
    </row>
    <row r="187" spans="2:65" s="12" customFormat="1" ht="11.25">
      <c r="B187" s="147"/>
      <c r="D187" s="148" t="s">
        <v>131</v>
      </c>
      <c r="E187" s="149" t="s">
        <v>1</v>
      </c>
      <c r="F187" s="150" t="s">
        <v>188</v>
      </c>
      <c r="H187" s="151">
        <v>0.12</v>
      </c>
      <c r="I187" s="152"/>
      <c r="L187" s="147"/>
      <c r="M187" s="153"/>
      <c r="T187" s="154"/>
      <c r="AT187" s="149" t="s">
        <v>131</v>
      </c>
      <c r="AU187" s="149" t="s">
        <v>138</v>
      </c>
      <c r="AV187" s="12" t="s">
        <v>83</v>
      </c>
      <c r="AW187" s="12" t="s">
        <v>30</v>
      </c>
      <c r="AX187" s="12" t="s">
        <v>73</v>
      </c>
      <c r="AY187" s="149" t="s">
        <v>122</v>
      </c>
    </row>
    <row r="188" spans="2:65" s="12" customFormat="1" ht="11.25">
      <c r="B188" s="147"/>
      <c r="D188" s="148" t="s">
        <v>131</v>
      </c>
      <c r="E188" s="149" t="s">
        <v>1</v>
      </c>
      <c r="F188" s="150" t="s">
        <v>189</v>
      </c>
      <c r="H188" s="151">
        <v>0.17</v>
      </c>
      <c r="I188" s="152"/>
      <c r="L188" s="147"/>
      <c r="M188" s="153"/>
      <c r="T188" s="154"/>
      <c r="AT188" s="149" t="s">
        <v>131</v>
      </c>
      <c r="AU188" s="149" t="s">
        <v>138</v>
      </c>
      <c r="AV188" s="12" t="s">
        <v>83</v>
      </c>
      <c r="AW188" s="12" t="s">
        <v>30</v>
      </c>
      <c r="AX188" s="12" t="s">
        <v>73</v>
      </c>
      <c r="AY188" s="149" t="s">
        <v>122</v>
      </c>
    </row>
    <row r="189" spans="2:65" s="12" customFormat="1" ht="11.25">
      <c r="B189" s="147"/>
      <c r="D189" s="148" t="s">
        <v>131</v>
      </c>
      <c r="E189" s="149" t="s">
        <v>1</v>
      </c>
      <c r="F189" s="150" t="s">
        <v>190</v>
      </c>
      <c r="H189" s="151">
        <v>0.17199999999999999</v>
      </c>
      <c r="I189" s="152"/>
      <c r="L189" s="147"/>
      <c r="M189" s="153"/>
      <c r="T189" s="154"/>
      <c r="AT189" s="149" t="s">
        <v>131</v>
      </c>
      <c r="AU189" s="149" t="s">
        <v>138</v>
      </c>
      <c r="AV189" s="12" t="s">
        <v>83</v>
      </c>
      <c r="AW189" s="12" t="s">
        <v>30</v>
      </c>
      <c r="AX189" s="12" t="s">
        <v>73</v>
      </c>
      <c r="AY189" s="149" t="s">
        <v>122</v>
      </c>
    </row>
    <row r="190" spans="2:65" s="12" customFormat="1" ht="11.25">
      <c r="B190" s="147"/>
      <c r="D190" s="148" t="s">
        <v>131</v>
      </c>
      <c r="E190" s="149" t="s">
        <v>1</v>
      </c>
      <c r="F190" s="150" t="s">
        <v>191</v>
      </c>
      <c r="H190" s="151">
        <v>0.13</v>
      </c>
      <c r="I190" s="152"/>
      <c r="L190" s="147"/>
      <c r="M190" s="153"/>
      <c r="T190" s="154"/>
      <c r="AT190" s="149" t="s">
        <v>131</v>
      </c>
      <c r="AU190" s="149" t="s">
        <v>138</v>
      </c>
      <c r="AV190" s="12" t="s">
        <v>83</v>
      </c>
      <c r="AW190" s="12" t="s">
        <v>30</v>
      </c>
      <c r="AX190" s="12" t="s">
        <v>73</v>
      </c>
      <c r="AY190" s="149" t="s">
        <v>122</v>
      </c>
    </row>
    <row r="191" spans="2:65" s="13" customFormat="1" ht="11.25">
      <c r="B191" s="155"/>
      <c r="D191" s="148" t="s">
        <v>131</v>
      </c>
      <c r="E191" s="156" t="s">
        <v>1</v>
      </c>
      <c r="F191" s="157" t="s">
        <v>137</v>
      </c>
      <c r="H191" s="158">
        <v>0.83199999999999996</v>
      </c>
      <c r="I191" s="159"/>
      <c r="L191" s="155"/>
      <c r="M191" s="160"/>
      <c r="T191" s="161"/>
      <c r="AT191" s="156" t="s">
        <v>131</v>
      </c>
      <c r="AU191" s="156" t="s">
        <v>138</v>
      </c>
      <c r="AV191" s="13" t="s">
        <v>138</v>
      </c>
      <c r="AW191" s="13" t="s">
        <v>30</v>
      </c>
      <c r="AX191" s="13" t="s">
        <v>73</v>
      </c>
      <c r="AY191" s="156" t="s">
        <v>122</v>
      </c>
    </row>
    <row r="192" spans="2:65" s="12" customFormat="1" ht="11.25">
      <c r="B192" s="147"/>
      <c r="D192" s="148" t="s">
        <v>131</v>
      </c>
      <c r="E192" s="149" t="s">
        <v>1</v>
      </c>
      <c r="F192" s="150" t="s">
        <v>192</v>
      </c>
      <c r="H192" s="151">
        <v>0.42</v>
      </c>
      <c r="I192" s="152"/>
      <c r="L192" s="147"/>
      <c r="M192" s="153"/>
      <c r="T192" s="154"/>
      <c r="AT192" s="149" t="s">
        <v>131</v>
      </c>
      <c r="AU192" s="149" t="s">
        <v>138</v>
      </c>
      <c r="AV192" s="12" t="s">
        <v>83</v>
      </c>
      <c r="AW192" s="12" t="s">
        <v>30</v>
      </c>
      <c r="AX192" s="12" t="s">
        <v>73</v>
      </c>
      <c r="AY192" s="149" t="s">
        <v>122</v>
      </c>
    </row>
    <row r="193" spans="2:65" s="13" customFormat="1" ht="11.25">
      <c r="B193" s="155"/>
      <c r="D193" s="148" t="s">
        <v>131</v>
      </c>
      <c r="E193" s="156" t="s">
        <v>1</v>
      </c>
      <c r="F193" s="157" t="s">
        <v>137</v>
      </c>
      <c r="H193" s="158">
        <v>0.42</v>
      </c>
      <c r="I193" s="159"/>
      <c r="L193" s="155"/>
      <c r="M193" s="160"/>
      <c r="T193" s="161"/>
      <c r="AT193" s="156" t="s">
        <v>131</v>
      </c>
      <c r="AU193" s="156" t="s">
        <v>138</v>
      </c>
      <c r="AV193" s="13" t="s">
        <v>138</v>
      </c>
      <c r="AW193" s="13" t="s">
        <v>30</v>
      </c>
      <c r="AX193" s="13" t="s">
        <v>73</v>
      </c>
      <c r="AY193" s="156" t="s">
        <v>122</v>
      </c>
    </row>
    <row r="194" spans="2:65" s="12" customFormat="1" ht="11.25">
      <c r="B194" s="147"/>
      <c r="D194" s="148" t="s">
        <v>131</v>
      </c>
      <c r="E194" s="149" t="s">
        <v>1</v>
      </c>
      <c r="F194" s="150" t="s">
        <v>193</v>
      </c>
      <c r="H194" s="151">
        <v>3.08</v>
      </c>
      <c r="I194" s="152"/>
      <c r="L194" s="147"/>
      <c r="M194" s="153"/>
      <c r="T194" s="154"/>
      <c r="AT194" s="149" t="s">
        <v>131</v>
      </c>
      <c r="AU194" s="149" t="s">
        <v>138</v>
      </c>
      <c r="AV194" s="12" t="s">
        <v>83</v>
      </c>
      <c r="AW194" s="12" t="s">
        <v>30</v>
      </c>
      <c r="AX194" s="12" t="s">
        <v>73</v>
      </c>
      <c r="AY194" s="149" t="s">
        <v>122</v>
      </c>
    </row>
    <row r="195" spans="2:65" s="12" customFormat="1" ht="11.25">
      <c r="B195" s="147"/>
      <c r="D195" s="148" t="s">
        <v>131</v>
      </c>
      <c r="E195" s="149" t="s">
        <v>1</v>
      </c>
      <c r="F195" s="150" t="s">
        <v>194</v>
      </c>
      <c r="H195" s="151">
        <v>0.37</v>
      </c>
      <c r="I195" s="152"/>
      <c r="L195" s="147"/>
      <c r="M195" s="153"/>
      <c r="T195" s="154"/>
      <c r="AT195" s="149" t="s">
        <v>131</v>
      </c>
      <c r="AU195" s="149" t="s">
        <v>138</v>
      </c>
      <c r="AV195" s="12" t="s">
        <v>83</v>
      </c>
      <c r="AW195" s="12" t="s">
        <v>30</v>
      </c>
      <c r="AX195" s="12" t="s">
        <v>73</v>
      </c>
      <c r="AY195" s="149" t="s">
        <v>122</v>
      </c>
    </row>
    <row r="196" spans="2:65" s="12" customFormat="1" ht="11.25">
      <c r="B196" s="147"/>
      <c r="D196" s="148" t="s">
        <v>131</v>
      </c>
      <c r="E196" s="149" t="s">
        <v>1</v>
      </c>
      <c r="F196" s="150" t="s">
        <v>195</v>
      </c>
      <c r="H196" s="151">
        <v>9.24</v>
      </c>
      <c r="I196" s="152"/>
      <c r="L196" s="147"/>
      <c r="M196" s="153"/>
      <c r="T196" s="154"/>
      <c r="AT196" s="149" t="s">
        <v>131</v>
      </c>
      <c r="AU196" s="149" t="s">
        <v>138</v>
      </c>
      <c r="AV196" s="12" t="s">
        <v>83</v>
      </c>
      <c r="AW196" s="12" t="s">
        <v>30</v>
      </c>
      <c r="AX196" s="12" t="s">
        <v>73</v>
      </c>
      <c r="AY196" s="149" t="s">
        <v>122</v>
      </c>
    </row>
    <row r="197" spans="2:65" s="12" customFormat="1" ht="11.25">
      <c r="B197" s="147"/>
      <c r="D197" s="148" t="s">
        <v>131</v>
      </c>
      <c r="E197" s="149" t="s">
        <v>1</v>
      </c>
      <c r="F197" s="150" t="s">
        <v>196</v>
      </c>
      <c r="H197" s="151">
        <v>1.9219999999999999</v>
      </c>
      <c r="I197" s="152"/>
      <c r="L197" s="147"/>
      <c r="M197" s="153"/>
      <c r="T197" s="154"/>
      <c r="AT197" s="149" t="s">
        <v>131</v>
      </c>
      <c r="AU197" s="149" t="s">
        <v>138</v>
      </c>
      <c r="AV197" s="12" t="s">
        <v>83</v>
      </c>
      <c r="AW197" s="12" t="s">
        <v>30</v>
      </c>
      <c r="AX197" s="12" t="s">
        <v>73</v>
      </c>
      <c r="AY197" s="149" t="s">
        <v>122</v>
      </c>
    </row>
    <row r="198" spans="2:65" s="13" customFormat="1" ht="11.25">
      <c r="B198" s="155"/>
      <c r="D198" s="148" t="s">
        <v>131</v>
      </c>
      <c r="E198" s="156" t="s">
        <v>1</v>
      </c>
      <c r="F198" s="157" t="s">
        <v>137</v>
      </c>
      <c r="H198" s="158">
        <v>14.612</v>
      </c>
      <c r="I198" s="159"/>
      <c r="L198" s="155"/>
      <c r="M198" s="160"/>
      <c r="T198" s="161"/>
      <c r="AT198" s="156" t="s">
        <v>131</v>
      </c>
      <c r="AU198" s="156" t="s">
        <v>138</v>
      </c>
      <c r="AV198" s="13" t="s">
        <v>138</v>
      </c>
      <c r="AW198" s="13" t="s">
        <v>30</v>
      </c>
      <c r="AX198" s="13" t="s">
        <v>73</v>
      </c>
      <c r="AY198" s="156" t="s">
        <v>122</v>
      </c>
    </row>
    <row r="199" spans="2:65" s="14" customFormat="1" ht="11.25">
      <c r="B199" s="162"/>
      <c r="D199" s="148" t="s">
        <v>131</v>
      </c>
      <c r="E199" s="163" t="s">
        <v>1</v>
      </c>
      <c r="F199" s="164" t="s">
        <v>144</v>
      </c>
      <c r="H199" s="165">
        <v>15.864000000000001</v>
      </c>
      <c r="I199" s="166"/>
      <c r="L199" s="162"/>
      <c r="M199" s="167"/>
      <c r="T199" s="168"/>
      <c r="AT199" s="163" t="s">
        <v>131</v>
      </c>
      <c r="AU199" s="163" t="s">
        <v>138</v>
      </c>
      <c r="AV199" s="14" t="s">
        <v>129</v>
      </c>
      <c r="AW199" s="14" t="s">
        <v>30</v>
      </c>
      <c r="AX199" s="14" t="s">
        <v>81</v>
      </c>
      <c r="AY199" s="163" t="s">
        <v>122</v>
      </c>
    </row>
    <row r="200" spans="2:65" s="11" customFormat="1" ht="22.9" customHeight="1">
      <c r="B200" s="121"/>
      <c r="D200" s="122" t="s">
        <v>72</v>
      </c>
      <c r="E200" s="131" t="s">
        <v>197</v>
      </c>
      <c r="F200" s="131" t="s">
        <v>198</v>
      </c>
      <c r="I200" s="124"/>
      <c r="J200" s="132">
        <f>BK200</f>
        <v>0</v>
      </c>
      <c r="L200" s="121"/>
      <c r="M200" s="126"/>
      <c r="P200" s="127">
        <f>P201</f>
        <v>0</v>
      </c>
      <c r="R200" s="127">
        <f>R201</f>
        <v>0</v>
      </c>
      <c r="T200" s="128">
        <f>T201</f>
        <v>0</v>
      </c>
      <c r="AR200" s="122" t="s">
        <v>81</v>
      </c>
      <c r="AT200" s="129" t="s">
        <v>72</v>
      </c>
      <c r="AU200" s="129" t="s">
        <v>81</v>
      </c>
      <c r="AY200" s="122" t="s">
        <v>122</v>
      </c>
      <c r="BK200" s="130">
        <f>BK201</f>
        <v>0</v>
      </c>
    </row>
    <row r="201" spans="2:65" s="1" customFormat="1" ht="55.5" customHeight="1">
      <c r="B201" s="32"/>
      <c r="C201" s="133" t="s">
        <v>149</v>
      </c>
      <c r="D201" s="133" t="s">
        <v>125</v>
      </c>
      <c r="E201" s="134" t="s">
        <v>199</v>
      </c>
      <c r="F201" s="135" t="s">
        <v>200</v>
      </c>
      <c r="G201" s="136" t="s">
        <v>201</v>
      </c>
      <c r="H201" s="137">
        <v>2.54</v>
      </c>
      <c r="I201" s="138"/>
      <c r="J201" s="139">
        <f>ROUND(I201*H201,2)</f>
        <v>0</v>
      </c>
      <c r="K201" s="140"/>
      <c r="L201" s="32"/>
      <c r="M201" s="141" t="s">
        <v>1</v>
      </c>
      <c r="N201" s="142" t="s">
        <v>38</v>
      </c>
      <c r="P201" s="143">
        <f>O201*H201</f>
        <v>0</v>
      </c>
      <c r="Q201" s="143">
        <v>0</v>
      </c>
      <c r="R201" s="143">
        <f>Q201*H201</f>
        <v>0</v>
      </c>
      <c r="S201" s="143">
        <v>0</v>
      </c>
      <c r="T201" s="144">
        <f>S201*H201</f>
        <v>0</v>
      </c>
      <c r="AR201" s="145" t="s">
        <v>129</v>
      </c>
      <c r="AT201" s="145" t="s">
        <v>125</v>
      </c>
      <c r="AU201" s="145" t="s">
        <v>83</v>
      </c>
      <c r="AY201" s="17" t="s">
        <v>122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7" t="s">
        <v>81</v>
      </c>
      <c r="BK201" s="146">
        <f>ROUND(I201*H201,2)</f>
        <v>0</v>
      </c>
      <c r="BL201" s="17" t="s">
        <v>129</v>
      </c>
      <c r="BM201" s="145" t="s">
        <v>202</v>
      </c>
    </row>
    <row r="202" spans="2:65" s="11" customFormat="1" ht="25.9" customHeight="1">
      <c r="B202" s="121"/>
      <c r="D202" s="122" t="s">
        <v>72</v>
      </c>
      <c r="E202" s="123" t="s">
        <v>203</v>
      </c>
      <c r="F202" s="123" t="s">
        <v>203</v>
      </c>
      <c r="I202" s="124"/>
      <c r="J202" s="125">
        <f>BK202</f>
        <v>0</v>
      </c>
      <c r="L202" s="121"/>
      <c r="M202" s="126"/>
      <c r="P202" s="127">
        <f>P203+P211+P279+P285</f>
        <v>0</v>
      </c>
      <c r="R202" s="127">
        <f>R203+R211+R279+R285</f>
        <v>3.6041467000000007</v>
      </c>
      <c r="T202" s="128">
        <f>T203+T211+T279+T285</f>
        <v>0</v>
      </c>
      <c r="AR202" s="122" t="s">
        <v>83</v>
      </c>
      <c r="AT202" s="129" t="s">
        <v>72</v>
      </c>
      <c r="AU202" s="129" t="s">
        <v>73</v>
      </c>
      <c r="AY202" s="122" t="s">
        <v>122</v>
      </c>
      <c r="BK202" s="130">
        <f>BK203+BK211+BK279+BK285</f>
        <v>0</v>
      </c>
    </row>
    <row r="203" spans="2:65" s="11" customFormat="1" ht="22.9" customHeight="1">
      <c r="B203" s="121"/>
      <c r="D203" s="122" t="s">
        <v>72</v>
      </c>
      <c r="E203" s="131" t="s">
        <v>204</v>
      </c>
      <c r="F203" s="131" t="s">
        <v>205</v>
      </c>
      <c r="I203" s="124"/>
      <c r="J203" s="132">
        <f>BK203</f>
        <v>0</v>
      </c>
      <c r="L203" s="121"/>
      <c r="M203" s="126"/>
      <c r="P203" s="127">
        <f>SUM(P204:P210)</f>
        <v>0</v>
      </c>
      <c r="R203" s="127">
        <f>SUM(R204:R210)</f>
        <v>9.2427000000000009E-2</v>
      </c>
      <c r="T203" s="128">
        <f>SUM(T204:T210)</f>
        <v>0</v>
      </c>
      <c r="AR203" s="122" t="s">
        <v>83</v>
      </c>
      <c r="AT203" s="129" t="s">
        <v>72</v>
      </c>
      <c r="AU203" s="129" t="s">
        <v>81</v>
      </c>
      <c r="AY203" s="122" t="s">
        <v>122</v>
      </c>
      <c r="BK203" s="130">
        <f>SUM(BK204:BK210)</f>
        <v>0</v>
      </c>
    </row>
    <row r="204" spans="2:65" s="1" customFormat="1" ht="37.9" customHeight="1">
      <c r="B204" s="32"/>
      <c r="C204" s="133" t="s">
        <v>206</v>
      </c>
      <c r="D204" s="133" t="s">
        <v>125</v>
      </c>
      <c r="E204" s="134" t="s">
        <v>207</v>
      </c>
      <c r="F204" s="135" t="s">
        <v>208</v>
      </c>
      <c r="G204" s="136" t="s">
        <v>128</v>
      </c>
      <c r="H204" s="137">
        <v>15.1</v>
      </c>
      <c r="I204" s="138"/>
      <c r="J204" s="139">
        <f>ROUND(I204*H204,2)</f>
        <v>0</v>
      </c>
      <c r="K204" s="140"/>
      <c r="L204" s="32"/>
      <c r="M204" s="141" t="s">
        <v>1</v>
      </c>
      <c r="N204" s="142" t="s">
        <v>38</v>
      </c>
      <c r="P204" s="143">
        <f>O204*H204</f>
        <v>0</v>
      </c>
      <c r="Q204" s="143">
        <v>2.2200000000000002E-3</v>
      </c>
      <c r="R204" s="143">
        <f>Q204*H204</f>
        <v>3.3522000000000003E-2</v>
      </c>
      <c r="S204" s="143">
        <v>0</v>
      </c>
      <c r="T204" s="144">
        <f>S204*H204</f>
        <v>0</v>
      </c>
      <c r="AR204" s="145" t="s">
        <v>209</v>
      </c>
      <c r="AT204" s="145" t="s">
        <v>125</v>
      </c>
      <c r="AU204" s="145" t="s">
        <v>83</v>
      </c>
      <c r="AY204" s="17" t="s">
        <v>122</v>
      </c>
      <c r="BE204" s="146">
        <f>IF(N204="základní",J204,0)</f>
        <v>0</v>
      </c>
      <c r="BF204" s="146">
        <f>IF(N204="snížená",J204,0)</f>
        <v>0</v>
      </c>
      <c r="BG204" s="146">
        <f>IF(N204="zákl. přenesená",J204,0)</f>
        <v>0</v>
      </c>
      <c r="BH204" s="146">
        <f>IF(N204="sníž. přenesená",J204,0)</f>
        <v>0</v>
      </c>
      <c r="BI204" s="146">
        <f>IF(N204="nulová",J204,0)</f>
        <v>0</v>
      </c>
      <c r="BJ204" s="17" t="s">
        <v>81</v>
      </c>
      <c r="BK204" s="146">
        <f>ROUND(I204*H204,2)</f>
        <v>0</v>
      </c>
      <c r="BL204" s="17" t="s">
        <v>209</v>
      </c>
      <c r="BM204" s="145" t="s">
        <v>210</v>
      </c>
    </row>
    <row r="205" spans="2:65" s="12" customFormat="1" ht="11.25">
      <c r="B205" s="147"/>
      <c r="D205" s="148" t="s">
        <v>131</v>
      </c>
      <c r="E205" s="149" t="s">
        <v>1</v>
      </c>
      <c r="F205" s="150" t="s">
        <v>211</v>
      </c>
      <c r="H205" s="151">
        <v>15.1</v>
      </c>
      <c r="I205" s="152"/>
      <c r="L205" s="147"/>
      <c r="M205" s="153"/>
      <c r="T205" s="154"/>
      <c r="AT205" s="149" t="s">
        <v>131</v>
      </c>
      <c r="AU205" s="149" t="s">
        <v>83</v>
      </c>
      <c r="AV205" s="12" t="s">
        <v>83</v>
      </c>
      <c r="AW205" s="12" t="s">
        <v>30</v>
      </c>
      <c r="AX205" s="12" t="s">
        <v>81</v>
      </c>
      <c r="AY205" s="149" t="s">
        <v>122</v>
      </c>
    </row>
    <row r="206" spans="2:65" s="1" customFormat="1" ht="49.15" customHeight="1">
      <c r="B206" s="32"/>
      <c r="C206" s="133" t="s">
        <v>212</v>
      </c>
      <c r="D206" s="133" t="s">
        <v>125</v>
      </c>
      <c r="E206" s="134" t="s">
        <v>213</v>
      </c>
      <c r="F206" s="135" t="s">
        <v>214</v>
      </c>
      <c r="G206" s="136" t="s">
        <v>128</v>
      </c>
      <c r="H206" s="137">
        <v>18.8</v>
      </c>
      <c r="I206" s="138"/>
      <c r="J206" s="139">
        <f>ROUND(I206*H206,2)</f>
        <v>0</v>
      </c>
      <c r="K206" s="140"/>
      <c r="L206" s="32"/>
      <c r="M206" s="141" t="s">
        <v>1</v>
      </c>
      <c r="N206" s="142" t="s">
        <v>38</v>
      </c>
      <c r="P206" s="143">
        <f>O206*H206</f>
        <v>0</v>
      </c>
      <c r="Q206" s="143">
        <v>2.2200000000000002E-3</v>
      </c>
      <c r="R206" s="143">
        <f>Q206*H206</f>
        <v>4.1736000000000002E-2</v>
      </c>
      <c r="S206" s="143">
        <v>0</v>
      </c>
      <c r="T206" s="144">
        <f>S206*H206</f>
        <v>0</v>
      </c>
      <c r="AR206" s="145" t="s">
        <v>209</v>
      </c>
      <c r="AT206" s="145" t="s">
        <v>125</v>
      </c>
      <c r="AU206" s="145" t="s">
        <v>83</v>
      </c>
      <c r="AY206" s="17" t="s">
        <v>122</v>
      </c>
      <c r="BE206" s="146">
        <f>IF(N206="základní",J206,0)</f>
        <v>0</v>
      </c>
      <c r="BF206" s="146">
        <f>IF(N206="snížená",J206,0)</f>
        <v>0</v>
      </c>
      <c r="BG206" s="146">
        <f>IF(N206="zákl. přenesená",J206,0)</f>
        <v>0</v>
      </c>
      <c r="BH206" s="146">
        <f>IF(N206="sníž. přenesená",J206,0)</f>
        <v>0</v>
      </c>
      <c r="BI206" s="146">
        <f>IF(N206="nulová",J206,0)</f>
        <v>0</v>
      </c>
      <c r="BJ206" s="17" t="s">
        <v>81</v>
      </c>
      <c r="BK206" s="146">
        <f>ROUND(I206*H206,2)</f>
        <v>0</v>
      </c>
      <c r="BL206" s="17" t="s">
        <v>209</v>
      </c>
      <c r="BM206" s="145" t="s">
        <v>215</v>
      </c>
    </row>
    <row r="207" spans="2:65" s="12" customFormat="1" ht="11.25">
      <c r="B207" s="147"/>
      <c r="D207" s="148" t="s">
        <v>131</v>
      </c>
      <c r="E207" s="149" t="s">
        <v>1</v>
      </c>
      <c r="F207" s="150" t="s">
        <v>216</v>
      </c>
      <c r="H207" s="151">
        <v>18.8</v>
      </c>
      <c r="I207" s="152"/>
      <c r="L207" s="147"/>
      <c r="M207" s="153"/>
      <c r="T207" s="154"/>
      <c r="AT207" s="149" t="s">
        <v>131</v>
      </c>
      <c r="AU207" s="149" t="s">
        <v>83</v>
      </c>
      <c r="AV207" s="12" t="s">
        <v>83</v>
      </c>
      <c r="AW207" s="12" t="s">
        <v>30</v>
      </c>
      <c r="AX207" s="12" t="s">
        <v>81</v>
      </c>
      <c r="AY207" s="149" t="s">
        <v>122</v>
      </c>
    </row>
    <row r="208" spans="2:65" s="1" customFormat="1" ht="49.15" customHeight="1">
      <c r="B208" s="32"/>
      <c r="C208" s="133" t="s">
        <v>217</v>
      </c>
      <c r="D208" s="133" t="s">
        <v>125</v>
      </c>
      <c r="E208" s="134" t="s">
        <v>218</v>
      </c>
      <c r="F208" s="135" t="s">
        <v>219</v>
      </c>
      <c r="G208" s="136" t="s">
        <v>128</v>
      </c>
      <c r="H208" s="137">
        <v>5.9</v>
      </c>
      <c r="I208" s="138"/>
      <c r="J208" s="139">
        <f>ROUND(I208*H208,2)</f>
        <v>0</v>
      </c>
      <c r="K208" s="140"/>
      <c r="L208" s="32"/>
      <c r="M208" s="141" t="s">
        <v>1</v>
      </c>
      <c r="N208" s="142" t="s">
        <v>38</v>
      </c>
      <c r="P208" s="143">
        <f>O208*H208</f>
        <v>0</v>
      </c>
      <c r="Q208" s="143">
        <v>2.9099999999999998E-3</v>
      </c>
      <c r="R208" s="143">
        <f>Q208*H208</f>
        <v>1.7169E-2</v>
      </c>
      <c r="S208" s="143">
        <v>0</v>
      </c>
      <c r="T208" s="144">
        <f>S208*H208</f>
        <v>0</v>
      </c>
      <c r="AR208" s="145" t="s">
        <v>209</v>
      </c>
      <c r="AT208" s="145" t="s">
        <v>125</v>
      </c>
      <c r="AU208" s="145" t="s">
        <v>83</v>
      </c>
      <c r="AY208" s="17" t="s">
        <v>122</v>
      </c>
      <c r="BE208" s="146">
        <f>IF(N208="základní",J208,0)</f>
        <v>0</v>
      </c>
      <c r="BF208" s="146">
        <f>IF(N208="snížená",J208,0)</f>
        <v>0</v>
      </c>
      <c r="BG208" s="146">
        <f>IF(N208="zákl. přenesená",J208,0)</f>
        <v>0</v>
      </c>
      <c r="BH208" s="146">
        <f>IF(N208="sníž. přenesená",J208,0)</f>
        <v>0</v>
      </c>
      <c r="BI208" s="146">
        <f>IF(N208="nulová",J208,0)</f>
        <v>0</v>
      </c>
      <c r="BJ208" s="17" t="s">
        <v>81</v>
      </c>
      <c r="BK208" s="146">
        <f>ROUND(I208*H208,2)</f>
        <v>0</v>
      </c>
      <c r="BL208" s="17" t="s">
        <v>209</v>
      </c>
      <c r="BM208" s="145" t="s">
        <v>220</v>
      </c>
    </row>
    <row r="209" spans="2:65" s="12" customFormat="1" ht="11.25">
      <c r="B209" s="147"/>
      <c r="D209" s="148" t="s">
        <v>131</v>
      </c>
      <c r="E209" s="149" t="s">
        <v>1</v>
      </c>
      <c r="F209" s="150" t="s">
        <v>221</v>
      </c>
      <c r="H209" s="151">
        <v>5.9</v>
      </c>
      <c r="I209" s="152"/>
      <c r="L209" s="147"/>
      <c r="M209" s="153"/>
      <c r="T209" s="154"/>
      <c r="AT209" s="149" t="s">
        <v>131</v>
      </c>
      <c r="AU209" s="149" t="s">
        <v>83</v>
      </c>
      <c r="AV209" s="12" t="s">
        <v>83</v>
      </c>
      <c r="AW209" s="12" t="s">
        <v>30</v>
      </c>
      <c r="AX209" s="12" t="s">
        <v>81</v>
      </c>
      <c r="AY209" s="149" t="s">
        <v>122</v>
      </c>
    </row>
    <row r="210" spans="2:65" s="1" customFormat="1" ht="44.25" customHeight="1">
      <c r="B210" s="32"/>
      <c r="C210" s="133" t="s">
        <v>8</v>
      </c>
      <c r="D210" s="133" t="s">
        <v>125</v>
      </c>
      <c r="E210" s="134" t="s">
        <v>222</v>
      </c>
      <c r="F210" s="135" t="s">
        <v>223</v>
      </c>
      <c r="G210" s="136" t="s">
        <v>201</v>
      </c>
      <c r="H210" s="137">
        <v>9.1999999999999998E-2</v>
      </c>
      <c r="I210" s="138"/>
      <c r="J210" s="139">
        <f>ROUND(I210*H210,2)</f>
        <v>0</v>
      </c>
      <c r="K210" s="140"/>
      <c r="L210" s="32"/>
      <c r="M210" s="141" t="s">
        <v>1</v>
      </c>
      <c r="N210" s="142" t="s">
        <v>38</v>
      </c>
      <c r="P210" s="143">
        <f>O210*H210</f>
        <v>0</v>
      </c>
      <c r="Q210" s="143">
        <v>0</v>
      </c>
      <c r="R210" s="143">
        <f>Q210*H210</f>
        <v>0</v>
      </c>
      <c r="S210" s="143">
        <v>0</v>
      </c>
      <c r="T210" s="144">
        <f>S210*H210</f>
        <v>0</v>
      </c>
      <c r="AR210" s="145" t="s">
        <v>209</v>
      </c>
      <c r="AT210" s="145" t="s">
        <v>125</v>
      </c>
      <c r="AU210" s="145" t="s">
        <v>83</v>
      </c>
      <c r="AY210" s="17" t="s">
        <v>122</v>
      </c>
      <c r="BE210" s="146">
        <f>IF(N210="základní",J210,0)</f>
        <v>0</v>
      </c>
      <c r="BF210" s="146">
        <f>IF(N210="snížená",J210,0)</f>
        <v>0</v>
      </c>
      <c r="BG210" s="146">
        <f>IF(N210="zákl. přenesená",J210,0)</f>
        <v>0</v>
      </c>
      <c r="BH210" s="146">
        <f>IF(N210="sníž. přenesená",J210,0)</f>
        <v>0</v>
      </c>
      <c r="BI210" s="146">
        <f>IF(N210="nulová",J210,0)</f>
        <v>0</v>
      </c>
      <c r="BJ210" s="17" t="s">
        <v>81</v>
      </c>
      <c r="BK210" s="146">
        <f>ROUND(I210*H210,2)</f>
        <v>0</v>
      </c>
      <c r="BL210" s="17" t="s">
        <v>209</v>
      </c>
      <c r="BM210" s="145" t="s">
        <v>224</v>
      </c>
    </row>
    <row r="211" spans="2:65" s="11" customFormat="1" ht="22.9" customHeight="1">
      <c r="B211" s="121"/>
      <c r="D211" s="122" t="s">
        <v>72</v>
      </c>
      <c r="E211" s="131" t="s">
        <v>225</v>
      </c>
      <c r="F211" s="131" t="s">
        <v>226</v>
      </c>
      <c r="I211" s="124"/>
      <c r="J211" s="132">
        <f>BK211</f>
        <v>0</v>
      </c>
      <c r="L211" s="121"/>
      <c r="M211" s="126"/>
      <c r="P211" s="127">
        <f>SUM(P212:P278)</f>
        <v>0</v>
      </c>
      <c r="R211" s="127">
        <f>SUM(R212:R278)</f>
        <v>3.3836011000000008</v>
      </c>
      <c r="T211" s="128">
        <f>SUM(T212:T278)</f>
        <v>0</v>
      </c>
      <c r="AR211" s="122" t="s">
        <v>83</v>
      </c>
      <c r="AT211" s="129" t="s">
        <v>72</v>
      </c>
      <c r="AU211" s="129" t="s">
        <v>81</v>
      </c>
      <c r="AY211" s="122" t="s">
        <v>122</v>
      </c>
      <c r="BK211" s="130">
        <f>SUM(BK212:BK278)</f>
        <v>0</v>
      </c>
    </row>
    <row r="212" spans="2:65" s="1" customFormat="1" ht="33" customHeight="1">
      <c r="B212" s="32"/>
      <c r="C212" s="133" t="s">
        <v>227</v>
      </c>
      <c r="D212" s="133" t="s">
        <v>125</v>
      </c>
      <c r="E212" s="134" t="s">
        <v>228</v>
      </c>
      <c r="F212" s="135" t="s">
        <v>229</v>
      </c>
      <c r="G212" s="136" t="s">
        <v>148</v>
      </c>
      <c r="H212" s="137">
        <v>2.1</v>
      </c>
      <c r="I212" s="138"/>
      <c r="J212" s="139">
        <f>ROUND(I212*H212,2)</f>
        <v>0</v>
      </c>
      <c r="K212" s="140"/>
      <c r="L212" s="32"/>
      <c r="M212" s="141" t="s">
        <v>1</v>
      </c>
      <c r="N212" s="142" t="s">
        <v>38</v>
      </c>
      <c r="P212" s="143">
        <f>O212*H212</f>
        <v>0</v>
      </c>
      <c r="Q212" s="143">
        <v>2.7E-4</v>
      </c>
      <c r="R212" s="143">
        <f>Q212*H212</f>
        <v>5.6700000000000001E-4</v>
      </c>
      <c r="S212" s="143">
        <v>0</v>
      </c>
      <c r="T212" s="144">
        <f>S212*H212</f>
        <v>0</v>
      </c>
      <c r="AR212" s="145" t="s">
        <v>209</v>
      </c>
      <c r="AT212" s="145" t="s">
        <v>125</v>
      </c>
      <c r="AU212" s="145" t="s">
        <v>83</v>
      </c>
      <c r="AY212" s="17" t="s">
        <v>122</v>
      </c>
      <c r="BE212" s="146">
        <f>IF(N212="základní",J212,0)</f>
        <v>0</v>
      </c>
      <c r="BF212" s="146">
        <f>IF(N212="snížená",J212,0)</f>
        <v>0</v>
      </c>
      <c r="BG212" s="146">
        <f>IF(N212="zákl. přenesená",J212,0)</f>
        <v>0</v>
      </c>
      <c r="BH212" s="146">
        <f>IF(N212="sníž. přenesená",J212,0)</f>
        <v>0</v>
      </c>
      <c r="BI212" s="146">
        <f>IF(N212="nulová",J212,0)</f>
        <v>0</v>
      </c>
      <c r="BJ212" s="17" t="s">
        <v>81</v>
      </c>
      <c r="BK212" s="146">
        <f>ROUND(I212*H212,2)</f>
        <v>0</v>
      </c>
      <c r="BL212" s="17" t="s">
        <v>209</v>
      </c>
      <c r="BM212" s="145" t="s">
        <v>230</v>
      </c>
    </row>
    <row r="213" spans="2:65" s="12" customFormat="1" ht="11.25">
      <c r="B213" s="147"/>
      <c r="D213" s="148" t="s">
        <v>131</v>
      </c>
      <c r="E213" s="149" t="s">
        <v>1</v>
      </c>
      <c r="F213" s="150" t="s">
        <v>231</v>
      </c>
      <c r="H213" s="151">
        <v>2.1</v>
      </c>
      <c r="I213" s="152"/>
      <c r="L213" s="147"/>
      <c r="M213" s="153"/>
      <c r="T213" s="154"/>
      <c r="AT213" s="149" t="s">
        <v>131</v>
      </c>
      <c r="AU213" s="149" t="s">
        <v>83</v>
      </c>
      <c r="AV213" s="12" t="s">
        <v>83</v>
      </c>
      <c r="AW213" s="12" t="s">
        <v>30</v>
      </c>
      <c r="AX213" s="12" t="s">
        <v>73</v>
      </c>
      <c r="AY213" s="149" t="s">
        <v>122</v>
      </c>
    </row>
    <row r="214" spans="2:65" s="14" customFormat="1" ht="11.25">
      <c r="B214" s="162"/>
      <c r="D214" s="148" t="s">
        <v>131</v>
      </c>
      <c r="E214" s="163" t="s">
        <v>1</v>
      </c>
      <c r="F214" s="164" t="s">
        <v>144</v>
      </c>
      <c r="H214" s="165">
        <v>2.1</v>
      </c>
      <c r="I214" s="166"/>
      <c r="L214" s="162"/>
      <c r="M214" s="167"/>
      <c r="T214" s="168"/>
      <c r="AT214" s="163" t="s">
        <v>131</v>
      </c>
      <c r="AU214" s="163" t="s">
        <v>83</v>
      </c>
      <c r="AV214" s="14" t="s">
        <v>129</v>
      </c>
      <c r="AW214" s="14" t="s">
        <v>30</v>
      </c>
      <c r="AX214" s="14" t="s">
        <v>81</v>
      </c>
      <c r="AY214" s="163" t="s">
        <v>122</v>
      </c>
    </row>
    <row r="215" spans="2:65" s="1" customFormat="1" ht="33" customHeight="1">
      <c r="B215" s="32"/>
      <c r="C215" s="133" t="s">
        <v>232</v>
      </c>
      <c r="D215" s="133" t="s">
        <v>125</v>
      </c>
      <c r="E215" s="134" t="s">
        <v>233</v>
      </c>
      <c r="F215" s="135" t="s">
        <v>234</v>
      </c>
      <c r="G215" s="136" t="s">
        <v>148</v>
      </c>
      <c r="H215" s="137">
        <v>73.06</v>
      </c>
      <c r="I215" s="138"/>
      <c r="J215" s="139">
        <f>ROUND(I215*H215,2)</f>
        <v>0</v>
      </c>
      <c r="K215" s="140"/>
      <c r="L215" s="32"/>
      <c r="M215" s="141" t="s">
        <v>1</v>
      </c>
      <c r="N215" s="142" t="s">
        <v>38</v>
      </c>
      <c r="P215" s="143">
        <f>O215*H215</f>
        <v>0</v>
      </c>
      <c r="Q215" s="143">
        <v>2.5999999999999998E-4</v>
      </c>
      <c r="R215" s="143">
        <f>Q215*H215</f>
        <v>1.8995599999999998E-2</v>
      </c>
      <c r="S215" s="143">
        <v>0</v>
      </c>
      <c r="T215" s="144">
        <f>S215*H215</f>
        <v>0</v>
      </c>
      <c r="AR215" s="145" t="s">
        <v>209</v>
      </c>
      <c r="AT215" s="145" t="s">
        <v>125</v>
      </c>
      <c r="AU215" s="145" t="s">
        <v>83</v>
      </c>
      <c r="AY215" s="17" t="s">
        <v>122</v>
      </c>
      <c r="BE215" s="146">
        <f>IF(N215="základní",J215,0)</f>
        <v>0</v>
      </c>
      <c r="BF215" s="146">
        <f>IF(N215="snížená",J215,0)</f>
        <v>0</v>
      </c>
      <c r="BG215" s="146">
        <f>IF(N215="zákl. přenesená",J215,0)</f>
        <v>0</v>
      </c>
      <c r="BH215" s="146">
        <f>IF(N215="sníž. přenesená",J215,0)</f>
        <v>0</v>
      </c>
      <c r="BI215" s="146">
        <f>IF(N215="nulová",J215,0)</f>
        <v>0</v>
      </c>
      <c r="BJ215" s="17" t="s">
        <v>81</v>
      </c>
      <c r="BK215" s="146">
        <f>ROUND(I215*H215,2)</f>
        <v>0</v>
      </c>
      <c r="BL215" s="17" t="s">
        <v>209</v>
      </c>
      <c r="BM215" s="145" t="s">
        <v>235</v>
      </c>
    </row>
    <row r="216" spans="2:65" s="12" customFormat="1" ht="11.25">
      <c r="B216" s="147"/>
      <c r="D216" s="148" t="s">
        <v>131</v>
      </c>
      <c r="E216" s="149" t="s">
        <v>1</v>
      </c>
      <c r="F216" s="150" t="s">
        <v>236</v>
      </c>
      <c r="H216" s="151">
        <v>2.2200000000000002</v>
      </c>
      <c r="I216" s="152"/>
      <c r="L216" s="147"/>
      <c r="M216" s="153"/>
      <c r="T216" s="154"/>
      <c r="AT216" s="149" t="s">
        <v>131</v>
      </c>
      <c r="AU216" s="149" t="s">
        <v>83</v>
      </c>
      <c r="AV216" s="12" t="s">
        <v>83</v>
      </c>
      <c r="AW216" s="12" t="s">
        <v>30</v>
      </c>
      <c r="AX216" s="12" t="s">
        <v>73</v>
      </c>
      <c r="AY216" s="149" t="s">
        <v>122</v>
      </c>
    </row>
    <row r="217" spans="2:65" s="12" customFormat="1" ht="11.25">
      <c r="B217" s="147"/>
      <c r="D217" s="148" t="s">
        <v>131</v>
      </c>
      <c r="E217" s="149" t="s">
        <v>1</v>
      </c>
      <c r="F217" s="150" t="s">
        <v>237</v>
      </c>
      <c r="H217" s="151">
        <v>17.71</v>
      </c>
      <c r="I217" s="152"/>
      <c r="L217" s="147"/>
      <c r="M217" s="153"/>
      <c r="T217" s="154"/>
      <c r="AT217" s="149" t="s">
        <v>131</v>
      </c>
      <c r="AU217" s="149" t="s">
        <v>83</v>
      </c>
      <c r="AV217" s="12" t="s">
        <v>83</v>
      </c>
      <c r="AW217" s="12" t="s">
        <v>30</v>
      </c>
      <c r="AX217" s="12" t="s">
        <v>73</v>
      </c>
      <c r="AY217" s="149" t="s">
        <v>122</v>
      </c>
    </row>
    <row r="218" spans="2:65" s="12" customFormat="1" ht="11.25">
      <c r="B218" s="147"/>
      <c r="D218" s="148" t="s">
        <v>131</v>
      </c>
      <c r="E218" s="149" t="s">
        <v>1</v>
      </c>
      <c r="F218" s="150" t="s">
        <v>238</v>
      </c>
      <c r="H218" s="151">
        <v>53.13</v>
      </c>
      <c r="I218" s="152"/>
      <c r="L218" s="147"/>
      <c r="M218" s="153"/>
      <c r="T218" s="154"/>
      <c r="AT218" s="149" t="s">
        <v>131</v>
      </c>
      <c r="AU218" s="149" t="s">
        <v>83</v>
      </c>
      <c r="AV218" s="12" t="s">
        <v>83</v>
      </c>
      <c r="AW218" s="12" t="s">
        <v>30</v>
      </c>
      <c r="AX218" s="12" t="s">
        <v>73</v>
      </c>
      <c r="AY218" s="149" t="s">
        <v>122</v>
      </c>
    </row>
    <row r="219" spans="2:65" s="14" customFormat="1" ht="11.25">
      <c r="B219" s="162"/>
      <c r="D219" s="148" t="s">
        <v>131</v>
      </c>
      <c r="E219" s="163" t="s">
        <v>1</v>
      </c>
      <c r="F219" s="164" t="s">
        <v>144</v>
      </c>
      <c r="H219" s="165">
        <v>73.06</v>
      </c>
      <c r="I219" s="166"/>
      <c r="L219" s="162"/>
      <c r="M219" s="167"/>
      <c r="T219" s="168"/>
      <c r="AT219" s="163" t="s">
        <v>131</v>
      </c>
      <c r="AU219" s="163" t="s">
        <v>83</v>
      </c>
      <c r="AV219" s="14" t="s">
        <v>129</v>
      </c>
      <c r="AW219" s="14" t="s">
        <v>30</v>
      </c>
      <c r="AX219" s="14" t="s">
        <v>81</v>
      </c>
      <c r="AY219" s="163" t="s">
        <v>122</v>
      </c>
    </row>
    <row r="220" spans="2:65" s="1" customFormat="1" ht="24.2" customHeight="1">
      <c r="B220" s="32"/>
      <c r="C220" s="133" t="s">
        <v>239</v>
      </c>
      <c r="D220" s="133" t="s">
        <v>125</v>
      </c>
      <c r="E220" s="134" t="s">
        <v>240</v>
      </c>
      <c r="F220" s="135" t="s">
        <v>241</v>
      </c>
      <c r="G220" s="136" t="s">
        <v>242</v>
      </c>
      <c r="H220" s="137">
        <v>5</v>
      </c>
      <c r="I220" s="138"/>
      <c r="J220" s="139">
        <f>ROUND(I220*H220,2)</f>
        <v>0</v>
      </c>
      <c r="K220" s="140"/>
      <c r="L220" s="32"/>
      <c r="M220" s="141" t="s">
        <v>1</v>
      </c>
      <c r="N220" s="142" t="s">
        <v>38</v>
      </c>
      <c r="P220" s="143">
        <f>O220*H220</f>
        <v>0</v>
      </c>
      <c r="Q220" s="143">
        <v>2.7E-4</v>
      </c>
      <c r="R220" s="143">
        <f>Q220*H220</f>
        <v>1.3500000000000001E-3</v>
      </c>
      <c r="S220" s="143">
        <v>0</v>
      </c>
      <c r="T220" s="144">
        <f>S220*H220</f>
        <v>0</v>
      </c>
      <c r="AR220" s="145" t="s">
        <v>209</v>
      </c>
      <c r="AT220" s="145" t="s">
        <v>125</v>
      </c>
      <c r="AU220" s="145" t="s">
        <v>83</v>
      </c>
      <c r="AY220" s="17" t="s">
        <v>122</v>
      </c>
      <c r="BE220" s="146">
        <f>IF(N220="základní",J220,0)</f>
        <v>0</v>
      </c>
      <c r="BF220" s="146">
        <f>IF(N220="snížená",J220,0)</f>
        <v>0</v>
      </c>
      <c r="BG220" s="146">
        <f>IF(N220="zákl. přenesená",J220,0)</f>
        <v>0</v>
      </c>
      <c r="BH220" s="146">
        <f>IF(N220="sníž. přenesená",J220,0)</f>
        <v>0</v>
      </c>
      <c r="BI220" s="146">
        <f>IF(N220="nulová",J220,0)</f>
        <v>0</v>
      </c>
      <c r="BJ220" s="17" t="s">
        <v>81</v>
      </c>
      <c r="BK220" s="146">
        <f>ROUND(I220*H220,2)</f>
        <v>0</v>
      </c>
      <c r="BL220" s="17" t="s">
        <v>209</v>
      </c>
      <c r="BM220" s="145" t="s">
        <v>243</v>
      </c>
    </row>
    <row r="221" spans="2:65" s="12" customFormat="1" ht="11.25">
      <c r="B221" s="147"/>
      <c r="D221" s="148" t="s">
        <v>131</v>
      </c>
      <c r="E221" s="149" t="s">
        <v>1</v>
      </c>
      <c r="F221" s="150" t="s">
        <v>244</v>
      </c>
      <c r="H221" s="151">
        <v>1</v>
      </c>
      <c r="I221" s="152"/>
      <c r="L221" s="147"/>
      <c r="M221" s="153"/>
      <c r="T221" s="154"/>
      <c r="AT221" s="149" t="s">
        <v>131</v>
      </c>
      <c r="AU221" s="149" t="s">
        <v>83</v>
      </c>
      <c r="AV221" s="12" t="s">
        <v>83</v>
      </c>
      <c r="AW221" s="12" t="s">
        <v>30</v>
      </c>
      <c r="AX221" s="12" t="s">
        <v>73</v>
      </c>
      <c r="AY221" s="149" t="s">
        <v>122</v>
      </c>
    </row>
    <row r="222" spans="2:65" s="12" customFormat="1" ht="11.25">
      <c r="B222" s="147"/>
      <c r="D222" s="148" t="s">
        <v>131</v>
      </c>
      <c r="E222" s="149" t="s">
        <v>1</v>
      </c>
      <c r="F222" s="150" t="s">
        <v>245</v>
      </c>
      <c r="H222" s="151">
        <v>1</v>
      </c>
      <c r="I222" s="152"/>
      <c r="L222" s="147"/>
      <c r="M222" s="153"/>
      <c r="T222" s="154"/>
      <c r="AT222" s="149" t="s">
        <v>131</v>
      </c>
      <c r="AU222" s="149" t="s">
        <v>83</v>
      </c>
      <c r="AV222" s="12" t="s">
        <v>83</v>
      </c>
      <c r="AW222" s="12" t="s">
        <v>30</v>
      </c>
      <c r="AX222" s="12" t="s">
        <v>73</v>
      </c>
      <c r="AY222" s="149" t="s">
        <v>122</v>
      </c>
    </row>
    <row r="223" spans="2:65" s="12" customFormat="1" ht="11.25">
      <c r="B223" s="147"/>
      <c r="D223" s="148" t="s">
        <v>131</v>
      </c>
      <c r="E223" s="149" t="s">
        <v>1</v>
      </c>
      <c r="F223" s="150" t="s">
        <v>246</v>
      </c>
      <c r="H223" s="151">
        <v>1</v>
      </c>
      <c r="I223" s="152"/>
      <c r="L223" s="147"/>
      <c r="M223" s="153"/>
      <c r="T223" s="154"/>
      <c r="AT223" s="149" t="s">
        <v>131</v>
      </c>
      <c r="AU223" s="149" t="s">
        <v>83</v>
      </c>
      <c r="AV223" s="12" t="s">
        <v>83</v>
      </c>
      <c r="AW223" s="12" t="s">
        <v>30</v>
      </c>
      <c r="AX223" s="12" t="s">
        <v>73</v>
      </c>
      <c r="AY223" s="149" t="s">
        <v>122</v>
      </c>
    </row>
    <row r="224" spans="2:65" s="12" customFormat="1" ht="11.25">
      <c r="B224" s="147"/>
      <c r="D224" s="148" t="s">
        <v>131</v>
      </c>
      <c r="E224" s="149" t="s">
        <v>1</v>
      </c>
      <c r="F224" s="150" t="s">
        <v>247</v>
      </c>
      <c r="H224" s="151">
        <v>1</v>
      </c>
      <c r="I224" s="152"/>
      <c r="L224" s="147"/>
      <c r="M224" s="153"/>
      <c r="T224" s="154"/>
      <c r="AT224" s="149" t="s">
        <v>131</v>
      </c>
      <c r="AU224" s="149" t="s">
        <v>83</v>
      </c>
      <c r="AV224" s="12" t="s">
        <v>83</v>
      </c>
      <c r="AW224" s="12" t="s">
        <v>30</v>
      </c>
      <c r="AX224" s="12" t="s">
        <v>73</v>
      </c>
      <c r="AY224" s="149" t="s">
        <v>122</v>
      </c>
    </row>
    <row r="225" spans="2:65" s="12" customFormat="1" ht="11.25">
      <c r="B225" s="147"/>
      <c r="D225" s="148" t="s">
        <v>131</v>
      </c>
      <c r="E225" s="149" t="s">
        <v>1</v>
      </c>
      <c r="F225" s="150" t="s">
        <v>248</v>
      </c>
      <c r="H225" s="151">
        <v>1</v>
      </c>
      <c r="I225" s="152"/>
      <c r="L225" s="147"/>
      <c r="M225" s="153"/>
      <c r="T225" s="154"/>
      <c r="AT225" s="149" t="s">
        <v>131</v>
      </c>
      <c r="AU225" s="149" t="s">
        <v>83</v>
      </c>
      <c r="AV225" s="12" t="s">
        <v>83</v>
      </c>
      <c r="AW225" s="12" t="s">
        <v>30</v>
      </c>
      <c r="AX225" s="12" t="s">
        <v>73</v>
      </c>
      <c r="AY225" s="149" t="s">
        <v>122</v>
      </c>
    </row>
    <row r="226" spans="2:65" s="14" customFormat="1" ht="11.25">
      <c r="B226" s="162"/>
      <c r="D226" s="148" t="s">
        <v>131</v>
      </c>
      <c r="E226" s="163" t="s">
        <v>1</v>
      </c>
      <c r="F226" s="164" t="s">
        <v>144</v>
      </c>
      <c r="H226" s="165">
        <v>5</v>
      </c>
      <c r="I226" s="166"/>
      <c r="L226" s="162"/>
      <c r="M226" s="167"/>
      <c r="T226" s="168"/>
      <c r="AT226" s="163" t="s">
        <v>131</v>
      </c>
      <c r="AU226" s="163" t="s">
        <v>83</v>
      </c>
      <c r="AV226" s="14" t="s">
        <v>129</v>
      </c>
      <c r="AW226" s="14" t="s">
        <v>30</v>
      </c>
      <c r="AX226" s="14" t="s">
        <v>81</v>
      </c>
      <c r="AY226" s="163" t="s">
        <v>122</v>
      </c>
    </row>
    <row r="227" spans="2:65" s="1" customFormat="1" ht="24.2" customHeight="1">
      <c r="B227" s="32"/>
      <c r="C227" s="133" t="s">
        <v>209</v>
      </c>
      <c r="D227" s="133" t="s">
        <v>125</v>
      </c>
      <c r="E227" s="134" t="s">
        <v>249</v>
      </c>
      <c r="F227" s="135" t="s">
        <v>250</v>
      </c>
      <c r="G227" s="136" t="s">
        <v>128</v>
      </c>
      <c r="H227" s="137">
        <v>246.88</v>
      </c>
      <c r="I227" s="138"/>
      <c r="J227" s="139">
        <f>ROUND(I227*H227,2)</f>
        <v>0</v>
      </c>
      <c r="K227" s="140"/>
      <c r="L227" s="32"/>
      <c r="M227" s="141" t="s">
        <v>1</v>
      </c>
      <c r="N227" s="142" t="s">
        <v>38</v>
      </c>
      <c r="P227" s="143">
        <f>O227*H227</f>
        <v>0</v>
      </c>
      <c r="Q227" s="143">
        <v>3.0000000000000001E-5</v>
      </c>
      <c r="R227" s="143">
        <f>Q227*H227</f>
        <v>7.4064000000000005E-3</v>
      </c>
      <c r="S227" s="143">
        <v>0</v>
      </c>
      <c r="T227" s="144">
        <f>S227*H227</f>
        <v>0</v>
      </c>
      <c r="AR227" s="145" t="s">
        <v>209</v>
      </c>
      <c r="AT227" s="145" t="s">
        <v>125</v>
      </c>
      <c r="AU227" s="145" t="s">
        <v>83</v>
      </c>
      <c r="AY227" s="17" t="s">
        <v>122</v>
      </c>
      <c r="BE227" s="146">
        <f>IF(N227="základní",J227,0)</f>
        <v>0</v>
      </c>
      <c r="BF227" s="146">
        <f>IF(N227="snížená",J227,0)</f>
        <v>0</v>
      </c>
      <c r="BG227" s="146">
        <f>IF(N227="zákl. přenesená",J227,0)</f>
        <v>0</v>
      </c>
      <c r="BH227" s="146">
        <f>IF(N227="sníž. přenesená",J227,0)</f>
        <v>0</v>
      </c>
      <c r="BI227" s="146">
        <f>IF(N227="nulová",J227,0)</f>
        <v>0</v>
      </c>
      <c r="BJ227" s="17" t="s">
        <v>81</v>
      </c>
      <c r="BK227" s="146">
        <f>ROUND(I227*H227,2)</f>
        <v>0</v>
      </c>
      <c r="BL227" s="17" t="s">
        <v>209</v>
      </c>
      <c r="BM227" s="145" t="s">
        <v>251</v>
      </c>
    </row>
    <row r="228" spans="2:65" s="12" customFormat="1" ht="11.25">
      <c r="B228" s="147"/>
      <c r="D228" s="148" t="s">
        <v>131</v>
      </c>
      <c r="E228" s="149" t="s">
        <v>1</v>
      </c>
      <c r="F228" s="150" t="s">
        <v>252</v>
      </c>
      <c r="H228" s="151">
        <v>4.88</v>
      </c>
      <c r="I228" s="152"/>
      <c r="L228" s="147"/>
      <c r="M228" s="153"/>
      <c r="T228" s="154"/>
      <c r="AT228" s="149" t="s">
        <v>131</v>
      </c>
      <c r="AU228" s="149" t="s">
        <v>83</v>
      </c>
      <c r="AV228" s="12" t="s">
        <v>83</v>
      </c>
      <c r="AW228" s="12" t="s">
        <v>30</v>
      </c>
      <c r="AX228" s="12" t="s">
        <v>73</v>
      </c>
      <c r="AY228" s="149" t="s">
        <v>122</v>
      </c>
    </row>
    <row r="229" spans="2:65" s="12" customFormat="1" ht="11.25">
      <c r="B229" s="147"/>
      <c r="D229" s="148" t="s">
        <v>131</v>
      </c>
      <c r="E229" s="149" t="s">
        <v>1</v>
      </c>
      <c r="F229" s="150" t="s">
        <v>253</v>
      </c>
      <c r="H229" s="151">
        <v>2.84</v>
      </c>
      <c r="I229" s="152"/>
      <c r="L229" s="147"/>
      <c r="M229" s="153"/>
      <c r="T229" s="154"/>
      <c r="AT229" s="149" t="s">
        <v>131</v>
      </c>
      <c r="AU229" s="149" t="s">
        <v>83</v>
      </c>
      <c r="AV229" s="12" t="s">
        <v>83</v>
      </c>
      <c r="AW229" s="12" t="s">
        <v>30</v>
      </c>
      <c r="AX229" s="12" t="s">
        <v>73</v>
      </c>
      <c r="AY229" s="149" t="s">
        <v>122</v>
      </c>
    </row>
    <row r="230" spans="2:65" s="12" customFormat="1" ht="11.25">
      <c r="B230" s="147"/>
      <c r="D230" s="148" t="s">
        <v>131</v>
      </c>
      <c r="E230" s="149" t="s">
        <v>1</v>
      </c>
      <c r="F230" s="150" t="s">
        <v>254</v>
      </c>
      <c r="H230" s="151">
        <v>2.8</v>
      </c>
      <c r="I230" s="152"/>
      <c r="L230" s="147"/>
      <c r="M230" s="153"/>
      <c r="T230" s="154"/>
      <c r="AT230" s="149" t="s">
        <v>131</v>
      </c>
      <c r="AU230" s="149" t="s">
        <v>83</v>
      </c>
      <c r="AV230" s="12" t="s">
        <v>83</v>
      </c>
      <c r="AW230" s="12" t="s">
        <v>30</v>
      </c>
      <c r="AX230" s="12" t="s">
        <v>73</v>
      </c>
      <c r="AY230" s="149" t="s">
        <v>122</v>
      </c>
    </row>
    <row r="231" spans="2:65" s="12" customFormat="1" ht="11.25">
      <c r="B231" s="147"/>
      <c r="D231" s="148" t="s">
        <v>131</v>
      </c>
      <c r="E231" s="149" t="s">
        <v>1</v>
      </c>
      <c r="F231" s="150" t="s">
        <v>255</v>
      </c>
      <c r="H231" s="151">
        <v>3.44</v>
      </c>
      <c r="I231" s="152"/>
      <c r="L231" s="147"/>
      <c r="M231" s="153"/>
      <c r="T231" s="154"/>
      <c r="AT231" s="149" t="s">
        <v>131</v>
      </c>
      <c r="AU231" s="149" t="s">
        <v>83</v>
      </c>
      <c r="AV231" s="12" t="s">
        <v>83</v>
      </c>
      <c r="AW231" s="12" t="s">
        <v>30</v>
      </c>
      <c r="AX231" s="12" t="s">
        <v>73</v>
      </c>
      <c r="AY231" s="149" t="s">
        <v>122</v>
      </c>
    </row>
    <row r="232" spans="2:65" s="12" customFormat="1" ht="11.25">
      <c r="B232" s="147"/>
      <c r="D232" s="148" t="s">
        <v>131</v>
      </c>
      <c r="E232" s="149" t="s">
        <v>1</v>
      </c>
      <c r="F232" s="150" t="s">
        <v>256</v>
      </c>
      <c r="H232" s="151">
        <v>2.5</v>
      </c>
      <c r="I232" s="152"/>
      <c r="L232" s="147"/>
      <c r="M232" s="153"/>
      <c r="T232" s="154"/>
      <c r="AT232" s="149" t="s">
        <v>131</v>
      </c>
      <c r="AU232" s="149" t="s">
        <v>83</v>
      </c>
      <c r="AV232" s="12" t="s">
        <v>83</v>
      </c>
      <c r="AW232" s="12" t="s">
        <v>30</v>
      </c>
      <c r="AX232" s="12" t="s">
        <v>73</v>
      </c>
      <c r="AY232" s="149" t="s">
        <v>122</v>
      </c>
    </row>
    <row r="233" spans="2:65" s="13" customFormat="1" ht="11.25">
      <c r="B233" s="155"/>
      <c r="D233" s="148" t="s">
        <v>131</v>
      </c>
      <c r="E233" s="156" t="s">
        <v>1</v>
      </c>
      <c r="F233" s="157" t="s">
        <v>137</v>
      </c>
      <c r="H233" s="158">
        <v>16.46</v>
      </c>
      <c r="I233" s="159"/>
      <c r="L233" s="155"/>
      <c r="M233" s="160"/>
      <c r="T233" s="161"/>
      <c r="AT233" s="156" t="s">
        <v>131</v>
      </c>
      <c r="AU233" s="156" t="s">
        <v>83</v>
      </c>
      <c r="AV233" s="13" t="s">
        <v>138</v>
      </c>
      <c r="AW233" s="13" t="s">
        <v>30</v>
      </c>
      <c r="AX233" s="13" t="s">
        <v>73</v>
      </c>
      <c r="AY233" s="156" t="s">
        <v>122</v>
      </c>
    </row>
    <row r="234" spans="2:65" s="12" customFormat="1" ht="11.25">
      <c r="B234" s="147"/>
      <c r="D234" s="148" t="s">
        <v>131</v>
      </c>
      <c r="E234" s="149" t="s">
        <v>1</v>
      </c>
      <c r="F234" s="150" t="s">
        <v>257</v>
      </c>
      <c r="H234" s="151">
        <v>8.1999999999999993</v>
      </c>
      <c r="I234" s="152"/>
      <c r="L234" s="147"/>
      <c r="M234" s="153"/>
      <c r="T234" s="154"/>
      <c r="AT234" s="149" t="s">
        <v>131</v>
      </c>
      <c r="AU234" s="149" t="s">
        <v>83</v>
      </c>
      <c r="AV234" s="12" t="s">
        <v>83</v>
      </c>
      <c r="AW234" s="12" t="s">
        <v>30</v>
      </c>
      <c r="AX234" s="12" t="s">
        <v>73</v>
      </c>
      <c r="AY234" s="149" t="s">
        <v>122</v>
      </c>
    </row>
    <row r="235" spans="2:65" s="13" customFormat="1" ht="11.25">
      <c r="B235" s="155"/>
      <c r="D235" s="148" t="s">
        <v>131</v>
      </c>
      <c r="E235" s="156" t="s">
        <v>1</v>
      </c>
      <c r="F235" s="157" t="s">
        <v>137</v>
      </c>
      <c r="H235" s="158">
        <v>8.1999999999999993</v>
      </c>
      <c r="I235" s="159"/>
      <c r="L235" s="155"/>
      <c r="M235" s="160"/>
      <c r="T235" s="161"/>
      <c r="AT235" s="156" t="s">
        <v>131</v>
      </c>
      <c r="AU235" s="156" t="s">
        <v>83</v>
      </c>
      <c r="AV235" s="13" t="s">
        <v>138</v>
      </c>
      <c r="AW235" s="13" t="s">
        <v>30</v>
      </c>
      <c r="AX235" s="13" t="s">
        <v>73</v>
      </c>
      <c r="AY235" s="156" t="s">
        <v>122</v>
      </c>
    </row>
    <row r="236" spans="2:65" s="12" customFormat="1" ht="11.25">
      <c r="B236" s="147"/>
      <c r="D236" s="148" t="s">
        <v>131</v>
      </c>
      <c r="E236" s="149" t="s">
        <v>1</v>
      </c>
      <c r="F236" s="150" t="s">
        <v>258</v>
      </c>
      <c r="H236" s="151">
        <v>46.9</v>
      </c>
      <c r="I236" s="152"/>
      <c r="L236" s="147"/>
      <c r="M236" s="153"/>
      <c r="T236" s="154"/>
      <c r="AT236" s="149" t="s">
        <v>131</v>
      </c>
      <c r="AU236" s="149" t="s">
        <v>83</v>
      </c>
      <c r="AV236" s="12" t="s">
        <v>83</v>
      </c>
      <c r="AW236" s="12" t="s">
        <v>30</v>
      </c>
      <c r="AX236" s="12" t="s">
        <v>73</v>
      </c>
      <c r="AY236" s="149" t="s">
        <v>122</v>
      </c>
    </row>
    <row r="237" spans="2:65" s="12" customFormat="1" ht="11.25">
      <c r="B237" s="147"/>
      <c r="D237" s="148" t="s">
        <v>131</v>
      </c>
      <c r="E237" s="149" t="s">
        <v>1</v>
      </c>
      <c r="F237" s="150" t="s">
        <v>259</v>
      </c>
      <c r="H237" s="151">
        <v>6.1</v>
      </c>
      <c r="I237" s="152"/>
      <c r="L237" s="147"/>
      <c r="M237" s="153"/>
      <c r="T237" s="154"/>
      <c r="AT237" s="149" t="s">
        <v>131</v>
      </c>
      <c r="AU237" s="149" t="s">
        <v>83</v>
      </c>
      <c r="AV237" s="12" t="s">
        <v>83</v>
      </c>
      <c r="AW237" s="12" t="s">
        <v>30</v>
      </c>
      <c r="AX237" s="12" t="s">
        <v>73</v>
      </c>
      <c r="AY237" s="149" t="s">
        <v>122</v>
      </c>
    </row>
    <row r="238" spans="2:65" s="12" customFormat="1" ht="11.25">
      <c r="B238" s="147"/>
      <c r="D238" s="148" t="s">
        <v>131</v>
      </c>
      <c r="E238" s="149" t="s">
        <v>1</v>
      </c>
      <c r="F238" s="150" t="s">
        <v>260</v>
      </c>
      <c r="H238" s="151">
        <v>140.69999999999999</v>
      </c>
      <c r="I238" s="152"/>
      <c r="L238" s="147"/>
      <c r="M238" s="153"/>
      <c r="T238" s="154"/>
      <c r="AT238" s="149" t="s">
        <v>131</v>
      </c>
      <c r="AU238" s="149" t="s">
        <v>83</v>
      </c>
      <c r="AV238" s="12" t="s">
        <v>83</v>
      </c>
      <c r="AW238" s="12" t="s">
        <v>30</v>
      </c>
      <c r="AX238" s="12" t="s">
        <v>73</v>
      </c>
      <c r="AY238" s="149" t="s">
        <v>122</v>
      </c>
    </row>
    <row r="239" spans="2:65" s="12" customFormat="1" ht="11.25">
      <c r="B239" s="147"/>
      <c r="D239" s="148" t="s">
        <v>131</v>
      </c>
      <c r="E239" s="149" t="s">
        <v>1</v>
      </c>
      <c r="F239" s="150" t="s">
        <v>261</v>
      </c>
      <c r="H239" s="151">
        <v>28.52</v>
      </c>
      <c r="I239" s="152"/>
      <c r="L239" s="147"/>
      <c r="M239" s="153"/>
      <c r="T239" s="154"/>
      <c r="AT239" s="149" t="s">
        <v>131</v>
      </c>
      <c r="AU239" s="149" t="s">
        <v>83</v>
      </c>
      <c r="AV239" s="12" t="s">
        <v>83</v>
      </c>
      <c r="AW239" s="12" t="s">
        <v>30</v>
      </c>
      <c r="AX239" s="12" t="s">
        <v>73</v>
      </c>
      <c r="AY239" s="149" t="s">
        <v>122</v>
      </c>
    </row>
    <row r="240" spans="2:65" s="13" customFormat="1" ht="11.25">
      <c r="B240" s="155"/>
      <c r="D240" s="148" t="s">
        <v>131</v>
      </c>
      <c r="E240" s="156" t="s">
        <v>1</v>
      </c>
      <c r="F240" s="157" t="s">
        <v>137</v>
      </c>
      <c r="H240" s="158">
        <v>222.22</v>
      </c>
      <c r="I240" s="159"/>
      <c r="L240" s="155"/>
      <c r="M240" s="160"/>
      <c r="T240" s="161"/>
      <c r="AT240" s="156" t="s">
        <v>131</v>
      </c>
      <c r="AU240" s="156" t="s">
        <v>83</v>
      </c>
      <c r="AV240" s="13" t="s">
        <v>138</v>
      </c>
      <c r="AW240" s="13" t="s">
        <v>30</v>
      </c>
      <c r="AX240" s="13" t="s">
        <v>73</v>
      </c>
      <c r="AY240" s="156" t="s">
        <v>122</v>
      </c>
    </row>
    <row r="241" spans="2:65" s="14" customFormat="1" ht="11.25">
      <c r="B241" s="162"/>
      <c r="D241" s="148" t="s">
        <v>131</v>
      </c>
      <c r="E241" s="163" t="s">
        <v>1</v>
      </c>
      <c r="F241" s="164" t="s">
        <v>144</v>
      </c>
      <c r="H241" s="165">
        <v>246.88</v>
      </c>
      <c r="I241" s="166"/>
      <c r="L241" s="162"/>
      <c r="M241" s="167"/>
      <c r="T241" s="168"/>
      <c r="AT241" s="163" t="s">
        <v>131</v>
      </c>
      <c r="AU241" s="163" t="s">
        <v>83</v>
      </c>
      <c r="AV241" s="14" t="s">
        <v>129</v>
      </c>
      <c r="AW241" s="14" t="s">
        <v>30</v>
      </c>
      <c r="AX241" s="14" t="s">
        <v>81</v>
      </c>
      <c r="AY241" s="163" t="s">
        <v>122</v>
      </c>
    </row>
    <row r="242" spans="2:65" s="1" customFormat="1" ht="44.25" customHeight="1">
      <c r="B242" s="32"/>
      <c r="C242" s="133" t="s">
        <v>262</v>
      </c>
      <c r="D242" s="133" t="s">
        <v>125</v>
      </c>
      <c r="E242" s="134" t="s">
        <v>263</v>
      </c>
      <c r="F242" s="135" t="s">
        <v>264</v>
      </c>
      <c r="G242" s="136" t="s">
        <v>242</v>
      </c>
      <c r="H242" s="137">
        <v>1</v>
      </c>
      <c r="I242" s="138"/>
      <c r="J242" s="139">
        <f>ROUND(I242*H242,2)</f>
        <v>0</v>
      </c>
      <c r="K242" s="140"/>
      <c r="L242" s="32"/>
      <c r="M242" s="141" t="s">
        <v>1</v>
      </c>
      <c r="N242" s="142" t="s">
        <v>38</v>
      </c>
      <c r="P242" s="143">
        <f>O242*H242</f>
        <v>0</v>
      </c>
      <c r="Q242" s="143">
        <v>0</v>
      </c>
      <c r="R242" s="143">
        <f>Q242*H242</f>
        <v>0</v>
      </c>
      <c r="S242" s="143">
        <v>0</v>
      </c>
      <c r="T242" s="144">
        <f>S242*H242</f>
        <v>0</v>
      </c>
      <c r="AR242" s="145" t="s">
        <v>209</v>
      </c>
      <c r="AT242" s="145" t="s">
        <v>125</v>
      </c>
      <c r="AU242" s="145" t="s">
        <v>83</v>
      </c>
      <c r="AY242" s="17" t="s">
        <v>122</v>
      </c>
      <c r="BE242" s="146">
        <f>IF(N242="základní",J242,0)</f>
        <v>0</v>
      </c>
      <c r="BF242" s="146">
        <f>IF(N242="snížená",J242,0)</f>
        <v>0</v>
      </c>
      <c r="BG242" s="146">
        <f>IF(N242="zákl. přenesená",J242,0)</f>
        <v>0</v>
      </c>
      <c r="BH242" s="146">
        <f>IF(N242="sníž. přenesená",J242,0)</f>
        <v>0</v>
      </c>
      <c r="BI242" s="146">
        <f>IF(N242="nulová",J242,0)</f>
        <v>0</v>
      </c>
      <c r="BJ242" s="17" t="s">
        <v>81</v>
      </c>
      <c r="BK242" s="146">
        <f>ROUND(I242*H242,2)</f>
        <v>0</v>
      </c>
      <c r="BL242" s="17" t="s">
        <v>209</v>
      </c>
      <c r="BM242" s="145" t="s">
        <v>265</v>
      </c>
    </row>
    <row r="243" spans="2:65" s="12" customFormat="1" ht="11.25">
      <c r="B243" s="147"/>
      <c r="D243" s="148" t="s">
        <v>131</v>
      </c>
      <c r="E243" s="149" t="s">
        <v>1</v>
      </c>
      <c r="F243" s="150" t="s">
        <v>266</v>
      </c>
      <c r="H243" s="151">
        <v>1</v>
      </c>
      <c r="I243" s="152"/>
      <c r="L243" s="147"/>
      <c r="M243" s="153"/>
      <c r="T243" s="154"/>
      <c r="AT243" s="149" t="s">
        <v>131</v>
      </c>
      <c r="AU243" s="149" t="s">
        <v>83</v>
      </c>
      <c r="AV243" s="12" t="s">
        <v>83</v>
      </c>
      <c r="AW243" s="12" t="s">
        <v>30</v>
      </c>
      <c r="AX243" s="12" t="s">
        <v>81</v>
      </c>
      <c r="AY243" s="149" t="s">
        <v>122</v>
      </c>
    </row>
    <row r="244" spans="2:65" s="1" customFormat="1" ht="37.9" customHeight="1">
      <c r="B244" s="32"/>
      <c r="C244" s="133" t="s">
        <v>267</v>
      </c>
      <c r="D244" s="133" t="s">
        <v>125</v>
      </c>
      <c r="E244" s="134" t="s">
        <v>268</v>
      </c>
      <c r="F244" s="135" t="s">
        <v>269</v>
      </c>
      <c r="G244" s="136" t="s">
        <v>242</v>
      </c>
      <c r="H244" s="137">
        <v>1</v>
      </c>
      <c r="I244" s="138"/>
      <c r="J244" s="139">
        <f>ROUND(I244*H244,2)</f>
        <v>0</v>
      </c>
      <c r="K244" s="140"/>
      <c r="L244" s="32"/>
      <c r="M244" s="141" t="s">
        <v>1</v>
      </c>
      <c r="N244" s="142" t="s">
        <v>38</v>
      </c>
      <c r="P244" s="143">
        <f>O244*H244</f>
        <v>0</v>
      </c>
      <c r="Q244" s="143">
        <v>0</v>
      </c>
      <c r="R244" s="143">
        <f>Q244*H244</f>
        <v>0</v>
      </c>
      <c r="S244" s="143">
        <v>0</v>
      </c>
      <c r="T244" s="144">
        <f>S244*H244</f>
        <v>0</v>
      </c>
      <c r="AR244" s="145" t="s">
        <v>209</v>
      </c>
      <c r="AT244" s="145" t="s">
        <v>125</v>
      </c>
      <c r="AU244" s="145" t="s">
        <v>83</v>
      </c>
      <c r="AY244" s="17" t="s">
        <v>122</v>
      </c>
      <c r="BE244" s="146">
        <f>IF(N244="základní",J244,0)</f>
        <v>0</v>
      </c>
      <c r="BF244" s="146">
        <f>IF(N244="snížená",J244,0)</f>
        <v>0</v>
      </c>
      <c r="BG244" s="146">
        <f>IF(N244="zákl. přenesená",J244,0)</f>
        <v>0</v>
      </c>
      <c r="BH244" s="146">
        <f>IF(N244="sníž. přenesená",J244,0)</f>
        <v>0</v>
      </c>
      <c r="BI244" s="146">
        <f>IF(N244="nulová",J244,0)</f>
        <v>0</v>
      </c>
      <c r="BJ244" s="17" t="s">
        <v>81</v>
      </c>
      <c r="BK244" s="146">
        <f>ROUND(I244*H244,2)</f>
        <v>0</v>
      </c>
      <c r="BL244" s="17" t="s">
        <v>209</v>
      </c>
      <c r="BM244" s="145" t="s">
        <v>270</v>
      </c>
    </row>
    <row r="245" spans="2:65" s="12" customFormat="1" ht="11.25">
      <c r="B245" s="147"/>
      <c r="D245" s="148" t="s">
        <v>131</v>
      </c>
      <c r="E245" s="149" t="s">
        <v>1</v>
      </c>
      <c r="F245" s="150" t="s">
        <v>266</v>
      </c>
      <c r="H245" s="151">
        <v>1</v>
      </c>
      <c r="I245" s="152"/>
      <c r="L245" s="147"/>
      <c r="M245" s="153"/>
      <c r="T245" s="154"/>
      <c r="AT245" s="149" t="s">
        <v>131</v>
      </c>
      <c r="AU245" s="149" t="s">
        <v>83</v>
      </c>
      <c r="AV245" s="12" t="s">
        <v>83</v>
      </c>
      <c r="AW245" s="12" t="s">
        <v>30</v>
      </c>
      <c r="AX245" s="12" t="s">
        <v>81</v>
      </c>
      <c r="AY245" s="149" t="s">
        <v>122</v>
      </c>
    </row>
    <row r="246" spans="2:65" s="1" customFormat="1" ht="24.2" customHeight="1">
      <c r="B246" s="32"/>
      <c r="C246" s="169" t="s">
        <v>271</v>
      </c>
      <c r="D246" s="169" t="s">
        <v>145</v>
      </c>
      <c r="E246" s="170" t="s">
        <v>272</v>
      </c>
      <c r="F246" s="171" t="s">
        <v>273</v>
      </c>
      <c r="G246" s="172" t="s">
        <v>148</v>
      </c>
      <c r="H246" s="173">
        <v>2.1</v>
      </c>
      <c r="I246" s="174"/>
      <c r="J246" s="175">
        <f>ROUND(I246*H246,2)</f>
        <v>0</v>
      </c>
      <c r="K246" s="176"/>
      <c r="L246" s="177"/>
      <c r="M246" s="178" t="s">
        <v>1</v>
      </c>
      <c r="N246" s="179" t="s">
        <v>38</v>
      </c>
      <c r="P246" s="143">
        <f>O246*H246</f>
        <v>0</v>
      </c>
      <c r="Q246" s="143">
        <v>3.9579999999999997E-2</v>
      </c>
      <c r="R246" s="143">
        <f>Q246*H246</f>
        <v>8.3117999999999997E-2</v>
      </c>
      <c r="S246" s="143">
        <v>0</v>
      </c>
      <c r="T246" s="144">
        <f>S246*H246</f>
        <v>0</v>
      </c>
      <c r="AR246" s="145" t="s">
        <v>274</v>
      </c>
      <c r="AT246" s="145" t="s">
        <v>145</v>
      </c>
      <c r="AU246" s="145" t="s">
        <v>83</v>
      </c>
      <c r="AY246" s="17" t="s">
        <v>122</v>
      </c>
      <c r="BE246" s="146">
        <f>IF(N246="základní",J246,0)</f>
        <v>0</v>
      </c>
      <c r="BF246" s="146">
        <f>IF(N246="snížená",J246,0)</f>
        <v>0</v>
      </c>
      <c r="BG246" s="146">
        <f>IF(N246="zákl. přenesená",J246,0)</f>
        <v>0</v>
      </c>
      <c r="BH246" s="146">
        <f>IF(N246="sníž. přenesená",J246,0)</f>
        <v>0</v>
      </c>
      <c r="BI246" s="146">
        <f>IF(N246="nulová",J246,0)</f>
        <v>0</v>
      </c>
      <c r="BJ246" s="17" t="s">
        <v>81</v>
      </c>
      <c r="BK246" s="146">
        <f>ROUND(I246*H246,2)</f>
        <v>0</v>
      </c>
      <c r="BL246" s="17" t="s">
        <v>209</v>
      </c>
      <c r="BM246" s="145" t="s">
        <v>275</v>
      </c>
    </row>
    <row r="247" spans="2:65" s="12" customFormat="1" ht="11.25">
      <c r="B247" s="147"/>
      <c r="D247" s="148" t="s">
        <v>131</v>
      </c>
      <c r="E247" s="149" t="s">
        <v>1</v>
      </c>
      <c r="F247" s="150" t="s">
        <v>231</v>
      </c>
      <c r="H247" s="151">
        <v>2.1</v>
      </c>
      <c r="I247" s="152"/>
      <c r="L247" s="147"/>
      <c r="M247" s="153"/>
      <c r="T247" s="154"/>
      <c r="AT247" s="149" t="s">
        <v>131</v>
      </c>
      <c r="AU247" s="149" t="s">
        <v>83</v>
      </c>
      <c r="AV247" s="12" t="s">
        <v>83</v>
      </c>
      <c r="AW247" s="12" t="s">
        <v>30</v>
      </c>
      <c r="AX247" s="12" t="s">
        <v>73</v>
      </c>
      <c r="AY247" s="149" t="s">
        <v>122</v>
      </c>
    </row>
    <row r="248" spans="2:65" s="14" customFormat="1" ht="11.25">
      <c r="B248" s="162"/>
      <c r="D248" s="148" t="s">
        <v>131</v>
      </c>
      <c r="E248" s="163" t="s">
        <v>1</v>
      </c>
      <c r="F248" s="164" t="s">
        <v>144</v>
      </c>
      <c r="H248" s="165">
        <v>2.1</v>
      </c>
      <c r="I248" s="166"/>
      <c r="L248" s="162"/>
      <c r="M248" s="167"/>
      <c r="T248" s="168"/>
      <c r="AT248" s="163" t="s">
        <v>131</v>
      </c>
      <c r="AU248" s="163" t="s">
        <v>83</v>
      </c>
      <c r="AV248" s="14" t="s">
        <v>129</v>
      </c>
      <c r="AW248" s="14" t="s">
        <v>30</v>
      </c>
      <c r="AX248" s="14" t="s">
        <v>81</v>
      </c>
      <c r="AY248" s="163" t="s">
        <v>122</v>
      </c>
    </row>
    <row r="249" spans="2:65" s="1" customFormat="1" ht="37.9" customHeight="1">
      <c r="B249" s="32"/>
      <c r="C249" s="169" t="s">
        <v>276</v>
      </c>
      <c r="D249" s="169" t="s">
        <v>145</v>
      </c>
      <c r="E249" s="170" t="s">
        <v>277</v>
      </c>
      <c r="F249" s="171" t="s">
        <v>278</v>
      </c>
      <c r="G249" s="172" t="s">
        <v>148</v>
      </c>
      <c r="H249" s="173">
        <v>73.06</v>
      </c>
      <c r="I249" s="174"/>
      <c r="J249" s="175">
        <f>ROUND(I249*H249,2)</f>
        <v>0</v>
      </c>
      <c r="K249" s="176"/>
      <c r="L249" s="177"/>
      <c r="M249" s="178" t="s">
        <v>1</v>
      </c>
      <c r="N249" s="179" t="s">
        <v>38</v>
      </c>
      <c r="P249" s="143">
        <f>O249*H249</f>
        <v>0</v>
      </c>
      <c r="Q249" s="143">
        <v>3.7960000000000001E-2</v>
      </c>
      <c r="R249" s="143">
        <f>Q249*H249</f>
        <v>2.7733576000000002</v>
      </c>
      <c r="S249" s="143">
        <v>0</v>
      </c>
      <c r="T249" s="144">
        <f>S249*H249</f>
        <v>0</v>
      </c>
      <c r="AR249" s="145" t="s">
        <v>274</v>
      </c>
      <c r="AT249" s="145" t="s">
        <v>145</v>
      </c>
      <c r="AU249" s="145" t="s">
        <v>83</v>
      </c>
      <c r="AY249" s="17" t="s">
        <v>122</v>
      </c>
      <c r="BE249" s="146">
        <f>IF(N249="základní",J249,0)</f>
        <v>0</v>
      </c>
      <c r="BF249" s="146">
        <f>IF(N249="snížená",J249,0)</f>
        <v>0</v>
      </c>
      <c r="BG249" s="146">
        <f>IF(N249="zákl. přenesená",J249,0)</f>
        <v>0</v>
      </c>
      <c r="BH249" s="146">
        <f>IF(N249="sníž. přenesená",J249,0)</f>
        <v>0</v>
      </c>
      <c r="BI249" s="146">
        <f>IF(N249="nulová",J249,0)</f>
        <v>0</v>
      </c>
      <c r="BJ249" s="17" t="s">
        <v>81</v>
      </c>
      <c r="BK249" s="146">
        <f>ROUND(I249*H249,2)</f>
        <v>0</v>
      </c>
      <c r="BL249" s="17" t="s">
        <v>209</v>
      </c>
      <c r="BM249" s="145" t="s">
        <v>279</v>
      </c>
    </row>
    <row r="250" spans="2:65" s="12" customFormat="1" ht="11.25">
      <c r="B250" s="147"/>
      <c r="D250" s="148" t="s">
        <v>131</v>
      </c>
      <c r="E250" s="149" t="s">
        <v>1</v>
      </c>
      <c r="F250" s="150" t="s">
        <v>236</v>
      </c>
      <c r="H250" s="151">
        <v>2.2200000000000002</v>
      </c>
      <c r="I250" s="152"/>
      <c r="L250" s="147"/>
      <c r="M250" s="153"/>
      <c r="T250" s="154"/>
      <c r="AT250" s="149" t="s">
        <v>131</v>
      </c>
      <c r="AU250" s="149" t="s">
        <v>83</v>
      </c>
      <c r="AV250" s="12" t="s">
        <v>83</v>
      </c>
      <c r="AW250" s="12" t="s">
        <v>30</v>
      </c>
      <c r="AX250" s="12" t="s">
        <v>73</v>
      </c>
      <c r="AY250" s="149" t="s">
        <v>122</v>
      </c>
    </row>
    <row r="251" spans="2:65" s="12" customFormat="1" ht="11.25">
      <c r="B251" s="147"/>
      <c r="D251" s="148" t="s">
        <v>131</v>
      </c>
      <c r="E251" s="149" t="s">
        <v>1</v>
      </c>
      <c r="F251" s="150" t="s">
        <v>237</v>
      </c>
      <c r="H251" s="151">
        <v>17.71</v>
      </c>
      <c r="I251" s="152"/>
      <c r="L251" s="147"/>
      <c r="M251" s="153"/>
      <c r="T251" s="154"/>
      <c r="AT251" s="149" t="s">
        <v>131</v>
      </c>
      <c r="AU251" s="149" t="s">
        <v>83</v>
      </c>
      <c r="AV251" s="12" t="s">
        <v>83</v>
      </c>
      <c r="AW251" s="12" t="s">
        <v>30</v>
      </c>
      <c r="AX251" s="12" t="s">
        <v>73</v>
      </c>
      <c r="AY251" s="149" t="s">
        <v>122</v>
      </c>
    </row>
    <row r="252" spans="2:65" s="12" customFormat="1" ht="11.25">
      <c r="B252" s="147"/>
      <c r="D252" s="148" t="s">
        <v>131</v>
      </c>
      <c r="E252" s="149" t="s">
        <v>1</v>
      </c>
      <c r="F252" s="150" t="s">
        <v>238</v>
      </c>
      <c r="H252" s="151">
        <v>53.13</v>
      </c>
      <c r="I252" s="152"/>
      <c r="L252" s="147"/>
      <c r="M252" s="153"/>
      <c r="T252" s="154"/>
      <c r="AT252" s="149" t="s">
        <v>131</v>
      </c>
      <c r="AU252" s="149" t="s">
        <v>83</v>
      </c>
      <c r="AV252" s="12" t="s">
        <v>83</v>
      </c>
      <c r="AW252" s="12" t="s">
        <v>30</v>
      </c>
      <c r="AX252" s="12" t="s">
        <v>73</v>
      </c>
      <c r="AY252" s="149" t="s">
        <v>122</v>
      </c>
    </row>
    <row r="253" spans="2:65" s="14" customFormat="1" ht="11.25">
      <c r="B253" s="162"/>
      <c r="D253" s="148" t="s">
        <v>131</v>
      </c>
      <c r="E253" s="163" t="s">
        <v>1</v>
      </c>
      <c r="F253" s="164" t="s">
        <v>144</v>
      </c>
      <c r="H253" s="165">
        <v>73.06</v>
      </c>
      <c r="I253" s="166"/>
      <c r="L253" s="162"/>
      <c r="M253" s="167"/>
      <c r="T253" s="168"/>
      <c r="AT253" s="163" t="s">
        <v>131</v>
      </c>
      <c r="AU253" s="163" t="s">
        <v>83</v>
      </c>
      <c r="AV253" s="14" t="s">
        <v>129</v>
      </c>
      <c r="AW253" s="14" t="s">
        <v>30</v>
      </c>
      <c r="AX253" s="14" t="s">
        <v>81</v>
      </c>
      <c r="AY253" s="163" t="s">
        <v>122</v>
      </c>
    </row>
    <row r="254" spans="2:65" s="1" customFormat="1" ht="21.75" customHeight="1">
      <c r="B254" s="32"/>
      <c r="C254" s="169" t="s">
        <v>7</v>
      </c>
      <c r="D254" s="169" t="s">
        <v>145</v>
      </c>
      <c r="E254" s="170" t="s">
        <v>280</v>
      </c>
      <c r="F254" s="171" t="s">
        <v>281</v>
      </c>
      <c r="G254" s="172" t="s">
        <v>148</v>
      </c>
      <c r="H254" s="173">
        <v>2.6</v>
      </c>
      <c r="I254" s="174"/>
      <c r="J254" s="175">
        <f>ROUND(I254*H254,2)</f>
        <v>0</v>
      </c>
      <c r="K254" s="176"/>
      <c r="L254" s="177"/>
      <c r="M254" s="178" t="s">
        <v>1</v>
      </c>
      <c r="N254" s="179" t="s">
        <v>38</v>
      </c>
      <c r="P254" s="143">
        <f>O254*H254</f>
        <v>0</v>
      </c>
      <c r="Q254" s="143">
        <v>4.5830000000000003E-2</v>
      </c>
      <c r="R254" s="143">
        <f>Q254*H254</f>
        <v>0.11915800000000001</v>
      </c>
      <c r="S254" s="143">
        <v>0</v>
      </c>
      <c r="T254" s="144">
        <f>S254*H254</f>
        <v>0</v>
      </c>
      <c r="AR254" s="145" t="s">
        <v>274</v>
      </c>
      <c r="AT254" s="145" t="s">
        <v>145</v>
      </c>
      <c r="AU254" s="145" t="s">
        <v>83</v>
      </c>
      <c r="AY254" s="17" t="s">
        <v>122</v>
      </c>
      <c r="BE254" s="146">
        <f>IF(N254="základní",J254,0)</f>
        <v>0</v>
      </c>
      <c r="BF254" s="146">
        <f>IF(N254="snížená",J254,0)</f>
        <v>0</v>
      </c>
      <c r="BG254" s="146">
        <f>IF(N254="zákl. přenesená",J254,0)</f>
        <v>0</v>
      </c>
      <c r="BH254" s="146">
        <f>IF(N254="sníž. přenesená",J254,0)</f>
        <v>0</v>
      </c>
      <c r="BI254" s="146">
        <f>IF(N254="nulová",J254,0)</f>
        <v>0</v>
      </c>
      <c r="BJ254" s="17" t="s">
        <v>81</v>
      </c>
      <c r="BK254" s="146">
        <f>ROUND(I254*H254,2)</f>
        <v>0</v>
      </c>
      <c r="BL254" s="17" t="s">
        <v>209</v>
      </c>
      <c r="BM254" s="145" t="s">
        <v>282</v>
      </c>
    </row>
    <row r="255" spans="2:65" s="12" customFormat="1" ht="11.25">
      <c r="B255" s="147"/>
      <c r="D255" s="148" t="s">
        <v>131</v>
      </c>
      <c r="E255" s="149" t="s">
        <v>1</v>
      </c>
      <c r="F255" s="150" t="s">
        <v>283</v>
      </c>
      <c r="H255" s="151">
        <v>0.39</v>
      </c>
      <c r="I255" s="152"/>
      <c r="L255" s="147"/>
      <c r="M255" s="153"/>
      <c r="T255" s="154"/>
      <c r="AT255" s="149" t="s">
        <v>131</v>
      </c>
      <c r="AU255" s="149" t="s">
        <v>83</v>
      </c>
      <c r="AV255" s="12" t="s">
        <v>83</v>
      </c>
      <c r="AW255" s="12" t="s">
        <v>30</v>
      </c>
      <c r="AX255" s="12" t="s">
        <v>73</v>
      </c>
      <c r="AY255" s="149" t="s">
        <v>122</v>
      </c>
    </row>
    <row r="256" spans="2:65" s="12" customFormat="1" ht="11.25">
      <c r="B256" s="147"/>
      <c r="D256" s="148" t="s">
        <v>131</v>
      </c>
      <c r="E256" s="149" t="s">
        <v>1</v>
      </c>
      <c r="F256" s="150" t="s">
        <v>284</v>
      </c>
      <c r="H256" s="151">
        <v>0.49199999999999999</v>
      </c>
      <c r="I256" s="152"/>
      <c r="L256" s="147"/>
      <c r="M256" s="153"/>
      <c r="T256" s="154"/>
      <c r="AT256" s="149" t="s">
        <v>131</v>
      </c>
      <c r="AU256" s="149" t="s">
        <v>83</v>
      </c>
      <c r="AV256" s="12" t="s">
        <v>83</v>
      </c>
      <c r="AW256" s="12" t="s">
        <v>30</v>
      </c>
      <c r="AX256" s="12" t="s">
        <v>73</v>
      </c>
      <c r="AY256" s="149" t="s">
        <v>122</v>
      </c>
    </row>
    <row r="257" spans="2:65" s="12" customFormat="1" ht="11.25">
      <c r="B257" s="147"/>
      <c r="D257" s="148" t="s">
        <v>131</v>
      </c>
      <c r="E257" s="149" t="s">
        <v>1</v>
      </c>
      <c r="F257" s="150" t="s">
        <v>285</v>
      </c>
      <c r="H257" s="151">
        <v>0.46800000000000003</v>
      </c>
      <c r="I257" s="152"/>
      <c r="L257" s="147"/>
      <c r="M257" s="153"/>
      <c r="T257" s="154"/>
      <c r="AT257" s="149" t="s">
        <v>131</v>
      </c>
      <c r="AU257" s="149" t="s">
        <v>83</v>
      </c>
      <c r="AV257" s="12" t="s">
        <v>83</v>
      </c>
      <c r="AW257" s="12" t="s">
        <v>30</v>
      </c>
      <c r="AX257" s="12" t="s">
        <v>73</v>
      </c>
      <c r="AY257" s="149" t="s">
        <v>122</v>
      </c>
    </row>
    <row r="258" spans="2:65" s="12" customFormat="1" ht="11.25">
      <c r="B258" s="147"/>
      <c r="D258" s="148" t="s">
        <v>131</v>
      </c>
      <c r="E258" s="149" t="s">
        <v>1</v>
      </c>
      <c r="F258" s="150" t="s">
        <v>286</v>
      </c>
      <c r="H258" s="151">
        <v>0.74</v>
      </c>
      <c r="I258" s="152"/>
      <c r="L258" s="147"/>
      <c r="M258" s="153"/>
      <c r="T258" s="154"/>
      <c r="AT258" s="149" t="s">
        <v>131</v>
      </c>
      <c r="AU258" s="149" t="s">
        <v>83</v>
      </c>
      <c r="AV258" s="12" t="s">
        <v>83</v>
      </c>
      <c r="AW258" s="12" t="s">
        <v>30</v>
      </c>
      <c r="AX258" s="12" t="s">
        <v>73</v>
      </c>
      <c r="AY258" s="149" t="s">
        <v>122</v>
      </c>
    </row>
    <row r="259" spans="2:65" s="12" customFormat="1" ht="11.25">
      <c r="B259" s="147"/>
      <c r="D259" s="148" t="s">
        <v>131</v>
      </c>
      <c r="E259" s="149" t="s">
        <v>1</v>
      </c>
      <c r="F259" s="150" t="s">
        <v>287</v>
      </c>
      <c r="H259" s="151">
        <v>0.51</v>
      </c>
      <c r="I259" s="152"/>
      <c r="L259" s="147"/>
      <c r="M259" s="153"/>
      <c r="T259" s="154"/>
      <c r="AT259" s="149" t="s">
        <v>131</v>
      </c>
      <c r="AU259" s="149" t="s">
        <v>83</v>
      </c>
      <c r="AV259" s="12" t="s">
        <v>83</v>
      </c>
      <c r="AW259" s="12" t="s">
        <v>30</v>
      </c>
      <c r="AX259" s="12" t="s">
        <v>73</v>
      </c>
      <c r="AY259" s="149" t="s">
        <v>122</v>
      </c>
    </row>
    <row r="260" spans="2:65" s="14" customFormat="1" ht="11.25">
      <c r="B260" s="162"/>
      <c r="D260" s="148" t="s">
        <v>131</v>
      </c>
      <c r="E260" s="163" t="s">
        <v>1</v>
      </c>
      <c r="F260" s="164" t="s">
        <v>144</v>
      </c>
      <c r="H260" s="165">
        <v>2.6</v>
      </c>
      <c r="I260" s="166"/>
      <c r="L260" s="162"/>
      <c r="M260" s="167"/>
      <c r="T260" s="168"/>
      <c r="AT260" s="163" t="s">
        <v>131</v>
      </c>
      <c r="AU260" s="163" t="s">
        <v>83</v>
      </c>
      <c r="AV260" s="14" t="s">
        <v>129</v>
      </c>
      <c r="AW260" s="14" t="s">
        <v>30</v>
      </c>
      <c r="AX260" s="14" t="s">
        <v>81</v>
      </c>
      <c r="AY260" s="163" t="s">
        <v>122</v>
      </c>
    </row>
    <row r="261" spans="2:65" s="1" customFormat="1" ht="66.75" customHeight="1">
      <c r="B261" s="32"/>
      <c r="C261" s="169" t="s">
        <v>288</v>
      </c>
      <c r="D261" s="169" t="s">
        <v>145</v>
      </c>
      <c r="E261" s="170" t="s">
        <v>289</v>
      </c>
      <c r="F261" s="171" t="s">
        <v>290</v>
      </c>
      <c r="G261" s="172" t="s">
        <v>148</v>
      </c>
      <c r="H261" s="173">
        <v>4.6500000000000004</v>
      </c>
      <c r="I261" s="174"/>
      <c r="J261" s="175">
        <f>ROUND(I261*H261,2)</f>
        <v>0</v>
      </c>
      <c r="K261" s="176"/>
      <c r="L261" s="177"/>
      <c r="M261" s="178" t="s">
        <v>1</v>
      </c>
      <c r="N261" s="179" t="s">
        <v>38</v>
      </c>
      <c r="P261" s="143">
        <f>O261*H261</f>
        <v>0</v>
      </c>
      <c r="Q261" s="143">
        <v>3.8289999999999998E-2</v>
      </c>
      <c r="R261" s="143">
        <f>Q261*H261</f>
        <v>0.1780485</v>
      </c>
      <c r="S261" s="143">
        <v>0</v>
      </c>
      <c r="T261" s="144">
        <f>S261*H261</f>
        <v>0</v>
      </c>
      <c r="AR261" s="145" t="s">
        <v>274</v>
      </c>
      <c r="AT261" s="145" t="s">
        <v>145</v>
      </c>
      <c r="AU261" s="145" t="s">
        <v>83</v>
      </c>
      <c r="AY261" s="17" t="s">
        <v>122</v>
      </c>
      <c r="BE261" s="146">
        <f>IF(N261="základní",J261,0)</f>
        <v>0</v>
      </c>
      <c r="BF261" s="146">
        <f>IF(N261="snížená",J261,0)</f>
        <v>0</v>
      </c>
      <c r="BG261" s="146">
        <f>IF(N261="zákl. přenesená",J261,0)</f>
        <v>0</v>
      </c>
      <c r="BH261" s="146">
        <f>IF(N261="sníž. přenesená",J261,0)</f>
        <v>0</v>
      </c>
      <c r="BI261" s="146">
        <f>IF(N261="nulová",J261,0)</f>
        <v>0</v>
      </c>
      <c r="BJ261" s="17" t="s">
        <v>81</v>
      </c>
      <c r="BK261" s="146">
        <f>ROUND(I261*H261,2)</f>
        <v>0</v>
      </c>
      <c r="BL261" s="17" t="s">
        <v>209</v>
      </c>
      <c r="BM261" s="145" t="s">
        <v>291</v>
      </c>
    </row>
    <row r="262" spans="2:65" s="12" customFormat="1" ht="11.25">
      <c r="B262" s="147"/>
      <c r="D262" s="148" t="s">
        <v>131</v>
      </c>
      <c r="E262" s="149" t="s">
        <v>1</v>
      </c>
      <c r="F262" s="150" t="s">
        <v>292</v>
      </c>
      <c r="H262" s="151">
        <v>4.6500000000000004</v>
      </c>
      <c r="I262" s="152"/>
      <c r="L262" s="147"/>
      <c r="M262" s="153"/>
      <c r="T262" s="154"/>
      <c r="AT262" s="149" t="s">
        <v>131</v>
      </c>
      <c r="AU262" s="149" t="s">
        <v>83</v>
      </c>
      <c r="AV262" s="12" t="s">
        <v>83</v>
      </c>
      <c r="AW262" s="12" t="s">
        <v>30</v>
      </c>
      <c r="AX262" s="12" t="s">
        <v>81</v>
      </c>
      <c r="AY262" s="149" t="s">
        <v>122</v>
      </c>
    </row>
    <row r="263" spans="2:65" s="1" customFormat="1" ht="33" customHeight="1">
      <c r="B263" s="32"/>
      <c r="C263" s="133" t="s">
        <v>293</v>
      </c>
      <c r="D263" s="133" t="s">
        <v>125</v>
      </c>
      <c r="E263" s="134" t="s">
        <v>294</v>
      </c>
      <c r="F263" s="135" t="s">
        <v>295</v>
      </c>
      <c r="G263" s="136" t="s">
        <v>242</v>
      </c>
      <c r="H263" s="137">
        <v>3</v>
      </c>
      <c r="I263" s="138"/>
      <c r="J263" s="139">
        <f>ROUND(I263*H263,2)</f>
        <v>0</v>
      </c>
      <c r="K263" s="140"/>
      <c r="L263" s="32"/>
      <c r="M263" s="141" t="s">
        <v>1</v>
      </c>
      <c r="N263" s="142" t="s">
        <v>38</v>
      </c>
      <c r="P263" s="143">
        <f>O263*H263</f>
        <v>0</v>
      </c>
      <c r="Q263" s="143">
        <v>0</v>
      </c>
      <c r="R263" s="143">
        <f>Q263*H263</f>
        <v>0</v>
      </c>
      <c r="S263" s="143">
        <v>0</v>
      </c>
      <c r="T263" s="144">
        <f>S263*H263</f>
        <v>0</v>
      </c>
      <c r="AR263" s="145" t="s">
        <v>209</v>
      </c>
      <c r="AT263" s="145" t="s">
        <v>125</v>
      </c>
      <c r="AU263" s="145" t="s">
        <v>83</v>
      </c>
      <c r="AY263" s="17" t="s">
        <v>122</v>
      </c>
      <c r="BE263" s="146">
        <f>IF(N263="základní",J263,0)</f>
        <v>0</v>
      </c>
      <c r="BF263" s="146">
        <f>IF(N263="snížená",J263,0)</f>
        <v>0</v>
      </c>
      <c r="BG263" s="146">
        <f>IF(N263="zákl. přenesená",J263,0)</f>
        <v>0</v>
      </c>
      <c r="BH263" s="146">
        <f>IF(N263="sníž. přenesená",J263,0)</f>
        <v>0</v>
      </c>
      <c r="BI263" s="146">
        <f>IF(N263="nulová",J263,0)</f>
        <v>0</v>
      </c>
      <c r="BJ263" s="17" t="s">
        <v>81</v>
      </c>
      <c r="BK263" s="146">
        <f>ROUND(I263*H263,2)</f>
        <v>0</v>
      </c>
      <c r="BL263" s="17" t="s">
        <v>209</v>
      </c>
      <c r="BM263" s="145" t="s">
        <v>296</v>
      </c>
    </row>
    <row r="264" spans="2:65" s="12" customFormat="1" ht="11.25">
      <c r="B264" s="147"/>
      <c r="D264" s="148" t="s">
        <v>131</v>
      </c>
      <c r="E264" s="149" t="s">
        <v>1</v>
      </c>
      <c r="F264" s="150" t="s">
        <v>297</v>
      </c>
      <c r="H264" s="151">
        <v>3</v>
      </c>
      <c r="I264" s="152"/>
      <c r="L264" s="147"/>
      <c r="M264" s="153"/>
      <c r="T264" s="154"/>
      <c r="AT264" s="149" t="s">
        <v>131</v>
      </c>
      <c r="AU264" s="149" t="s">
        <v>83</v>
      </c>
      <c r="AV264" s="12" t="s">
        <v>83</v>
      </c>
      <c r="AW264" s="12" t="s">
        <v>30</v>
      </c>
      <c r="AX264" s="12" t="s">
        <v>73</v>
      </c>
      <c r="AY264" s="149" t="s">
        <v>122</v>
      </c>
    </row>
    <row r="265" spans="2:65" s="1" customFormat="1" ht="37.9" customHeight="1">
      <c r="B265" s="32"/>
      <c r="C265" s="133" t="s">
        <v>298</v>
      </c>
      <c r="D265" s="133" t="s">
        <v>125</v>
      </c>
      <c r="E265" s="134" t="s">
        <v>299</v>
      </c>
      <c r="F265" s="135" t="s">
        <v>300</v>
      </c>
      <c r="G265" s="136" t="s">
        <v>242</v>
      </c>
      <c r="H265" s="137">
        <v>1</v>
      </c>
      <c r="I265" s="138"/>
      <c r="J265" s="139">
        <f>ROUND(I265*H265,2)</f>
        <v>0</v>
      </c>
      <c r="K265" s="140"/>
      <c r="L265" s="32"/>
      <c r="M265" s="141" t="s">
        <v>1</v>
      </c>
      <c r="N265" s="142" t="s">
        <v>38</v>
      </c>
      <c r="P265" s="143">
        <f>O265*H265</f>
        <v>0</v>
      </c>
      <c r="Q265" s="143">
        <v>0</v>
      </c>
      <c r="R265" s="143">
        <f>Q265*H265</f>
        <v>0</v>
      </c>
      <c r="S265" s="143">
        <v>0</v>
      </c>
      <c r="T265" s="144">
        <f>S265*H265</f>
        <v>0</v>
      </c>
      <c r="AR265" s="145" t="s">
        <v>209</v>
      </c>
      <c r="AT265" s="145" t="s">
        <v>125</v>
      </c>
      <c r="AU265" s="145" t="s">
        <v>83</v>
      </c>
      <c r="AY265" s="17" t="s">
        <v>122</v>
      </c>
      <c r="BE265" s="146">
        <f>IF(N265="základní",J265,0)</f>
        <v>0</v>
      </c>
      <c r="BF265" s="146">
        <f>IF(N265="snížená",J265,0)</f>
        <v>0</v>
      </c>
      <c r="BG265" s="146">
        <f>IF(N265="zákl. přenesená",J265,0)</f>
        <v>0</v>
      </c>
      <c r="BH265" s="146">
        <f>IF(N265="sníž. přenesená",J265,0)</f>
        <v>0</v>
      </c>
      <c r="BI265" s="146">
        <f>IF(N265="nulová",J265,0)</f>
        <v>0</v>
      </c>
      <c r="BJ265" s="17" t="s">
        <v>81</v>
      </c>
      <c r="BK265" s="146">
        <f>ROUND(I265*H265,2)</f>
        <v>0</v>
      </c>
      <c r="BL265" s="17" t="s">
        <v>209</v>
      </c>
      <c r="BM265" s="145" t="s">
        <v>301</v>
      </c>
    </row>
    <row r="266" spans="2:65" s="12" customFormat="1" ht="11.25">
      <c r="B266" s="147"/>
      <c r="D266" s="148" t="s">
        <v>131</v>
      </c>
      <c r="E266" s="149" t="s">
        <v>1</v>
      </c>
      <c r="F266" s="150" t="s">
        <v>81</v>
      </c>
      <c r="H266" s="151">
        <v>1</v>
      </c>
      <c r="I266" s="152"/>
      <c r="L266" s="147"/>
      <c r="M266" s="153"/>
      <c r="T266" s="154"/>
      <c r="AT266" s="149" t="s">
        <v>131</v>
      </c>
      <c r="AU266" s="149" t="s">
        <v>83</v>
      </c>
      <c r="AV266" s="12" t="s">
        <v>83</v>
      </c>
      <c r="AW266" s="12" t="s">
        <v>30</v>
      </c>
      <c r="AX266" s="12" t="s">
        <v>81</v>
      </c>
      <c r="AY266" s="149" t="s">
        <v>122</v>
      </c>
    </row>
    <row r="267" spans="2:65" s="1" customFormat="1" ht="44.25" customHeight="1">
      <c r="B267" s="32"/>
      <c r="C267" s="133" t="s">
        <v>302</v>
      </c>
      <c r="D267" s="133" t="s">
        <v>125</v>
      </c>
      <c r="E267" s="134" t="s">
        <v>303</v>
      </c>
      <c r="F267" s="135" t="s">
        <v>304</v>
      </c>
      <c r="G267" s="136" t="s">
        <v>242</v>
      </c>
      <c r="H267" s="137">
        <v>15</v>
      </c>
      <c r="I267" s="138"/>
      <c r="J267" s="139">
        <f>ROUND(I267*H267,2)</f>
        <v>0</v>
      </c>
      <c r="K267" s="140"/>
      <c r="L267" s="32"/>
      <c r="M267" s="141" t="s">
        <v>1</v>
      </c>
      <c r="N267" s="142" t="s">
        <v>38</v>
      </c>
      <c r="P267" s="143">
        <f>O267*H267</f>
        <v>0</v>
      </c>
      <c r="Q267" s="143">
        <v>0</v>
      </c>
      <c r="R267" s="143">
        <f>Q267*H267</f>
        <v>0</v>
      </c>
      <c r="S267" s="143">
        <v>0</v>
      </c>
      <c r="T267" s="144">
        <f>S267*H267</f>
        <v>0</v>
      </c>
      <c r="AR267" s="145" t="s">
        <v>209</v>
      </c>
      <c r="AT267" s="145" t="s">
        <v>125</v>
      </c>
      <c r="AU267" s="145" t="s">
        <v>83</v>
      </c>
      <c r="AY267" s="17" t="s">
        <v>122</v>
      </c>
      <c r="BE267" s="146">
        <f>IF(N267="základní",J267,0)</f>
        <v>0</v>
      </c>
      <c r="BF267" s="146">
        <f>IF(N267="snížená",J267,0)</f>
        <v>0</v>
      </c>
      <c r="BG267" s="146">
        <f>IF(N267="zákl. přenesená",J267,0)</f>
        <v>0</v>
      </c>
      <c r="BH267" s="146">
        <f>IF(N267="sníž. přenesená",J267,0)</f>
        <v>0</v>
      </c>
      <c r="BI267" s="146">
        <f>IF(N267="nulová",J267,0)</f>
        <v>0</v>
      </c>
      <c r="BJ267" s="17" t="s">
        <v>81</v>
      </c>
      <c r="BK267" s="146">
        <f>ROUND(I267*H267,2)</f>
        <v>0</v>
      </c>
      <c r="BL267" s="17" t="s">
        <v>209</v>
      </c>
      <c r="BM267" s="145" t="s">
        <v>305</v>
      </c>
    </row>
    <row r="268" spans="2:65" s="12" customFormat="1" ht="11.25">
      <c r="B268" s="147"/>
      <c r="D268" s="148" t="s">
        <v>131</v>
      </c>
      <c r="E268" s="149" t="s">
        <v>1</v>
      </c>
      <c r="F268" s="150" t="s">
        <v>306</v>
      </c>
      <c r="H268" s="151">
        <v>15</v>
      </c>
      <c r="I268" s="152"/>
      <c r="L268" s="147"/>
      <c r="M268" s="153"/>
      <c r="T268" s="154"/>
      <c r="AT268" s="149" t="s">
        <v>131</v>
      </c>
      <c r="AU268" s="149" t="s">
        <v>83</v>
      </c>
      <c r="AV268" s="12" t="s">
        <v>83</v>
      </c>
      <c r="AW268" s="12" t="s">
        <v>30</v>
      </c>
      <c r="AX268" s="12" t="s">
        <v>81</v>
      </c>
      <c r="AY268" s="149" t="s">
        <v>122</v>
      </c>
    </row>
    <row r="269" spans="2:65" s="12" customFormat="1" ht="11.25">
      <c r="B269" s="147"/>
      <c r="D269" s="148" t="s">
        <v>131</v>
      </c>
      <c r="E269" s="149" t="s">
        <v>1</v>
      </c>
      <c r="F269" s="150" t="s">
        <v>307</v>
      </c>
      <c r="H269" s="151">
        <v>17</v>
      </c>
      <c r="I269" s="152"/>
      <c r="L269" s="147"/>
      <c r="M269" s="153"/>
      <c r="T269" s="154"/>
      <c r="AT269" s="149" t="s">
        <v>131</v>
      </c>
      <c r="AU269" s="149" t="s">
        <v>83</v>
      </c>
      <c r="AV269" s="12" t="s">
        <v>83</v>
      </c>
      <c r="AW269" s="12" t="s">
        <v>30</v>
      </c>
      <c r="AX269" s="12" t="s">
        <v>73</v>
      </c>
      <c r="AY269" s="149" t="s">
        <v>122</v>
      </c>
    </row>
    <row r="270" spans="2:65" s="1" customFormat="1" ht="16.5" customHeight="1">
      <c r="B270" s="32"/>
      <c r="C270" s="169" t="s">
        <v>308</v>
      </c>
      <c r="D270" s="169" t="s">
        <v>145</v>
      </c>
      <c r="E270" s="170" t="s">
        <v>309</v>
      </c>
      <c r="F270" s="171" t="s">
        <v>310</v>
      </c>
      <c r="G270" s="172" t="s">
        <v>128</v>
      </c>
      <c r="H270" s="173">
        <v>15</v>
      </c>
      <c r="I270" s="174"/>
      <c r="J270" s="175">
        <f>ROUND(I270*H270,2)</f>
        <v>0</v>
      </c>
      <c r="K270" s="176"/>
      <c r="L270" s="177"/>
      <c r="M270" s="178" t="s">
        <v>1</v>
      </c>
      <c r="N270" s="179" t="s">
        <v>38</v>
      </c>
      <c r="P270" s="143">
        <f>O270*H270</f>
        <v>0</v>
      </c>
      <c r="Q270" s="143">
        <v>5.0000000000000001E-3</v>
      </c>
      <c r="R270" s="143">
        <f>Q270*H270</f>
        <v>7.4999999999999997E-2</v>
      </c>
      <c r="S270" s="143">
        <v>0</v>
      </c>
      <c r="T270" s="144">
        <f>S270*H270</f>
        <v>0</v>
      </c>
      <c r="AR270" s="145" t="s">
        <v>274</v>
      </c>
      <c r="AT270" s="145" t="s">
        <v>145</v>
      </c>
      <c r="AU270" s="145" t="s">
        <v>83</v>
      </c>
      <c r="AY270" s="17" t="s">
        <v>122</v>
      </c>
      <c r="BE270" s="146">
        <f>IF(N270="základní",J270,0)</f>
        <v>0</v>
      </c>
      <c r="BF270" s="146">
        <f>IF(N270="snížená",J270,0)</f>
        <v>0</v>
      </c>
      <c r="BG270" s="146">
        <f>IF(N270="zákl. přenesená",J270,0)</f>
        <v>0</v>
      </c>
      <c r="BH270" s="146">
        <f>IF(N270="sníž. přenesená",J270,0)</f>
        <v>0</v>
      </c>
      <c r="BI270" s="146">
        <f>IF(N270="nulová",J270,0)</f>
        <v>0</v>
      </c>
      <c r="BJ270" s="17" t="s">
        <v>81</v>
      </c>
      <c r="BK270" s="146">
        <f>ROUND(I270*H270,2)</f>
        <v>0</v>
      </c>
      <c r="BL270" s="17" t="s">
        <v>209</v>
      </c>
      <c r="BM270" s="145" t="s">
        <v>311</v>
      </c>
    </row>
    <row r="271" spans="2:65" s="12" customFormat="1" ht="11.25">
      <c r="B271" s="147"/>
      <c r="D271" s="148" t="s">
        <v>131</v>
      </c>
      <c r="E271" s="149" t="s">
        <v>1</v>
      </c>
      <c r="F271" s="150" t="s">
        <v>312</v>
      </c>
      <c r="H271" s="151">
        <v>15</v>
      </c>
      <c r="I271" s="152"/>
      <c r="L271" s="147"/>
      <c r="M271" s="153"/>
      <c r="T271" s="154"/>
      <c r="AT271" s="149" t="s">
        <v>131</v>
      </c>
      <c r="AU271" s="149" t="s">
        <v>83</v>
      </c>
      <c r="AV271" s="12" t="s">
        <v>83</v>
      </c>
      <c r="AW271" s="12" t="s">
        <v>30</v>
      </c>
      <c r="AX271" s="12" t="s">
        <v>81</v>
      </c>
      <c r="AY271" s="149" t="s">
        <v>122</v>
      </c>
    </row>
    <row r="272" spans="2:65" s="1" customFormat="1" ht="24.2" customHeight="1">
      <c r="B272" s="32"/>
      <c r="C272" s="169" t="s">
        <v>313</v>
      </c>
      <c r="D272" s="169" t="s">
        <v>145</v>
      </c>
      <c r="E272" s="170" t="s">
        <v>314</v>
      </c>
      <c r="F272" s="171" t="s">
        <v>315</v>
      </c>
      <c r="G272" s="172" t="s">
        <v>128</v>
      </c>
      <c r="H272" s="173">
        <v>6</v>
      </c>
      <c r="I272" s="174"/>
      <c r="J272" s="175">
        <f>ROUND(I272*H272,2)</f>
        <v>0</v>
      </c>
      <c r="K272" s="176"/>
      <c r="L272" s="177"/>
      <c r="M272" s="178" t="s">
        <v>1</v>
      </c>
      <c r="N272" s="179" t="s">
        <v>38</v>
      </c>
      <c r="P272" s="143">
        <f>O272*H272</f>
        <v>0</v>
      </c>
      <c r="Q272" s="143">
        <v>4.0000000000000001E-3</v>
      </c>
      <c r="R272" s="143">
        <f>Q272*H272</f>
        <v>2.4E-2</v>
      </c>
      <c r="S272" s="143">
        <v>0</v>
      </c>
      <c r="T272" s="144">
        <f>S272*H272</f>
        <v>0</v>
      </c>
      <c r="AR272" s="145" t="s">
        <v>274</v>
      </c>
      <c r="AT272" s="145" t="s">
        <v>145</v>
      </c>
      <c r="AU272" s="145" t="s">
        <v>83</v>
      </c>
      <c r="AY272" s="17" t="s">
        <v>122</v>
      </c>
      <c r="BE272" s="146">
        <f>IF(N272="základní",J272,0)</f>
        <v>0</v>
      </c>
      <c r="BF272" s="146">
        <f>IF(N272="snížená",J272,0)</f>
        <v>0</v>
      </c>
      <c r="BG272" s="146">
        <f>IF(N272="zákl. přenesená",J272,0)</f>
        <v>0</v>
      </c>
      <c r="BH272" s="146">
        <f>IF(N272="sníž. přenesená",J272,0)</f>
        <v>0</v>
      </c>
      <c r="BI272" s="146">
        <f>IF(N272="nulová",J272,0)</f>
        <v>0</v>
      </c>
      <c r="BJ272" s="17" t="s">
        <v>81</v>
      </c>
      <c r="BK272" s="146">
        <f>ROUND(I272*H272,2)</f>
        <v>0</v>
      </c>
      <c r="BL272" s="17" t="s">
        <v>209</v>
      </c>
      <c r="BM272" s="145" t="s">
        <v>316</v>
      </c>
    </row>
    <row r="273" spans="2:65" s="12" customFormat="1" ht="11.25">
      <c r="B273" s="147"/>
      <c r="D273" s="148" t="s">
        <v>131</v>
      </c>
      <c r="E273" s="149" t="s">
        <v>1</v>
      </c>
      <c r="F273" s="150" t="s">
        <v>317</v>
      </c>
      <c r="H273" s="151">
        <v>6</v>
      </c>
      <c r="I273" s="152"/>
      <c r="L273" s="147"/>
      <c r="M273" s="153"/>
      <c r="T273" s="154"/>
      <c r="AT273" s="149" t="s">
        <v>131</v>
      </c>
      <c r="AU273" s="149" t="s">
        <v>83</v>
      </c>
      <c r="AV273" s="12" t="s">
        <v>83</v>
      </c>
      <c r="AW273" s="12" t="s">
        <v>30</v>
      </c>
      <c r="AX273" s="12" t="s">
        <v>81</v>
      </c>
      <c r="AY273" s="149" t="s">
        <v>122</v>
      </c>
    </row>
    <row r="274" spans="2:65" s="1" customFormat="1" ht="24.2" customHeight="1">
      <c r="B274" s="32"/>
      <c r="C274" s="169" t="s">
        <v>318</v>
      </c>
      <c r="D274" s="169" t="s">
        <v>145</v>
      </c>
      <c r="E274" s="170" t="s">
        <v>319</v>
      </c>
      <c r="F274" s="171" t="s">
        <v>320</v>
      </c>
      <c r="G274" s="172" t="s">
        <v>128</v>
      </c>
      <c r="H274" s="173">
        <v>5.9</v>
      </c>
      <c r="I274" s="174"/>
      <c r="J274" s="175">
        <f>ROUND(I274*H274,2)</f>
        <v>0</v>
      </c>
      <c r="K274" s="176"/>
      <c r="L274" s="177"/>
      <c r="M274" s="178" t="s">
        <v>1</v>
      </c>
      <c r="N274" s="179" t="s">
        <v>38</v>
      </c>
      <c r="P274" s="143">
        <f>O274*H274</f>
        <v>0</v>
      </c>
      <c r="Q274" s="143">
        <v>6.0000000000000001E-3</v>
      </c>
      <c r="R274" s="143">
        <f>Q274*H274</f>
        <v>3.5400000000000001E-2</v>
      </c>
      <c r="S274" s="143">
        <v>0</v>
      </c>
      <c r="T274" s="144">
        <f>S274*H274</f>
        <v>0</v>
      </c>
      <c r="AR274" s="145" t="s">
        <v>274</v>
      </c>
      <c r="AT274" s="145" t="s">
        <v>145</v>
      </c>
      <c r="AU274" s="145" t="s">
        <v>83</v>
      </c>
      <c r="AY274" s="17" t="s">
        <v>122</v>
      </c>
      <c r="BE274" s="146">
        <f>IF(N274="základní",J274,0)</f>
        <v>0</v>
      </c>
      <c r="BF274" s="146">
        <f>IF(N274="snížená",J274,0)</f>
        <v>0</v>
      </c>
      <c r="BG274" s="146">
        <f>IF(N274="zákl. přenesená",J274,0)</f>
        <v>0</v>
      </c>
      <c r="BH274" s="146">
        <f>IF(N274="sníž. přenesená",J274,0)</f>
        <v>0</v>
      </c>
      <c r="BI274" s="146">
        <f>IF(N274="nulová",J274,0)</f>
        <v>0</v>
      </c>
      <c r="BJ274" s="17" t="s">
        <v>81</v>
      </c>
      <c r="BK274" s="146">
        <f>ROUND(I274*H274,2)</f>
        <v>0</v>
      </c>
      <c r="BL274" s="17" t="s">
        <v>209</v>
      </c>
      <c r="BM274" s="145" t="s">
        <v>321</v>
      </c>
    </row>
    <row r="275" spans="2:65" s="12" customFormat="1" ht="11.25">
      <c r="B275" s="147"/>
      <c r="D275" s="148" t="s">
        <v>131</v>
      </c>
      <c r="E275" s="149" t="s">
        <v>1</v>
      </c>
      <c r="F275" s="150" t="s">
        <v>322</v>
      </c>
      <c r="H275" s="151">
        <v>5.9</v>
      </c>
      <c r="I275" s="152"/>
      <c r="L275" s="147"/>
      <c r="M275" s="153"/>
      <c r="T275" s="154"/>
      <c r="AT275" s="149" t="s">
        <v>131</v>
      </c>
      <c r="AU275" s="149" t="s">
        <v>83</v>
      </c>
      <c r="AV275" s="12" t="s">
        <v>83</v>
      </c>
      <c r="AW275" s="12" t="s">
        <v>30</v>
      </c>
      <c r="AX275" s="12" t="s">
        <v>81</v>
      </c>
      <c r="AY275" s="149" t="s">
        <v>122</v>
      </c>
    </row>
    <row r="276" spans="2:65" s="1" customFormat="1" ht="24.2" customHeight="1">
      <c r="B276" s="32"/>
      <c r="C276" s="169" t="s">
        <v>323</v>
      </c>
      <c r="D276" s="169" t="s">
        <v>145</v>
      </c>
      <c r="E276" s="170" t="s">
        <v>324</v>
      </c>
      <c r="F276" s="171" t="s">
        <v>325</v>
      </c>
      <c r="G276" s="172" t="s">
        <v>128</v>
      </c>
      <c r="H276" s="173">
        <v>9.6</v>
      </c>
      <c r="I276" s="174"/>
      <c r="J276" s="175">
        <f>ROUND(I276*H276,2)</f>
        <v>0</v>
      </c>
      <c r="K276" s="176"/>
      <c r="L276" s="177"/>
      <c r="M276" s="178" t="s">
        <v>1</v>
      </c>
      <c r="N276" s="179" t="s">
        <v>38</v>
      </c>
      <c r="P276" s="143">
        <f>O276*H276</f>
        <v>0</v>
      </c>
      <c r="Q276" s="143">
        <v>7.0000000000000001E-3</v>
      </c>
      <c r="R276" s="143">
        <f>Q276*H276</f>
        <v>6.7199999999999996E-2</v>
      </c>
      <c r="S276" s="143">
        <v>0</v>
      </c>
      <c r="T276" s="144">
        <f>S276*H276</f>
        <v>0</v>
      </c>
      <c r="AR276" s="145" t="s">
        <v>274</v>
      </c>
      <c r="AT276" s="145" t="s">
        <v>145</v>
      </c>
      <c r="AU276" s="145" t="s">
        <v>83</v>
      </c>
      <c r="AY276" s="17" t="s">
        <v>122</v>
      </c>
      <c r="BE276" s="146">
        <f>IF(N276="základní",J276,0)</f>
        <v>0</v>
      </c>
      <c r="BF276" s="146">
        <f>IF(N276="snížená",J276,0)</f>
        <v>0</v>
      </c>
      <c r="BG276" s="146">
        <f>IF(N276="zákl. přenesená",J276,0)</f>
        <v>0</v>
      </c>
      <c r="BH276" s="146">
        <f>IF(N276="sníž. přenesená",J276,0)</f>
        <v>0</v>
      </c>
      <c r="BI276" s="146">
        <f>IF(N276="nulová",J276,0)</f>
        <v>0</v>
      </c>
      <c r="BJ276" s="17" t="s">
        <v>81</v>
      </c>
      <c r="BK276" s="146">
        <f>ROUND(I276*H276,2)</f>
        <v>0</v>
      </c>
      <c r="BL276" s="17" t="s">
        <v>209</v>
      </c>
      <c r="BM276" s="145" t="s">
        <v>326</v>
      </c>
    </row>
    <row r="277" spans="2:65" s="12" customFormat="1" ht="11.25">
      <c r="B277" s="147"/>
      <c r="D277" s="148" t="s">
        <v>131</v>
      </c>
      <c r="E277" s="149" t="s">
        <v>1</v>
      </c>
      <c r="F277" s="150" t="s">
        <v>327</v>
      </c>
      <c r="H277" s="151">
        <v>9.6</v>
      </c>
      <c r="I277" s="152"/>
      <c r="L277" s="147"/>
      <c r="M277" s="153"/>
      <c r="T277" s="154"/>
      <c r="AT277" s="149" t="s">
        <v>131</v>
      </c>
      <c r="AU277" s="149" t="s">
        <v>83</v>
      </c>
      <c r="AV277" s="12" t="s">
        <v>83</v>
      </c>
      <c r="AW277" s="12" t="s">
        <v>30</v>
      </c>
      <c r="AX277" s="12" t="s">
        <v>81</v>
      </c>
      <c r="AY277" s="149" t="s">
        <v>122</v>
      </c>
    </row>
    <row r="278" spans="2:65" s="1" customFormat="1" ht="44.25" customHeight="1">
      <c r="B278" s="32"/>
      <c r="C278" s="133" t="s">
        <v>328</v>
      </c>
      <c r="D278" s="133" t="s">
        <v>125</v>
      </c>
      <c r="E278" s="134" t="s">
        <v>329</v>
      </c>
      <c r="F278" s="135" t="s">
        <v>330</v>
      </c>
      <c r="G278" s="136" t="s">
        <v>201</v>
      </c>
      <c r="H278" s="137">
        <v>3.3839999999999999</v>
      </c>
      <c r="I278" s="138"/>
      <c r="J278" s="139">
        <f>ROUND(I278*H278,2)</f>
        <v>0</v>
      </c>
      <c r="K278" s="140"/>
      <c r="L278" s="32"/>
      <c r="M278" s="141" t="s">
        <v>1</v>
      </c>
      <c r="N278" s="142" t="s">
        <v>38</v>
      </c>
      <c r="P278" s="143">
        <f>O278*H278</f>
        <v>0</v>
      </c>
      <c r="Q278" s="143">
        <v>0</v>
      </c>
      <c r="R278" s="143">
        <f>Q278*H278</f>
        <v>0</v>
      </c>
      <c r="S278" s="143">
        <v>0</v>
      </c>
      <c r="T278" s="144">
        <f>S278*H278</f>
        <v>0</v>
      </c>
      <c r="AR278" s="145" t="s">
        <v>209</v>
      </c>
      <c r="AT278" s="145" t="s">
        <v>125</v>
      </c>
      <c r="AU278" s="145" t="s">
        <v>83</v>
      </c>
      <c r="AY278" s="17" t="s">
        <v>122</v>
      </c>
      <c r="BE278" s="146">
        <f>IF(N278="základní",J278,0)</f>
        <v>0</v>
      </c>
      <c r="BF278" s="146">
        <f>IF(N278="snížená",J278,0)</f>
        <v>0</v>
      </c>
      <c r="BG278" s="146">
        <f>IF(N278="zákl. přenesená",J278,0)</f>
        <v>0</v>
      </c>
      <c r="BH278" s="146">
        <f>IF(N278="sníž. přenesená",J278,0)</f>
        <v>0</v>
      </c>
      <c r="BI278" s="146">
        <f>IF(N278="nulová",J278,0)</f>
        <v>0</v>
      </c>
      <c r="BJ278" s="17" t="s">
        <v>81</v>
      </c>
      <c r="BK278" s="146">
        <f>ROUND(I278*H278,2)</f>
        <v>0</v>
      </c>
      <c r="BL278" s="17" t="s">
        <v>209</v>
      </c>
      <c r="BM278" s="145" t="s">
        <v>331</v>
      </c>
    </row>
    <row r="279" spans="2:65" s="11" customFormat="1" ht="22.9" customHeight="1">
      <c r="B279" s="121"/>
      <c r="D279" s="122" t="s">
        <v>72</v>
      </c>
      <c r="E279" s="131" t="s">
        <v>332</v>
      </c>
      <c r="F279" s="131" t="s">
        <v>333</v>
      </c>
      <c r="I279" s="124"/>
      <c r="J279" s="132">
        <f>BK279</f>
        <v>0</v>
      </c>
      <c r="L279" s="121"/>
      <c r="M279" s="126"/>
      <c r="P279" s="127">
        <f>SUM(P280:P284)</f>
        <v>0</v>
      </c>
      <c r="R279" s="127">
        <f>SUM(R280:R284)</f>
        <v>2.2625599999999999E-2</v>
      </c>
      <c r="T279" s="128">
        <f>SUM(T280:T284)</f>
        <v>0</v>
      </c>
      <c r="AR279" s="122" t="s">
        <v>83</v>
      </c>
      <c r="AT279" s="129" t="s">
        <v>72</v>
      </c>
      <c r="AU279" s="129" t="s">
        <v>81</v>
      </c>
      <c r="AY279" s="122" t="s">
        <v>122</v>
      </c>
      <c r="BK279" s="130">
        <f>SUM(BK280:BK284)</f>
        <v>0</v>
      </c>
    </row>
    <row r="280" spans="2:65" s="1" customFormat="1" ht="37.9" customHeight="1">
      <c r="B280" s="32"/>
      <c r="C280" s="133" t="s">
        <v>334</v>
      </c>
      <c r="D280" s="133" t="s">
        <v>125</v>
      </c>
      <c r="E280" s="134" t="s">
        <v>335</v>
      </c>
      <c r="F280" s="135" t="s">
        <v>336</v>
      </c>
      <c r="G280" s="136" t="s">
        <v>148</v>
      </c>
      <c r="H280" s="137">
        <v>1.23</v>
      </c>
      <c r="I280" s="138"/>
      <c r="J280" s="139">
        <f>ROUND(I280*H280,2)</f>
        <v>0</v>
      </c>
      <c r="K280" s="140"/>
      <c r="L280" s="32"/>
      <c r="M280" s="141" t="s">
        <v>1</v>
      </c>
      <c r="N280" s="142" t="s">
        <v>38</v>
      </c>
      <c r="P280" s="143">
        <f>O280*H280</f>
        <v>0</v>
      </c>
      <c r="Q280" s="143">
        <v>6.0000000000000001E-3</v>
      </c>
      <c r="R280" s="143">
        <f>Q280*H280</f>
        <v>7.3800000000000003E-3</v>
      </c>
      <c r="S280" s="143">
        <v>0</v>
      </c>
      <c r="T280" s="144">
        <f>S280*H280</f>
        <v>0</v>
      </c>
      <c r="AR280" s="145" t="s">
        <v>209</v>
      </c>
      <c r="AT280" s="145" t="s">
        <v>125</v>
      </c>
      <c r="AU280" s="145" t="s">
        <v>83</v>
      </c>
      <c r="AY280" s="17" t="s">
        <v>122</v>
      </c>
      <c r="BE280" s="146">
        <f>IF(N280="základní",J280,0)</f>
        <v>0</v>
      </c>
      <c r="BF280" s="146">
        <f>IF(N280="snížená",J280,0)</f>
        <v>0</v>
      </c>
      <c r="BG280" s="146">
        <f>IF(N280="zákl. přenesená",J280,0)</f>
        <v>0</v>
      </c>
      <c r="BH280" s="146">
        <f>IF(N280="sníž. přenesená",J280,0)</f>
        <v>0</v>
      </c>
      <c r="BI280" s="146">
        <f>IF(N280="nulová",J280,0)</f>
        <v>0</v>
      </c>
      <c r="BJ280" s="17" t="s">
        <v>81</v>
      </c>
      <c r="BK280" s="146">
        <f>ROUND(I280*H280,2)</f>
        <v>0</v>
      </c>
      <c r="BL280" s="17" t="s">
        <v>209</v>
      </c>
      <c r="BM280" s="145" t="s">
        <v>337</v>
      </c>
    </row>
    <row r="281" spans="2:65" s="12" customFormat="1" ht="11.25">
      <c r="B281" s="147"/>
      <c r="D281" s="148" t="s">
        <v>131</v>
      </c>
      <c r="E281" s="149" t="s">
        <v>1</v>
      </c>
      <c r="F281" s="150" t="s">
        <v>338</v>
      </c>
      <c r="H281" s="151">
        <v>1.23</v>
      </c>
      <c r="I281" s="152"/>
      <c r="L281" s="147"/>
      <c r="M281" s="153"/>
      <c r="T281" s="154"/>
      <c r="AT281" s="149" t="s">
        <v>131</v>
      </c>
      <c r="AU281" s="149" t="s">
        <v>83</v>
      </c>
      <c r="AV281" s="12" t="s">
        <v>83</v>
      </c>
      <c r="AW281" s="12" t="s">
        <v>30</v>
      </c>
      <c r="AX281" s="12" t="s">
        <v>81</v>
      </c>
      <c r="AY281" s="149" t="s">
        <v>122</v>
      </c>
    </row>
    <row r="282" spans="2:65" s="1" customFormat="1" ht="16.5" customHeight="1">
      <c r="B282" s="32"/>
      <c r="C282" s="169" t="s">
        <v>274</v>
      </c>
      <c r="D282" s="169" t="s">
        <v>145</v>
      </c>
      <c r="E282" s="170" t="s">
        <v>339</v>
      </c>
      <c r="F282" s="171" t="s">
        <v>340</v>
      </c>
      <c r="G282" s="172" t="s">
        <v>148</v>
      </c>
      <c r="H282" s="173">
        <v>1.292</v>
      </c>
      <c r="I282" s="174"/>
      <c r="J282" s="175">
        <f>ROUND(I282*H282,2)</f>
        <v>0</v>
      </c>
      <c r="K282" s="176"/>
      <c r="L282" s="177"/>
      <c r="M282" s="178" t="s">
        <v>1</v>
      </c>
      <c r="N282" s="179" t="s">
        <v>38</v>
      </c>
      <c r="P282" s="143">
        <f>O282*H282</f>
        <v>0</v>
      </c>
      <c r="Q282" s="143">
        <v>1.18E-2</v>
      </c>
      <c r="R282" s="143">
        <f>Q282*H282</f>
        <v>1.52456E-2</v>
      </c>
      <c r="S282" s="143">
        <v>0</v>
      </c>
      <c r="T282" s="144">
        <f>S282*H282</f>
        <v>0</v>
      </c>
      <c r="AR282" s="145" t="s">
        <v>274</v>
      </c>
      <c r="AT282" s="145" t="s">
        <v>145</v>
      </c>
      <c r="AU282" s="145" t="s">
        <v>83</v>
      </c>
      <c r="AY282" s="17" t="s">
        <v>122</v>
      </c>
      <c r="BE282" s="146">
        <f>IF(N282="základní",J282,0)</f>
        <v>0</v>
      </c>
      <c r="BF282" s="146">
        <f>IF(N282="snížená",J282,0)</f>
        <v>0</v>
      </c>
      <c r="BG282" s="146">
        <f>IF(N282="zákl. přenesená",J282,0)</f>
        <v>0</v>
      </c>
      <c r="BH282" s="146">
        <f>IF(N282="sníž. přenesená",J282,0)</f>
        <v>0</v>
      </c>
      <c r="BI282" s="146">
        <f>IF(N282="nulová",J282,0)</f>
        <v>0</v>
      </c>
      <c r="BJ282" s="17" t="s">
        <v>81</v>
      </c>
      <c r="BK282" s="146">
        <f>ROUND(I282*H282,2)</f>
        <v>0</v>
      </c>
      <c r="BL282" s="17" t="s">
        <v>209</v>
      </c>
      <c r="BM282" s="145" t="s">
        <v>341</v>
      </c>
    </row>
    <row r="283" spans="2:65" s="12" customFormat="1" ht="11.25">
      <c r="B283" s="147"/>
      <c r="D283" s="148" t="s">
        <v>131</v>
      </c>
      <c r="E283" s="149" t="s">
        <v>1</v>
      </c>
      <c r="F283" s="150" t="s">
        <v>342</v>
      </c>
      <c r="H283" s="151">
        <v>1.292</v>
      </c>
      <c r="I283" s="152"/>
      <c r="L283" s="147"/>
      <c r="M283" s="153"/>
      <c r="T283" s="154"/>
      <c r="AT283" s="149" t="s">
        <v>131</v>
      </c>
      <c r="AU283" s="149" t="s">
        <v>83</v>
      </c>
      <c r="AV283" s="12" t="s">
        <v>83</v>
      </c>
      <c r="AW283" s="12" t="s">
        <v>30</v>
      </c>
      <c r="AX283" s="12" t="s">
        <v>81</v>
      </c>
      <c r="AY283" s="149" t="s">
        <v>122</v>
      </c>
    </row>
    <row r="284" spans="2:65" s="1" customFormat="1" ht="44.25" customHeight="1">
      <c r="B284" s="32"/>
      <c r="C284" s="133" t="s">
        <v>343</v>
      </c>
      <c r="D284" s="133" t="s">
        <v>125</v>
      </c>
      <c r="E284" s="134" t="s">
        <v>344</v>
      </c>
      <c r="F284" s="135" t="s">
        <v>345</v>
      </c>
      <c r="G284" s="136" t="s">
        <v>201</v>
      </c>
      <c r="H284" s="137">
        <v>2.3E-2</v>
      </c>
      <c r="I284" s="138"/>
      <c r="J284" s="139">
        <f>ROUND(I284*H284,2)</f>
        <v>0</v>
      </c>
      <c r="K284" s="140"/>
      <c r="L284" s="32"/>
      <c r="M284" s="141" t="s">
        <v>1</v>
      </c>
      <c r="N284" s="142" t="s">
        <v>38</v>
      </c>
      <c r="P284" s="143">
        <f>O284*H284</f>
        <v>0</v>
      </c>
      <c r="Q284" s="143">
        <v>0</v>
      </c>
      <c r="R284" s="143">
        <f>Q284*H284</f>
        <v>0</v>
      </c>
      <c r="S284" s="143">
        <v>0</v>
      </c>
      <c r="T284" s="144">
        <f>S284*H284</f>
        <v>0</v>
      </c>
      <c r="AR284" s="145" t="s">
        <v>209</v>
      </c>
      <c r="AT284" s="145" t="s">
        <v>125</v>
      </c>
      <c r="AU284" s="145" t="s">
        <v>83</v>
      </c>
      <c r="AY284" s="17" t="s">
        <v>122</v>
      </c>
      <c r="BE284" s="146">
        <f>IF(N284="základní",J284,0)</f>
        <v>0</v>
      </c>
      <c r="BF284" s="146">
        <f>IF(N284="snížená",J284,0)</f>
        <v>0</v>
      </c>
      <c r="BG284" s="146">
        <f>IF(N284="zákl. přenesená",J284,0)</f>
        <v>0</v>
      </c>
      <c r="BH284" s="146">
        <f>IF(N284="sníž. přenesená",J284,0)</f>
        <v>0</v>
      </c>
      <c r="BI284" s="146">
        <f>IF(N284="nulová",J284,0)</f>
        <v>0</v>
      </c>
      <c r="BJ284" s="17" t="s">
        <v>81</v>
      </c>
      <c r="BK284" s="146">
        <f>ROUND(I284*H284,2)</f>
        <v>0</v>
      </c>
      <c r="BL284" s="17" t="s">
        <v>209</v>
      </c>
      <c r="BM284" s="145" t="s">
        <v>346</v>
      </c>
    </row>
    <row r="285" spans="2:65" s="11" customFormat="1" ht="22.9" customHeight="1">
      <c r="B285" s="121"/>
      <c r="D285" s="122" t="s">
        <v>72</v>
      </c>
      <c r="E285" s="131" t="s">
        <v>347</v>
      </c>
      <c r="F285" s="131" t="s">
        <v>348</v>
      </c>
      <c r="I285" s="124"/>
      <c r="J285" s="132">
        <f>BK285</f>
        <v>0</v>
      </c>
      <c r="L285" s="121"/>
      <c r="M285" s="126"/>
      <c r="P285" s="127">
        <f>SUM(P286:P293)</f>
        <v>0</v>
      </c>
      <c r="R285" s="127">
        <f>SUM(R286:R293)</f>
        <v>0.105493</v>
      </c>
      <c r="T285" s="128">
        <f>SUM(T286:T293)</f>
        <v>0</v>
      </c>
      <c r="AR285" s="122" t="s">
        <v>83</v>
      </c>
      <c r="AT285" s="129" t="s">
        <v>72</v>
      </c>
      <c r="AU285" s="129" t="s">
        <v>81</v>
      </c>
      <c r="AY285" s="122" t="s">
        <v>122</v>
      </c>
      <c r="BK285" s="130">
        <f>SUM(BK286:BK293)</f>
        <v>0</v>
      </c>
    </row>
    <row r="286" spans="2:65" s="1" customFormat="1" ht="33" customHeight="1">
      <c r="B286" s="32"/>
      <c r="C286" s="133" t="s">
        <v>349</v>
      </c>
      <c r="D286" s="133" t="s">
        <v>125</v>
      </c>
      <c r="E286" s="134" t="s">
        <v>350</v>
      </c>
      <c r="F286" s="135" t="s">
        <v>351</v>
      </c>
      <c r="G286" s="136" t="s">
        <v>148</v>
      </c>
      <c r="H286" s="137">
        <v>257.3</v>
      </c>
      <c r="I286" s="138"/>
      <c r="J286" s="139">
        <f>ROUND(I286*H286,2)</f>
        <v>0</v>
      </c>
      <c r="K286" s="140"/>
      <c r="L286" s="32"/>
      <c r="M286" s="141" t="s">
        <v>1</v>
      </c>
      <c r="N286" s="142" t="s">
        <v>38</v>
      </c>
      <c r="P286" s="143">
        <f>O286*H286</f>
        <v>0</v>
      </c>
      <c r="Q286" s="143">
        <v>2.1000000000000001E-4</v>
      </c>
      <c r="R286" s="143">
        <f>Q286*H286</f>
        <v>5.4033000000000005E-2</v>
      </c>
      <c r="S286" s="143">
        <v>0</v>
      </c>
      <c r="T286" s="144">
        <f>S286*H286</f>
        <v>0</v>
      </c>
      <c r="AR286" s="145" t="s">
        <v>209</v>
      </c>
      <c r="AT286" s="145" t="s">
        <v>125</v>
      </c>
      <c r="AU286" s="145" t="s">
        <v>83</v>
      </c>
      <c r="AY286" s="17" t="s">
        <v>122</v>
      </c>
      <c r="BE286" s="146">
        <f>IF(N286="základní",J286,0)</f>
        <v>0</v>
      </c>
      <c r="BF286" s="146">
        <f>IF(N286="snížená",J286,0)</f>
        <v>0</v>
      </c>
      <c r="BG286" s="146">
        <f>IF(N286="zákl. přenesená",J286,0)</f>
        <v>0</v>
      </c>
      <c r="BH286" s="146">
        <f>IF(N286="sníž. přenesená",J286,0)</f>
        <v>0</v>
      </c>
      <c r="BI286" s="146">
        <f>IF(N286="nulová",J286,0)</f>
        <v>0</v>
      </c>
      <c r="BJ286" s="17" t="s">
        <v>81</v>
      </c>
      <c r="BK286" s="146">
        <f>ROUND(I286*H286,2)</f>
        <v>0</v>
      </c>
      <c r="BL286" s="17" t="s">
        <v>209</v>
      </c>
      <c r="BM286" s="145" t="s">
        <v>352</v>
      </c>
    </row>
    <row r="287" spans="2:65" s="12" customFormat="1" ht="11.25">
      <c r="B287" s="147"/>
      <c r="D287" s="148" t="s">
        <v>131</v>
      </c>
      <c r="E287" s="149" t="s">
        <v>1</v>
      </c>
      <c r="F287" s="150" t="s">
        <v>353</v>
      </c>
      <c r="H287" s="151">
        <v>106.42</v>
      </c>
      <c r="I287" s="152"/>
      <c r="L287" s="147"/>
      <c r="M287" s="153"/>
      <c r="T287" s="154"/>
      <c r="AT287" s="149" t="s">
        <v>131</v>
      </c>
      <c r="AU287" s="149" t="s">
        <v>83</v>
      </c>
      <c r="AV287" s="12" t="s">
        <v>83</v>
      </c>
      <c r="AW287" s="12" t="s">
        <v>30</v>
      </c>
      <c r="AX287" s="12" t="s">
        <v>73</v>
      </c>
      <c r="AY287" s="149" t="s">
        <v>122</v>
      </c>
    </row>
    <row r="288" spans="2:65" s="12" customFormat="1" ht="11.25">
      <c r="B288" s="147"/>
      <c r="D288" s="148" t="s">
        <v>131</v>
      </c>
      <c r="E288" s="149" t="s">
        <v>1</v>
      </c>
      <c r="F288" s="150" t="s">
        <v>354</v>
      </c>
      <c r="H288" s="151">
        <v>7.76</v>
      </c>
      <c r="I288" s="152"/>
      <c r="L288" s="147"/>
      <c r="M288" s="153"/>
      <c r="T288" s="154"/>
      <c r="AT288" s="149" t="s">
        <v>131</v>
      </c>
      <c r="AU288" s="149" t="s">
        <v>83</v>
      </c>
      <c r="AV288" s="12" t="s">
        <v>83</v>
      </c>
      <c r="AW288" s="12" t="s">
        <v>30</v>
      </c>
      <c r="AX288" s="12" t="s">
        <v>73</v>
      </c>
      <c r="AY288" s="149" t="s">
        <v>122</v>
      </c>
    </row>
    <row r="289" spans="2:65" s="12" customFormat="1" ht="11.25">
      <c r="B289" s="147"/>
      <c r="D289" s="148" t="s">
        <v>131</v>
      </c>
      <c r="E289" s="149" t="s">
        <v>1</v>
      </c>
      <c r="F289" s="150" t="s">
        <v>355</v>
      </c>
      <c r="H289" s="151">
        <v>137.36000000000001</v>
      </c>
      <c r="I289" s="152"/>
      <c r="L289" s="147"/>
      <c r="M289" s="153"/>
      <c r="T289" s="154"/>
      <c r="AT289" s="149" t="s">
        <v>131</v>
      </c>
      <c r="AU289" s="149" t="s">
        <v>83</v>
      </c>
      <c r="AV289" s="12" t="s">
        <v>83</v>
      </c>
      <c r="AW289" s="12" t="s">
        <v>30</v>
      </c>
      <c r="AX289" s="12" t="s">
        <v>73</v>
      </c>
      <c r="AY289" s="149" t="s">
        <v>122</v>
      </c>
    </row>
    <row r="290" spans="2:65" s="12" customFormat="1" ht="11.25">
      <c r="B290" s="147"/>
      <c r="D290" s="148" t="s">
        <v>131</v>
      </c>
      <c r="E290" s="149" t="s">
        <v>1</v>
      </c>
      <c r="F290" s="150" t="s">
        <v>356</v>
      </c>
      <c r="H290" s="151">
        <v>5.76</v>
      </c>
      <c r="I290" s="152"/>
      <c r="L290" s="147"/>
      <c r="M290" s="153"/>
      <c r="T290" s="154"/>
      <c r="AT290" s="149" t="s">
        <v>131</v>
      </c>
      <c r="AU290" s="149" t="s">
        <v>83</v>
      </c>
      <c r="AV290" s="12" t="s">
        <v>83</v>
      </c>
      <c r="AW290" s="12" t="s">
        <v>30</v>
      </c>
      <c r="AX290" s="12" t="s">
        <v>73</v>
      </c>
      <c r="AY290" s="149" t="s">
        <v>122</v>
      </c>
    </row>
    <row r="291" spans="2:65" s="14" customFormat="1" ht="11.25">
      <c r="B291" s="162"/>
      <c r="D291" s="148" t="s">
        <v>131</v>
      </c>
      <c r="E291" s="163" t="s">
        <v>1</v>
      </c>
      <c r="F291" s="164" t="s">
        <v>144</v>
      </c>
      <c r="H291" s="165">
        <v>257.3</v>
      </c>
      <c r="I291" s="166"/>
      <c r="L291" s="162"/>
      <c r="M291" s="167"/>
      <c r="T291" s="168"/>
      <c r="AT291" s="163" t="s">
        <v>131</v>
      </c>
      <c r="AU291" s="163" t="s">
        <v>83</v>
      </c>
      <c r="AV291" s="14" t="s">
        <v>129</v>
      </c>
      <c r="AW291" s="14" t="s">
        <v>30</v>
      </c>
      <c r="AX291" s="14" t="s">
        <v>81</v>
      </c>
      <c r="AY291" s="163" t="s">
        <v>122</v>
      </c>
    </row>
    <row r="292" spans="2:65" s="1" customFormat="1" ht="37.9" customHeight="1">
      <c r="B292" s="32"/>
      <c r="C292" s="133" t="s">
        <v>357</v>
      </c>
      <c r="D292" s="133" t="s">
        <v>125</v>
      </c>
      <c r="E292" s="134" t="s">
        <v>358</v>
      </c>
      <c r="F292" s="135" t="s">
        <v>359</v>
      </c>
      <c r="G292" s="136" t="s">
        <v>148</v>
      </c>
      <c r="H292" s="137">
        <v>257.3</v>
      </c>
      <c r="I292" s="138"/>
      <c r="J292" s="139">
        <f>ROUND(I292*H292,2)</f>
        <v>0</v>
      </c>
      <c r="K292" s="140"/>
      <c r="L292" s="32"/>
      <c r="M292" s="141" t="s">
        <v>1</v>
      </c>
      <c r="N292" s="142" t="s">
        <v>38</v>
      </c>
      <c r="P292" s="143">
        <f>O292*H292</f>
        <v>0</v>
      </c>
      <c r="Q292" s="143">
        <v>2.0000000000000001E-4</v>
      </c>
      <c r="R292" s="143">
        <f>Q292*H292</f>
        <v>5.1460000000000006E-2</v>
      </c>
      <c r="S292" s="143">
        <v>0</v>
      </c>
      <c r="T292" s="144">
        <f>S292*H292</f>
        <v>0</v>
      </c>
      <c r="AR292" s="145" t="s">
        <v>209</v>
      </c>
      <c r="AT292" s="145" t="s">
        <v>125</v>
      </c>
      <c r="AU292" s="145" t="s">
        <v>83</v>
      </c>
      <c r="AY292" s="17" t="s">
        <v>122</v>
      </c>
      <c r="BE292" s="146">
        <f>IF(N292="základní",J292,0)</f>
        <v>0</v>
      </c>
      <c r="BF292" s="146">
        <f>IF(N292="snížená",J292,0)</f>
        <v>0</v>
      </c>
      <c r="BG292" s="146">
        <f>IF(N292="zákl. přenesená",J292,0)</f>
        <v>0</v>
      </c>
      <c r="BH292" s="146">
        <f>IF(N292="sníž. přenesená",J292,0)</f>
        <v>0</v>
      </c>
      <c r="BI292" s="146">
        <f>IF(N292="nulová",J292,0)</f>
        <v>0</v>
      </c>
      <c r="BJ292" s="17" t="s">
        <v>81</v>
      </c>
      <c r="BK292" s="146">
        <f>ROUND(I292*H292,2)</f>
        <v>0</v>
      </c>
      <c r="BL292" s="17" t="s">
        <v>209</v>
      </c>
      <c r="BM292" s="145" t="s">
        <v>360</v>
      </c>
    </row>
    <row r="293" spans="2:65" s="14" customFormat="1" ht="11.25">
      <c r="B293" s="162"/>
      <c r="D293" s="148" t="s">
        <v>131</v>
      </c>
      <c r="E293" s="163" t="s">
        <v>1</v>
      </c>
      <c r="F293" s="164" t="s">
        <v>144</v>
      </c>
      <c r="H293" s="165">
        <v>257.3</v>
      </c>
      <c r="I293" s="166"/>
      <c r="L293" s="162"/>
      <c r="M293" s="186"/>
      <c r="N293" s="187"/>
      <c r="O293" s="187"/>
      <c r="P293" s="187"/>
      <c r="Q293" s="187"/>
      <c r="R293" s="187"/>
      <c r="S293" s="187"/>
      <c r="T293" s="188"/>
      <c r="AT293" s="163" t="s">
        <v>131</v>
      </c>
      <c r="AU293" s="163" t="s">
        <v>83</v>
      </c>
      <c r="AV293" s="14" t="s">
        <v>129</v>
      </c>
      <c r="AW293" s="14" t="s">
        <v>30</v>
      </c>
      <c r="AX293" s="14" t="s">
        <v>73</v>
      </c>
      <c r="AY293" s="163" t="s">
        <v>122</v>
      </c>
    </row>
    <row r="294" spans="2:65" s="1" customFormat="1" ht="6.95" customHeight="1">
      <c r="B294" s="44"/>
      <c r="C294" s="45"/>
      <c r="D294" s="45"/>
      <c r="E294" s="45"/>
      <c r="F294" s="45"/>
      <c r="G294" s="45"/>
      <c r="H294" s="45"/>
      <c r="I294" s="45"/>
      <c r="J294" s="45"/>
      <c r="K294" s="45"/>
      <c r="L294" s="32"/>
    </row>
  </sheetData>
  <sheetProtection algorithmName="SHA-512" hashValue="o7WGm3sSdvBarewsO7rLiR60RGMwD7ivxXbH3N18RhKKFesXqtmy3AMcjwtEUinqRpQMVZWm5fR3Xnt+be08og==" saltValue="8BsGaVJjZGzbwpwySJOhFQLs92kCP4Qbwqqg6qWPNvyb6c8oCnCHvYkq9f6ZjqA3aZyscezO5zio9Dd5z0Ht9g==" spinCount="100000" sheet="1" objects="1" scenarios="1" formatColumns="0" formatRows="0" autoFilter="0"/>
  <autoFilter ref="C125:K293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0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7" t="s">
        <v>86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90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0" t="str">
        <f>'Rekapitulace stavby'!K6</f>
        <v>Výměna oken v budově OŽÚ, ul.Třebízského</v>
      </c>
      <c r="F7" s="231"/>
      <c r="G7" s="231"/>
      <c r="H7" s="231"/>
      <c r="L7" s="20"/>
    </row>
    <row r="8" spans="2:46" s="1" customFormat="1" ht="12" customHeight="1">
      <c r="B8" s="32"/>
      <c r="D8" s="27" t="s">
        <v>91</v>
      </c>
      <c r="L8" s="32"/>
    </row>
    <row r="9" spans="2:46" s="1" customFormat="1" ht="16.5" customHeight="1">
      <c r="B9" s="32"/>
      <c r="E9" s="211" t="s">
        <v>361</v>
      </c>
      <c r="F9" s="232"/>
      <c r="G9" s="232"/>
      <c r="H9" s="232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26. 7. 2021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26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3" t="str">
        <f>'Rekapitulace stavby'!E14</f>
        <v>Vyplň údaj</v>
      </c>
      <c r="F18" s="195"/>
      <c r="G18" s="195"/>
      <c r="H18" s="195"/>
      <c r="I18" s="27" t="s">
        <v>26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26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31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26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32</v>
      </c>
      <c r="L26" s="32"/>
    </row>
    <row r="27" spans="2:12" s="7" customFormat="1" ht="16.5" customHeight="1">
      <c r="B27" s="89"/>
      <c r="E27" s="200" t="s">
        <v>1</v>
      </c>
      <c r="F27" s="200"/>
      <c r="G27" s="200"/>
      <c r="H27" s="200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33</v>
      </c>
      <c r="J30" s="66">
        <f>ROUND(J119,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5" customHeight="1">
      <c r="B33" s="32"/>
      <c r="D33" s="55" t="s">
        <v>37</v>
      </c>
      <c r="E33" s="27" t="s">
        <v>38</v>
      </c>
      <c r="F33" s="91">
        <f>ROUND((SUM(BE119:BE204)),  2)</f>
        <v>0</v>
      </c>
      <c r="I33" s="92">
        <v>0.21</v>
      </c>
      <c r="J33" s="91">
        <f>ROUND(((SUM(BE119:BE204))*I33),  2)</f>
        <v>0</v>
      </c>
      <c r="L33" s="32"/>
    </row>
    <row r="34" spans="2:12" s="1" customFormat="1" ht="14.45" customHeight="1">
      <c r="B34" s="32"/>
      <c r="E34" s="27" t="s">
        <v>39</v>
      </c>
      <c r="F34" s="91">
        <f>ROUND((SUM(BF119:BF204)),  2)</f>
        <v>0</v>
      </c>
      <c r="I34" s="92">
        <v>0.12</v>
      </c>
      <c r="J34" s="91">
        <f>ROUND(((SUM(BF119:BF204))*I34),  2)</f>
        <v>0</v>
      </c>
      <c r="L34" s="32"/>
    </row>
    <row r="35" spans="2:12" s="1" customFormat="1" ht="14.45" hidden="1" customHeight="1">
      <c r="B35" s="32"/>
      <c r="E35" s="27" t="s">
        <v>40</v>
      </c>
      <c r="F35" s="91">
        <f>ROUND((SUM(BG119:BG204)),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41</v>
      </c>
      <c r="F36" s="91">
        <f>ROUND((SUM(BH119:BH204)),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42</v>
      </c>
      <c r="F37" s="91">
        <f>ROUND((SUM(BI119:BI204)),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43</v>
      </c>
      <c r="E39" s="57"/>
      <c r="F39" s="57"/>
      <c r="G39" s="95" t="s">
        <v>44</v>
      </c>
      <c r="H39" s="96" t="s">
        <v>45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48</v>
      </c>
      <c r="E61" s="34"/>
      <c r="F61" s="99" t="s">
        <v>49</v>
      </c>
      <c r="G61" s="43" t="s">
        <v>48</v>
      </c>
      <c r="H61" s="34"/>
      <c r="I61" s="34"/>
      <c r="J61" s="100" t="s">
        <v>49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48</v>
      </c>
      <c r="E76" s="34"/>
      <c r="F76" s="99" t="s">
        <v>49</v>
      </c>
      <c r="G76" s="43" t="s">
        <v>48</v>
      </c>
      <c r="H76" s="34"/>
      <c r="I76" s="34"/>
      <c r="J76" s="100" t="s">
        <v>49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93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0" t="str">
        <f>E7</f>
        <v>Výměna oken v budově OŽÚ, ul.Třebízského</v>
      </c>
      <c r="F85" s="231"/>
      <c r="G85" s="231"/>
      <c r="H85" s="231"/>
      <c r="L85" s="32"/>
    </row>
    <row r="86" spans="2:47" s="1" customFormat="1" ht="12" customHeight="1">
      <c r="B86" s="32"/>
      <c r="C86" s="27" t="s">
        <v>91</v>
      </c>
      <c r="L86" s="32"/>
    </row>
    <row r="87" spans="2:47" s="1" customFormat="1" ht="16.5" customHeight="1">
      <c r="B87" s="32"/>
      <c r="E87" s="211" t="str">
        <f>E9</f>
        <v xml:space="preserve">02 - Bourací práce </v>
      </c>
      <c r="F87" s="232"/>
      <c r="G87" s="232"/>
      <c r="H87" s="23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26. 7. 2021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29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27</v>
      </c>
      <c r="F92" s="25" t="str">
        <f>IF(E18="","",E18)</f>
        <v>Vyplň údaj</v>
      </c>
      <c r="I92" s="27" t="s">
        <v>31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94</v>
      </c>
      <c r="D94" s="93"/>
      <c r="E94" s="93"/>
      <c r="F94" s="93"/>
      <c r="G94" s="93"/>
      <c r="H94" s="93"/>
      <c r="I94" s="93"/>
      <c r="J94" s="102" t="s">
        <v>95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96</v>
      </c>
      <c r="J96" s="66">
        <f>J119</f>
        <v>0</v>
      </c>
      <c r="L96" s="32"/>
      <c r="AU96" s="17" t="s">
        <v>97</v>
      </c>
    </row>
    <row r="97" spans="2:12" s="8" customFormat="1" ht="24.95" customHeight="1">
      <c r="B97" s="104"/>
      <c r="D97" s="105" t="s">
        <v>98</v>
      </c>
      <c r="E97" s="106"/>
      <c r="F97" s="106"/>
      <c r="G97" s="106"/>
      <c r="H97" s="106"/>
      <c r="I97" s="106"/>
      <c r="J97" s="107">
        <f>J120</f>
        <v>0</v>
      </c>
      <c r="L97" s="104"/>
    </row>
    <row r="98" spans="2:12" s="9" customFormat="1" ht="19.899999999999999" customHeight="1">
      <c r="B98" s="108"/>
      <c r="D98" s="109" t="s">
        <v>362</v>
      </c>
      <c r="E98" s="110"/>
      <c r="F98" s="110"/>
      <c r="G98" s="110"/>
      <c r="H98" s="110"/>
      <c r="I98" s="110"/>
      <c r="J98" s="111">
        <f>J121</f>
        <v>0</v>
      </c>
      <c r="L98" s="108"/>
    </row>
    <row r="99" spans="2:12" s="9" customFormat="1" ht="19.899999999999999" customHeight="1">
      <c r="B99" s="108"/>
      <c r="D99" s="109" t="s">
        <v>363</v>
      </c>
      <c r="E99" s="110"/>
      <c r="F99" s="110"/>
      <c r="G99" s="110"/>
      <c r="H99" s="110"/>
      <c r="I99" s="110"/>
      <c r="J99" s="111">
        <f>J195</f>
        <v>0</v>
      </c>
      <c r="L99" s="108"/>
    </row>
    <row r="100" spans="2:12" s="1" customFormat="1" ht="21.75" customHeight="1">
      <c r="B100" s="32"/>
      <c r="L100" s="32"/>
    </row>
    <row r="101" spans="2:12" s="1" customFormat="1" ht="6.95" customHeigh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2"/>
    </row>
    <row r="105" spans="2:12" s="1" customFormat="1" ht="6.95" customHeight="1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2"/>
    </row>
    <row r="106" spans="2:12" s="1" customFormat="1" ht="24.95" customHeight="1">
      <c r="B106" s="32"/>
      <c r="C106" s="21" t="s">
        <v>108</v>
      </c>
      <c r="L106" s="32"/>
    </row>
    <row r="107" spans="2:12" s="1" customFormat="1" ht="6.95" customHeight="1">
      <c r="B107" s="32"/>
      <c r="L107" s="32"/>
    </row>
    <row r="108" spans="2:12" s="1" customFormat="1" ht="12" customHeight="1">
      <c r="B108" s="32"/>
      <c r="C108" s="27" t="s">
        <v>16</v>
      </c>
      <c r="L108" s="32"/>
    </row>
    <row r="109" spans="2:12" s="1" customFormat="1" ht="16.5" customHeight="1">
      <c r="B109" s="32"/>
      <c r="E109" s="230" t="str">
        <f>E7</f>
        <v>Výměna oken v budově OŽÚ, ul.Třebízského</v>
      </c>
      <c r="F109" s="231"/>
      <c r="G109" s="231"/>
      <c r="H109" s="231"/>
      <c r="L109" s="32"/>
    </row>
    <row r="110" spans="2:12" s="1" customFormat="1" ht="12" customHeight="1">
      <c r="B110" s="32"/>
      <c r="C110" s="27" t="s">
        <v>91</v>
      </c>
      <c r="L110" s="32"/>
    </row>
    <row r="111" spans="2:12" s="1" customFormat="1" ht="16.5" customHeight="1">
      <c r="B111" s="32"/>
      <c r="E111" s="211" t="str">
        <f>E9</f>
        <v xml:space="preserve">02 - Bourací práce </v>
      </c>
      <c r="F111" s="232"/>
      <c r="G111" s="232"/>
      <c r="H111" s="232"/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20</v>
      </c>
      <c r="F113" s="25" t="str">
        <f>F12</f>
        <v xml:space="preserve"> </v>
      </c>
      <c r="I113" s="27" t="s">
        <v>22</v>
      </c>
      <c r="J113" s="52" t="str">
        <f>IF(J12="","",J12)</f>
        <v>26. 7. 2021</v>
      </c>
      <c r="L113" s="32"/>
    </row>
    <row r="114" spans="2:65" s="1" customFormat="1" ht="6.95" customHeight="1">
      <c r="B114" s="32"/>
      <c r="L114" s="32"/>
    </row>
    <row r="115" spans="2:65" s="1" customFormat="1" ht="15.2" customHeight="1">
      <c r="B115" s="32"/>
      <c r="C115" s="27" t="s">
        <v>24</v>
      </c>
      <c r="F115" s="25" t="str">
        <f>E15</f>
        <v xml:space="preserve"> </v>
      </c>
      <c r="I115" s="27" t="s">
        <v>29</v>
      </c>
      <c r="J115" s="30" t="str">
        <f>E21</f>
        <v xml:space="preserve"> </v>
      </c>
      <c r="L115" s="32"/>
    </row>
    <row r="116" spans="2:65" s="1" customFormat="1" ht="15.2" customHeight="1">
      <c r="B116" s="32"/>
      <c r="C116" s="27" t="s">
        <v>27</v>
      </c>
      <c r="F116" s="25" t="str">
        <f>IF(E18="","",E18)</f>
        <v>Vyplň údaj</v>
      </c>
      <c r="I116" s="27" t="s">
        <v>31</v>
      </c>
      <c r="J116" s="30" t="str">
        <f>E24</f>
        <v xml:space="preserve"> </v>
      </c>
      <c r="L116" s="32"/>
    </row>
    <row r="117" spans="2:65" s="1" customFormat="1" ht="10.35" customHeight="1">
      <c r="B117" s="32"/>
      <c r="L117" s="32"/>
    </row>
    <row r="118" spans="2:65" s="10" customFormat="1" ht="29.25" customHeight="1">
      <c r="B118" s="112"/>
      <c r="C118" s="113" t="s">
        <v>109</v>
      </c>
      <c r="D118" s="114" t="s">
        <v>58</v>
      </c>
      <c r="E118" s="114" t="s">
        <v>54</v>
      </c>
      <c r="F118" s="114" t="s">
        <v>55</v>
      </c>
      <c r="G118" s="114" t="s">
        <v>110</v>
      </c>
      <c r="H118" s="114" t="s">
        <v>111</v>
      </c>
      <c r="I118" s="114" t="s">
        <v>112</v>
      </c>
      <c r="J118" s="115" t="s">
        <v>95</v>
      </c>
      <c r="K118" s="116" t="s">
        <v>113</v>
      </c>
      <c r="L118" s="112"/>
      <c r="M118" s="59" t="s">
        <v>1</v>
      </c>
      <c r="N118" s="60" t="s">
        <v>37</v>
      </c>
      <c r="O118" s="60" t="s">
        <v>114</v>
      </c>
      <c r="P118" s="60" t="s">
        <v>115</v>
      </c>
      <c r="Q118" s="60" t="s">
        <v>116</v>
      </c>
      <c r="R118" s="60" t="s">
        <v>117</v>
      </c>
      <c r="S118" s="60" t="s">
        <v>118</v>
      </c>
      <c r="T118" s="61" t="s">
        <v>119</v>
      </c>
    </row>
    <row r="119" spans="2:65" s="1" customFormat="1" ht="22.9" customHeight="1">
      <c r="B119" s="32"/>
      <c r="C119" s="64" t="s">
        <v>120</v>
      </c>
      <c r="J119" s="117">
        <f>BK119</f>
        <v>0</v>
      </c>
      <c r="L119" s="32"/>
      <c r="M119" s="62"/>
      <c r="N119" s="53"/>
      <c r="O119" s="53"/>
      <c r="P119" s="118">
        <f>P120</f>
        <v>0</v>
      </c>
      <c r="Q119" s="53"/>
      <c r="R119" s="118">
        <f>R120</f>
        <v>1.3921600000000003E-2</v>
      </c>
      <c r="S119" s="53"/>
      <c r="T119" s="119">
        <f>T120</f>
        <v>9.8009315000000008</v>
      </c>
      <c r="AT119" s="17" t="s">
        <v>72</v>
      </c>
      <c r="AU119" s="17" t="s">
        <v>97</v>
      </c>
      <c r="BK119" s="120">
        <f>BK120</f>
        <v>0</v>
      </c>
    </row>
    <row r="120" spans="2:65" s="11" customFormat="1" ht="25.9" customHeight="1">
      <c r="B120" s="121"/>
      <c r="D120" s="122" t="s">
        <v>72</v>
      </c>
      <c r="E120" s="123" t="s">
        <v>121</v>
      </c>
      <c r="F120" s="123" t="s">
        <v>121</v>
      </c>
      <c r="I120" s="124"/>
      <c r="J120" s="125">
        <f>BK120</f>
        <v>0</v>
      </c>
      <c r="L120" s="121"/>
      <c r="M120" s="126"/>
      <c r="P120" s="127">
        <f>P121+P195</f>
        <v>0</v>
      </c>
      <c r="R120" s="127">
        <f>R121+R195</f>
        <v>1.3921600000000003E-2</v>
      </c>
      <c r="T120" s="128">
        <f>T121+T195</f>
        <v>9.8009315000000008</v>
      </c>
      <c r="AR120" s="122" t="s">
        <v>81</v>
      </c>
      <c r="AT120" s="129" t="s">
        <v>72</v>
      </c>
      <c r="AU120" s="129" t="s">
        <v>73</v>
      </c>
      <c r="AY120" s="122" t="s">
        <v>122</v>
      </c>
      <c r="BK120" s="130">
        <f>BK121+BK195</f>
        <v>0</v>
      </c>
    </row>
    <row r="121" spans="2:65" s="11" customFormat="1" ht="22.9" customHeight="1">
      <c r="B121" s="121"/>
      <c r="D121" s="122" t="s">
        <v>72</v>
      </c>
      <c r="E121" s="131" t="s">
        <v>206</v>
      </c>
      <c r="F121" s="131" t="s">
        <v>364</v>
      </c>
      <c r="I121" s="124"/>
      <c r="J121" s="132">
        <f>BK121</f>
        <v>0</v>
      </c>
      <c r="L121" s="121"/>
      <c r="M121" s="126"/>
      <c r="P121" s="127">
        <f>SUM(P122:P194)</f>
        <v>0</v>
      </c>
      <c r="R121" s="127">
        <f>SUM(R122:R194)</f>
        <v>1.3921600000000003E-2</v>
      </c>
      <c r="T121" s="128">
        <f>SUM(T122:T194)</f>
        <v>9.8009315000000008</v>
      </c>
      <c r="AR121" s="122" t="s">
        <v>81</v>
      </c>
      <c r="AT121" s="129" t="s">
        <v>72</v>
      </c>
      <c r="AU121" s="129" t="s">
        <v>81</v>
      </c>
      <c r="AY121" s="122" t="s">
        <v>122</v>
      </c>
      <c r="BK121" s="130">
        <f>SUM(BK122:BK194)</f>
        <v>0</v>
      </c>
    </row>
    <row r="122" spans="2:65" s="1" customFormat="1" ht="24.2" customHeight="1">
      <c r="B122" s="32"/>
      <c r="C122" s="133" t="s">
        <v>81</v>
      </c>
      <c r="D122" s="133" t="s">
        <v>125</v>
      </c>
      <c r="E122" s="134" t="s">
        <v>365</v>
      </c>
      <c r="F122" s="135" t="s">
        <v>366</v>
      </c>
      <c r="G122" s="136" t="s">
        <v>128</v>
      </c>
      <c r="H122" s="137">
        <v>40.25</v>
      </c>
      <c r="I122" s="138"/>
      <c r="J122" s="139">
        <f>ROUND(I122*H122,2)</f>
        <v>0</v>
      </c>
      <c r="K122" s="140"/>
      <c r="L122" s="32"/>
      <c r="M122" s="141" t="s">
        <v>1</v>
      </c>
      <c r="N122" s="142" t="s">
        <v>38</v>
      </c>
      <c r="P122" s="143">
        <f>O122*H122</f>
        <v>0</v>
      </c>
      <c r="Q122" s="143">
        <v>0</v>
      </c>
      <c r="R122" s="143">
        <f>Q122*H122</f>
        <v>0</v>
      </c>
      <c r="S122" s="143">
        <v>1.67E-3</v>
      </c>
      <c r="T122" s="144">
        <f>S122*H122</f>
        <v>6.7217499999999999E-2</v>
      </c>
      <c r="AR122" s="145" t="s">
        <v>209</v>
      </c>
      <c r="AT122" s="145" t="s">
        <v>125</v>
      </c>
      <c r="AU122" s="145" t="s">
        <v>83</v>
      </c>
      <c r="AY122" s="17" t="s">
        <v>122</v>
      </c>
      <c r="BE122" s="146">
        <f>IF(N122="základní",J122,0)</f>
        <v>0</v>
      </c>
      <c r="BF122" s="146">
        <f>IF(N122="snížená",J122,0)</f>
        <v>0</v>
      </c>
      <c r="BG122" s="146">
        <f>IF(N122="zákl. přenesená",J122,0)</f>
        <v>0</v>
      </c>
      <c r="BH122" s="146">
        <f>IF(N122="sníž. přenesená",J122,0)</f>
        <v>0</v>
      </c>
      <c r="BI122" s="146">
        <f>IF(N122="nulová",J122,0)</f>
        <v>0</v>
      </c>
      <c r="BJ122" s="17" t="s">
        <v>81</v>
      </c>
      <c r="BK122" s="146">
        <f>ROUND(I122*H122,2)</f>
        <v>0</v>
      </c>
      <c r="BL122" s="17" t="s">
        <v>209</v>
      </c>
      <c r="BM122" s="145" t="s">
        <v>367</v>
      </c>
    </row>
    <row r="123" spans="2:65" s="12" customFormat="1" ht="11.25">
      <c r="B123" s="147"/>
      <c r="D123" s="148" t="s">
        <v>131</v>
      </c>
      <c r="E123" s="149" t="s">
        <v>1</v>
      </c>
      <c r="F123" s="150" t="s">
        <v>368</v>
      </c>
      <c r="H123" s="151">
        <v>8.4</v>
      </c>
      <c r="I123" s="152"/>
      <c r="L123" s="147"/>
      <c r="M123" s="153"/>
      <c r="T123" s="154"/>
      <c r="AT123" s="149" t="s">
        <v>131</v>
      </c>
      <c r="AU123" s="149" t="s">
        <v>83</v>
      </c>
      <c r="AV123" s="12" t="s">
        <v>83</v>
      </c>
      <c r="AW123" s="12" t="s">
        <v>30</v>
      </c>
      <c r="AX123" s="12" t="s">
        <v>73</v>
      </c>
      <c r="AY123" s="149" t="s">
        <v>122</v>
      </c>
    </row>
    <row r="124" spans="2:65" s="12" customFormat="1" ht="11.25">
      <c r="B124" s="147"/>
      <c r="D124" s="148" t="s">
        <v>131</v>
      </c>
      <c r="E124" s="149" t="s">
        <v>1</v>
      </c>
      <c r="F124" s="150" t="s">
        <v>369</v>
      </c>
      <c r="H124" s="151">
        <v>1.2</v>
      </c>
      <c r="I124" s="152"/>
      <c r="L124" s="147"/>
      <c r="M124" s="153"/>
      <c r="T124" s="154"/>
      <c r="AT124" s="149" t="s">
        <v>131</v>
      </c>
      <c r="AU124" s="149" t="s">
        <v>83</v>
      </c>
      <c r="AV124" s="12" t="s">
        <v>83</v>
      </c>
      <c r="AW124" s="12" t="s">
        <v>30</v>
      </c>
      <c r="AX124" s="12" t="s">
        <v>73</v>
      </c>
      <c r="AY124" s="149" t="s">
        <v>122</v>
      </c>
    </row>
    <row r="125" spans="2:65" s="12" customFormat="1" ht="11.25">
      <c r="B125" s="147"/>
      <c r="D125" s="148" t="s">
        <v>131</v>
      </c>
      <c r="E125" s="149" t="s">
        <v>1</v>
      </c>
      <c r="F125" s="150" t="s">
        <v>370</v>
      </c>
      <c r="H125" s="151">
        <v>2</v>
      </c>
      <c r="I125" s="152"/>
      <c r="L125" s="147"/>
      <c r="M125" s="153"/>
      <c r="T125" s="154"/>
      <c r="AT125" s="149" t="s">
        <v>131</v>
      </c>
      <c r="AU125" s="149" t="s">
        <v>83</v>
      </c>
      <c r="AV125" s="12" t="s">
        <v>83</v>
      </c>
      <c r="AW125" s="12" t="s">
        <v>30</v>
      </c>
      <c r="AX125" s="12" t="s">
        <v>73</v>
      </c>
      <c r="AY125" s="149" t="s">
        <v>122</v>
      </c>
    </row>
    <row r="126" spans="2:65" s="12" customFormat="1" ht="11.25">
      <c r="B126" s="147"/>
      <c r="D126" s="148" t="s">
        <v>131</v>
      </c>
      <c r="E126" s="149" t="s">
        <v>1</v>
      </c>
      <c r="F126" s="150" t="s">
        <v>371</v>
      </c>
      <c r="H126" s="151">
        <v>0.6</v>
      </c>
      <c r="I126" s="152"/>
      <c r="L126" s="147"/>
      <c r="M126" s="153"/>
      <c r="T126" s="154"/>
      <c r="AT126" s="149" t="s">
        <v>131</v>
      </c>
      <c r="AU126" s="149" t="s">
        <v>83</v>
      </c>
      <c r="AV126" s="12" t="s">
        <v>83</v>
      </c>
      <c r="AW126" s="12" t="s">
        <v>30</v>
      </c>
      <c r="AX126" s="12" t="s">
        <v>73</v>
      </c>
      <c r="AY126" s="149" t="s">
        <v>122</v>
      </c>
    </row>
    <row r="127" spans="2:65" s="12" customFormat="1" ht="11.25">
      <c r="B127" s="147"/>
      <c r="D127" s="148" t="s">
        <v>131</v>
      </c>
      <c r="E127" s="149" t="s">
        <v>1</v>
      </c>
      <c r="F127" s="150" t="s">
        <v>372</v>
      </c>
      <c r="H127" s="151">
        <v>0.8</v>
      </c>
      <c r="I127" s="152"/>
      <c r="L127" s="147"/>
      <c r="M127" s="153"/>
      <c r="T127" s="154"/>
      <c r="AT127" s="149" t="s">
        <v>131</v>
      </c>
      <c r="AU127" s="149" t="s">
        <v>83</v>
      </c>
      <c r="AV127" s="12" t="s">
        <v>83</v>
      </c>
      <c r="AW127" s="12" t="s">
        <v>30</v>
      </c>
      <c r="AX127" s="12" t="s">
        <v>73</v>
      </c>
      <c r="AY127" s="149" t="s">
        <v>122</v>
      </c>
    </row>
    <row r="128" spans="2:65" s="12" customFormat="1" ht="11.25">
      <c r="B128" s="147"/>
      <c r="D128" s="148" t="s">
        <v>131</v>
      </c>
      <c r="E128" s="149" t="s">
        <v>1</v>
      </c>
      <c r="F128" s="150" t="s">
        <v>373</v>
      </c>
      <c r="H128" s="151">
        <v>0.55000000000000004</v>
      </c>
      <c r="I128" s="152"/>
      <c r="L128" s="147"/>
      <c r="M128" s="153"/>
      <c r="T128" s="154"/>
      <c r="AT128" s="149" t="s">
        <v>131</v>
      </c>
      <c r="AU128" s="149" t="s">
        <v>83</v>
      </c>
      <c r="AV128" s="12" t="s">
        <v>83</v>
      </c>
      <c r="AW128" s="12" t="s">
        <v>30</v>
      </c>
      <c r="AX128" s="12" t="s">
        <v>73</v>
      </c>
      <c r="AY128" s="149" t="s">
        <v>122</v>
      </c>
    </row>
    <row r="129" spans="2:65" s="12" customFormat="1" ht="11.25">
      <c r="B129" s="147"/>
      <c r="D129" s="148" t="s">
        <v>131</v>
      </c>
      <c r="E129" s="149" t="s">
        <v>1</v>
      </c>
      <c r="F129" s="150" t="s">
        <v>374</v>
      </c>
      <c r="H129" s="151">
        <v>0.9</v>
      </c>
      <c r="I129" s="152"/>
      <c r="L129" s="147"/>
      <c r="M129" s="153"/>
      <c r="T129" s="154"/>
      <c r="AT129" s="149" t="s">
        <v>131</v>
      </c>
      <c r="AU129" s="149" t="s">
        <v>83</v>
      </c>
      <c r="AV129" s="12" t="s">
        <v>83</v>
      </c>
      <c r="AW129" s="12" t="s">
        <v>30</v>
      </c>
      <c r="AX129" s="12" t="s">
        <v>73</v>
      </c>
      <c r="AY129" s="149" t="s">
        <v>122</v>
      </c>
    </row>
    <row r="130" spans="2:65" s="12" customFormat="1" ht="11.25">
      <c r="B130" s="147"/>
      <c r="D130" s="148" t="s">
        <v>131</v>
      </c>
      <c r="E130" s="149" t="s">
        <v>1</v>
      </c>
      <c r="F130" s="150" t="s">
        <v>375</v>
      </c>
      <c r="H130" s="151">
        <v>0.6</v>
      </c>
      <c r="I130" s="152"/>
      <c r="L130" s="147"/>
      <c r="M130" s="153"/>
      <c r="T130" s="154"/>
      <c r="AT130" s="149" t="s">
        <v>131</v>
      </c>
      <c r="AU130" s="149" t="s">
        <v>83</v>
      </c>
      <c r="AV130" s="12" t="s">
        <v>83</v>
      </c>
      <c r="AW130" s="12" t="s">
        <v>30</v>
      </c>
      <c r="AX130" s="12" t="s">
        <v>73</v>
      </c>
      <c r="AY130" s="149" t="s">
        <v>122</v>
      </c>
    </row>
    <row r="131" spans="2:65" s="12" customFormat="1" ht="11.25">
      <c r="B131" s="147"/>
      <c r="D131" s="148" t="s">
        <v>131</v>
      </c>
      <c r="E131" s="149" t="s">
        <v>1</v>
      </c>
      <c r="F131" s="150" t="s">
        <v>376</v>
      </c>
      <c r="H131" s="151">
        <v>25.2</v>
      </c>
      <c r="I131" s="152"/>
      <c r="L131" s="147"/>
      <c r="M131" s="153"/>
      <c r="T131" s="154"/>
      <c r="AT131" s="149" t="s">
        <v>131</v>
      </c>
      <c r="AU131" s="149" t="s">
        <v>83</v>
      </c>
      <c r="AV131" s="12" t="s">
        <v>83</v>
      </c>
      <c r="AW131" s="12" t="s">
        <v>30</v>
      </c>
      <c r="AX131" s="12" t="s">
        <v>73</v>
      </c>
      <c r="AY131" s="149" t="s">
        <v>122</v>
      </c>
    </row>
    <row r="132" spans="2:65" s="14" customFormat="1" ht="11.25">
      <c r="B132" s="162"/>
      <c r="D132" s="148" t="s">
        <v>131</v>
      </c>
      <c r="E132" s="163" t="s">
        <v>1</v>
      </c>
      <c r="F132" s="164" t="s">
        <v>144</v>
      </c>
      <c r="H132" s="165">
        <v>40.25</v>
      </c>
      <c r="I132" s="166"/>
      <c r="L132" s="162"/>
      <c r="M132" s="167"/>
      <c r="T132" s="168"/>
      <c r="AT132" s="163" t="s">
        <v>131</v>
      </c>
      <c r="AU132" s="163" t="s">
        <v>83</v>
      </c>
      <c r="AV132" s="14" t="s">
        <v>129</v>
      </c>
      <c r="AW132" s="14" t="s">
        <v>4</v>
      </c>
      <c r="AX132" s="14" t="s">
        <v>81</v>
      </c>
      <c r="AY132" s="163" t="s">
        <v>122</v>
      </c>
    </row>
    <row r="133" spans="2:65" s="1" customFormat="1" ht="16.5" customHeight="1">
      <c r="B133" s="32"/>
      <c r="C133" s="133" t="s">
        <v>83</v>
      </c>
      <c r="D133" s="133" t="s">
        <v>125</v>
      </c>
      <c r="E133" s="134" t="s">
        <v>377</v>
      </c>
      <c r="F133" s="135" t="s">
        <v>378</v>
      </c>
      <c r="G133" s="136" t="s">
        <v>148</v>
      </c>
      <c r="H133" s="137">
        <v>26.4</v>
      </c>
      <c r="I133" s="138"/>
      <c r="J133" s="139">
        <f>ROUND(I133*H133,2)</f>
        <v>0</v>
      </c>
      <c r="K133" s="140"/>
      <c r="L133" s="32"/>
      <c r="M133" s="141" t="s">
        <v>1</v>
      </c>
      <c r="N133" s="142" t="s">
        <v>38</v>
      </c>
      <c r="P133" s="143">
        <f>O133*H133</f>
        <v>0</v>
      </c>
      <c r="Q133" s="143">
        <v>0</v>
      </c>
      <c r="R133" s="143">
        <f>Q133*H133</f>
        <v>0</v>
      </c>
      <c r="S133" s="143">
        <v>0.02</v>
      </c>
      <c r="T133" s="144">
        <f>S133*H133</f>
        <v>0.52800000000000002</v>
      </c>
      <c r="AR133" s="145" t="s">
        <v>209</v>
      </c>
      <c r="AT133" s="145" t="s">
        <v>125</v>
      </c>
      <c r="AU133" s="145" t="s">
        <v>83</v>
      </c>
      <c r="AY133" s="17" t="s">
        <v>122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7" t="s">
        <v>81</v>
      </c>
      <c r="BK133" s="146">
        <f>ROUND(I133*H133,2)</f>
        <v>0</v>
      </c>
      <c r="BL133" s="17" t="s">
        <v>209</v>
      </c>
      <c r="BM133" s="145" t="s">
        <v>379</v>
      </c>
    </row>
    <row r="134" spans="2:65" s="12" customFormat="1" ht="11.25">
      <c r="B134" s="147"/>
      <c r="D134" s="148" t="s">
        <v>131</v>
      </c>
      <c r="E134" s="149" t="s">
        <v>1</v>
      </c>
      <c r="F134" s="150" t="s">
        <v>380</v>
      </c>
      <c r="H134" s="151">
        <v>12.65</v>
      </c>
      <c r="I134" s="152"/>
      <c r="L134" s="147"/>
      <c r="M134" s="153"/>
      <c r="T134" s="154"/>
      <c r="AT134" s="149" t="s">
        <v>131</v>
      </c>
      <c r="AU134" s="149" t="s">
        <v>83</v>
      </c>
      <c r="AV134" s="12" t="s">
        <v>83</v>
      </c>
      <c r="AW134" s="12" t="s">
        <v>30</v>
      </c>
      <c r="AX134" s="12" t="s">
        <v>73</v>
      </c>
      <c r="AY134" s="149" t="s">
        <v>122</v>
      </c>
    </row>
    <row r="135" spans="2:65" s="12" customFormat="1" ht="11.25">
      <c r="B135" s="147"/>
      <c r="D135" s="148" t="s">
        <v>131</v>
      </c>
      <c r="E135" s="149" t="s">
        <v>1</v>
      </c>
      <c r="F135" s="150" t="s">
        <v>381</v>
      </c>
      <c r="H135" s="151">
        <v>1.8</v>
      </c>
      <c r="I135" s="152"/>
      <c r="L135" s="147"/>
      <c r="M135" s="153"/>
      <c r="T135" s="154"/>
      <c r="AT135" s="149" t="s">
        <v>131</v>
      </c>
      <c r="AU135" s="149" t="s">
        <v>83</v>
      </c>
      <c r="AV135" s="12" t="s">
        <v>83</v>
      </c>
      <c r="AW135" s="12" t="s">
        <v>30</v>
      </c>
      <c r="AX135" s="12" t="s">
        <v>73</v>
      </c>
      <c r="AY135" s="149" t="s">
        <v>122</v>
      </c>
    </row>
    <row r="136" spans="2:65" s="12" customFormat="1" ht="11.25">
      <c r="B136" s="147"/>
      <c r="D136" s="148" t="s">
        <v>131</v>
      </c>
      <c r="E136" s="149" t="s">
        <v>1</v>
      </c>
      <c r="F136" s="150" t="s">
        <v>382</v>
      </c>
      <c r="H136" s="151">
        <v>10.119999999999999</v>
      </c>
      <c r="I136" s="152"/>
      <c r="L136" s="147"/>
      <c r="M136" s="153"/>
      <c r="T136" s="154"/>
      <c r="AT136" s="149" t="s">
        <v>131</v>
      </c>
      <c r="AU136" s="149" t="s">
        <v>83</v>
      </c>
      <c r="AV136" s="12" t="s">
        <v>83</v>
      </c>
      <c r="AW136" s="12" t="s">
        <v>30</v>
      </c>
      <c r="AX136" s="12" t="s">
        <v>73</v>
      </c>
      <c r="AY136" s="149" t="s">
        <v>122</v>
      </c>
    </row>
    <row r="137" spans="2:65" s="12" customFormat="1" ht="11.25">
      <c r="B137" s="147"/>
      <c r="D137" s="148" t="s">
        <v>131</v>
      </c>
      <c r="E137" s="149" t="s">
        <v>1</v>
      </c>
      <c r="F137" s="150" t="s">
        <v>383</v>
      </c>
      <c r="H137" s="151">
        <v>0.78</v>
      </c>
      <c r="I137" s="152"/>
      <c r="L137" s="147"/>
      <c r="M137" s="153"/>
      <c r="T137" s="154"/>
      <c r="AT137" s="149" t="s">
        <v>131</v>
      </c>
      <c r="AU137" s="149" t="s">
        <v>83</v>
      </c>
      <c r="AV137" s="12" t="s">
        <v>83</v>
      </c>
      <c r="AW137" s="12" t="s">
        <v>30</v>
      </c>
      <c r="AX137" s="12" t="s">
        <v>73</v>
      </c>
      <c r="AY137" s="149" t="s">
        <v>122</v>
      </c>
    </row>
    <row r="138" spans="2:65" s="12" customFormat="1" ht="11.25">
      <c r="B138" s="147"/>
      <c r="D138" s="148" t="s">
        <v>131</v>
      </c>
      <c r="E138" s="149" t="s">
        <v>1</v>
      </c>
      <c r="F138" s="150" t="s">
        <v>384</v>
      </c>
      <c r="H138" s="151">
        <v>1.05</v>
      </c>
      <c r="I138" s="152"/>
      <c r="L138" s="147"/>
      <c r="M138" s="153"/>
      <c r="T138" s="154"/>
      <c r="AT138" s="149" t="s">
        <v>131</v>
      </c>
      <c r="AU138" s="149" t="s">
        <v>83</v>
      </c>
      <c r="AV138" s="12" t="s">
        <v>83</v>
      </c>
      <c r="AW138" s="12" t="s">
        <v>30</v>
      </c>
      <c r="AX138" s="12" t="s">
        <v>73</v>
      </c>
      <c r="AY138" s="149" t="s">
        <v>122</v>
      </c>
    </row>
    <row r="139" spans="2:65" s="14" customFormat="1" ht="11.25">
      <c r="B139" s="162"/>
      <c r="D139" s="148" t="s">
        <v>131</v>
      </c>
      <c r="E139" s="163" t="s">
        <v>1</v>
      </c>
      <c r="F139" s="164" t="s">
        <v>144</v>
      </c>
      <c r="H139" s="165">
        <v>26.4</v>
      </c>
      <c r="I139" s="166"/>
      <c r="L139" s="162"/>
      <c r="M139" s="167"/>
      <c r="T139" s="168"/>
      <c r="AT139" s="163" t="s">
        <v>131</v>
      </c>
      <c r="AU139" s="163" t="s">
        <v>83</v>
      </c>
      <c r="AV139" s="14" t="s">
        <v>129</v>
      </c>
      <c r="AW139" s="14" t="s">
        <v>30</v>
      </c>
      <c r="AX139" s="14" t="s">
        <v>81</v>
      </c>
      <c r="AY139" s="163" t="s">
        <v>122</v>
      </c>
    </row>
    <row r="140" spans="2:65" s="1" customFormat="1" ht="90" customHeight="1">
      <c r="B140" s="32"/>
      <c r="C140" s="133" t="s">
        <v>138</v>
      </c>
      <c r="D140" s="133" t="s">
        <v>125</v>
      </c>
      <c r="E140" s="134" t="s">
        <v>385</v>
      </c>
      <c r="F140" s="135" t="s">
        <v>386</v>
      </c>
      <c r="G140" s="136" t="s">
        <v>148</v>
      </c>
      <c r="H140" s="137">
        <v>348.04</v>
      </c>
      <c r="I140" s="138"/>
      <c r="J140" s="139">
        <f>ROUND(I140*H140,2)</f>
        <v>0</v>
      </c>
      <c r="K140" s="140"/>
      <c r="L140" s="32"/>
      <c r="M140" s="141" t="s">
        <v>1</v>
      </c>
      <c r="N140" s="142" t="s">
        <v>38</v>
      </c>
      <c r="P140" s="143">
        <f>O140*H140</f>
        <v>0</v>
      </c>
      <c r="Q140" s="143">
        <v>4.0000000000000003E-5</v>
      </c>
      <c r="R140" s="143">
        <f>Q140*H140</f>
        <v>1.3921600000000003E-2</v>
      </c>
      <c r="S140" s="143">
        <v>0</v>
      </c>
      <c r="T140" s="144">
        <f>S140*H140</f>
        <v>0</v>
      </c>
      <c r="AR140" s="145" t="s">
        <v>129</v>
      </c>
      <c r="AT140" s="145" t="s">
        <v>125</v>
      </c>
      <c r="AU140" s="145" t="s">
        <v>83</v>
      </c>
      <c r="AY140" s="17" t="s">
        <v>122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7" t="s">
        <v>81</v>
      </c>
      <c r="BK140" s="146">
        <f>ROUND(I140*H140,2)</f>
        <v>0</v>
      </c>
      <c r="BL140" s="17" t="s">
        <v>129</v>
      </c>
      <c r="BM140" s="145" t="s">
        <v>387</v>
      </c>
    </row>
    <row r="141" spans="2:65" s="12" customFormat="1" ht="11.25">
      <c r="B141" s="147"/>
      <c r="D141" s="148" t="s">
        <v>131</v>
      </c>
      <c r="E141" s="149" t="s">
        <v>1</v>
      </c>
      <c r="F141" s="150" t="s">
        <v>388</v>
      </c>
      <c r="H141" s="151">
        <v>65.72</v>
      </c>
      <c r="I141" s="152"/>
      <c r="L141" s="147"/>
      <c r="M141" s="153"/>
      <c r="T141" s="154"/>
      <c r="AT141" s="149" t="s">
        <v>131</v>
      </c>
      <c r="AU141" s="149" t="s">
        <v>83</v>
      </c>
      <c r="AV141" s="12" t="s">
        <v>83</v>
      </c>
      <c r="AW141" s="12" t="s">
        <v>30</v>
      </c>
      <c r="AX141" s="12" t="s">
        <v>73</v>
      </c>
      <c r="AY141" s="149" t="s">
        <v>122</v>
      </c>
    </row>
    <row r="142" spans="2:65" s="12" customFormat="1" ht="11.25">
      <c r="B142" s="147"/>
      <c r="D142" s="148" t="s">
        <v>131</v>
      </c>
      <c r="E142" s="149" t="s">
        <v>1</v>
      </c>
      <c r="F142" s="150" t="s">
        <v>389</v>
      </c>
      <c r="H142" s="151">
        <v>69.44</v>
      </c>
      <c r="I142" s="152"/>
      <c r="L142" s="147"/>
      <c r="M142" s="153"/>
      <c r="T142" s="154"/>
      <c r="AT142" s="149" t="s">
        <v>131</v>
      </c>
      <c r="AU142" s="149" t="s">
        <v>83</v>
      </c>
      <c r="AV142" s="12" t="s">
        <v>83</v>
      </c>
      <c r="AW142" s="12" t="s">
        <v>30</v>
      </c>
      <c r="AX142" s="12" t="s">
        <v>73</v>
      </c>
      <c r="AY142" s="149" t="s">
        <v>122</v>
      </c>
    </row>
    <row r="143" spans="2:65" s="12" customFormat="1" ht="11.25">
      <c r="B143" s="147"/>
      <c r="D143" s="148" t="s">
        <v>131</v>
      </c>
      <c r="E143" s="149" t="s">
        <v>1</v>
      </c>
      <c r="F143" s="150" t="s">
        <v>390</v>
      </c>
      <c r="H143" s="151">
        <v>10.66</v>
      </c>
      <c r="I143" s="152"/>
      <c r="L143" s="147"/>
      <c r="M143" s="153"/>
      <c r="T143" s="154"/>
      <c r="AT143" s="149" t="s">
        <v>131</v>
      </c>
      <c r="AU143" s="149" t="s">
        <v>83</v>
      </c>
      <c r="AV143" s="12" t="s">
        <v>83</v>
      </c>
      <c r="AW143" s="12" t="s">
        <v>30</v>
      </c>
      <c r="AX143" s="12" t="s">
        <v>73</v>
      </c>
      <c r="AY143" s="149" t="s">
        <v>122</v>
      </c>
    </row>
    <row r="144" spans="2:65" s="12" customFormat="1" ht="11.25">
      <c r="B144" s="147"/>
      <c r="D144" s="148" t="s">
        <v>131</v>
      </c>
      <c r="E144" s="149" t="s">
        <v>1</v>
      </c>
      <c r="F144" s="150" t="s">
        <v>391</v>
      </c>
      <c r="H144" s="151">
        <v>7.82</v>
      </c>
      <c r="I144" s="152"/>
      <c r="L144" s="147"/>
      <c r="M144" s="153"/>
      <c r="T144" s="154"/>
      <c r="AT144" s="149" t="s">
        <v>131</v>
      </c>
      <c r="AU144" s="149" t="s">
        <v>83</v>
      </c>
      <c r="AV144" s="12" t="s">
        <v>83</v>
      </c>
      <c r="AW144" s="12" t="s">
        <v>30</v>
      </c>
      <c r="AX144" s="12" t="s">
        <v>73</v>
      </c>
      <c r="AY144" s="149" t="s">
        <v>122</v>
      </c>
    </row>
    <row r="145" spans="2:65" s="12" customFormat="1" ht="11.25">
      <c r="B145" s="147"/>
      <c r="D145" s="148" t="s">
        <v>131</v>
      </c>
      <c r="E145" s="149" t="s">
        <v>1</v>
      </c>
      <c r="F145" s="150" t="s">
        <v>392</v>
      </c>
      <c r="H145" s="151">
        <v>10.199999999999999</v>
      </c>
      <c r="I145" s="152"/>
      <c r="L145" s="147"/>
      <c r="M145" s="153"/>
      <c r="T145" s="154"/>
      <c r="AT145" s="149" t="s">
        <v>131</v>
      </c>
      <c r="AU145" s="149" t="s">
        <v>83</v>
      </c>
      <c r="AV145" s="12" t="s">
        <v>83</v>
      </c>
      <c r="AW145" s="12" t="s">
        <v>30</v>
      </c>
      <c r="AX145" s="12" t="s">
        <v>73</v>
      </c>
      <c r="AY145" s="149" t="s">
        <v>122</v>
      </c>
    </row>
    <row r="146" spans="2:65" s="12" customFormat="1" ht="11.25">
      <c r="B146" s="147"/>
      <c r="D146" s="148" t="s">
        <v>131</v>
      </c>
      <c r="E146" s="149" t="s">
        <v>1</v>
      </c>
      <c r="F146" s="150" t="s">
        <v>393</v>
      </c>
      <c r="H146" s="151">
        <v>65.72</v>
      </c>
      <c r="I146" s="152"/>
      <c r="L146" s="147"/>
      <c r="M146" s="153"/>
      <c r="T146" s="154"/>
      <c r="AT146" s="149" t="s">
        <v>131</v>
      </c>
      <c r="AU146" s="149" t="s">
        <v>83</v>
      </c>
      <c r="AV146" s="12" t="s">
        <v>83</v>
      </c>
      <c r="AW146" s="12" t="s">
        <v>30</v>
      </c>
      <c r="AX146" s="12" t="s">
        <v>73</v>
      </c>
      <c r="AY146" s="149" t="s">
        <v>122</v>
      </c>
    </row>
    <row r="147" spans="2:65" s="12" customFormat="1" ht="11.25">
      <c r="B147" s="147"/>
      <c r="D147" s="148" t="s">
        <v>131</v>
      </c>
      <c r="E147" s="149" t="s">
        <v>1</v>
      </c>
      <c r="F147" s="150" t="s">
        <v>394</v>
      </c>
      <c r="H147" s="151">
        <v>70.680000000000007</v>
      </c>
      <c r="I147" s="152"/>
      <c r="L147" s="147"/>
      <c r="M147" s="153"/>
      <c r="T147" s="154"/>
      <c r="AT147" s="149" t="s">
        <v>131</v>
      </c>
      <c r="AU147" s="149" t="s">
        <v>83</v>
      </c>
      <c r="AV147" s="12" t="s">
        <v>83</v>
      </c>
      <c r="AW147" s="12" t="s">
        <v>30</v>
      </c>
      <c r="AX147" s="12" t="s">
        <v>73</v>
      </c>
      <c r="AY147" s="149" t="s">
        <v>122</v>
      </c>
    </row>
    <row r="148" spans="2:65" s="12" customFormat="1" ht="11.25">
      <c r="B148" s="147"/>
      <c r="D148" s="148" t="s">
        <v>131</v>
      </c>
      <c r="E148" s="149" t="s">
        <v>1</v>
      </c>
      <c r="F148" s="150" t="s">
        <v>395</v>
      </c>
      <c r="H148" s="151">
        <v>22</v>
      </c>
      <c r="I148" s="152"/>
      <c r="L148" s="147"/>
      <c r="M148" s="153"/>
      <c r="T148" s="154"/>
      <c r="AT148" s="149" t="s">
        <v>131</v>
      </c>
      <c r="AU148" s="149" t="s">
        <v>83</v>
      </c>
      <c r="AV148" s="12" t="s">
        <v>83</v>
      </c>
      <c r="AW148" s="12" t="s">
        <v>30</v>
      </c>
      <c r="AX148" s="12" t="s">
        <v>73</v>
      </c>
      <c r="AY148" s="149" t="s">
        <v>122</v>
      </c>
    </row>
    <row r="149" spans="2:65" s="12" customFormat="1" ht="11.25">
      <c r="B149" s="147"/>
      <c r="D149" s="148" t="s">
        <v>131</v>
      </c>
      <c r="E149" s="149" t="s">
        <v>1</v>
      </c>
      <c r="F149" s="150" t="s">
        <v>396</v>
      </c>
      <c r="H149" s="151">
        <v>11.44</v>
      </c>
      <c r="I149" s="152"/>
      <c r="L149" s="147"/>
      <c r="M149" s="153"/>
      <c r="T149" s="154"/>
      <c r="AT149" s="149" t="s">
        <v>131</v>
      </c>
      <c r="AU149" s="149" t="s">
        <v>83</v>
      </c>
      <c r="AV149" s="12" t="s">
        <v>83</v>
      </c>
      <c r="AW149" s="12" t="s">
        <v>30</v>
      </c>
      <c r="AX149" s="12" t="s">
        <v>73</v>
      </c>
      <c r="AY149" s="149" t="s">
        <v>122</v>
      </c>
    </row>
    <row r="150" spans="2:65" s="12" customFormat="1" ht="11.25">
      <c r="B150" s="147"/>
      <c r="D150" s="148" t="s">
        <v>131</v>
      </c>
      <c r="E150" s="149" t="s">
        <v>1</v>
      </c>
      <c r="F150" s="150" t="s">
        <v>397</v>
      </c>
      <c r="H150" s="151">
        <v>8.9600000000000009</v>
      </c>
      <c r="I150" s="152"/>
      <c r="L150" s="147"/>
      <c r="M150" s="153"/>
      <c r="T150" s="154"/>
      <c r="AT150" s="149" t="s">
        <v>131</v>
      </c>
      <c r="AU150" s="149" t="s">
        <v>83</v>
      </c>
      <c r="AV150" s="12" t="s">
        <v>83</v>
      </c>
      <c r="AW150" s="12" t="s">
        <v>30</v>
      </c>
      <c r="AX150" s="12" t="s">
        <v>73</v>
      </c>
      <c r="AY150" s="149" t="s">
        <v>122</v>
      </c>
    </row>
    <row r="151" spans="2:65" s="12" customFormat="1" ht="11.25">
      <c r="B151" s="147"/>
      <c r="D151" s="148" t="s">
        <v>131</v>
      </c>
      <c r="E151" s="149" t="s">
        <v>1</v>
      </c>
      <c r="F151" s="150" t="s">
        <v>398</v>
      </c>
      <c r="H151" s="151">
        <v>5.4</v>
      </c>
      <c r="I151" s="152"/>
      <c r="L151" s="147"/>
      <c r="M151" s="153"/>
      <c r="T151" s="154"/>
      <c r="AT151" s="149" t="s">
        <v>131</v>
      </c>
      <c r="AU151" s="149" t="s">
        <v>83</v>
      </c>
      <c r="AV151" s="12" t="s">
        <v>83</v>
      </c>
      <c r="AW151" s="12" t="s">
        <v>30</v>
      </c>
      <c r="AX151" s="12" t="s">
        <v>73</v>
      </c>
      <c r="AY151" s="149" t="s">
        <v>122</v>
      </c>
    </row>
    <row r="152" spans="2:65" s="1" customFormat="1" ht="44.25" customHeight="1">
      <c r="B152" s="32"/>
      <c r="C152" s="133" t="s">
        <v>129</v>
      </c>
      <c r="D152" s="133" t="s">
        <v>125</v>
      </c>
      <c r="E152" s="134" t="s">
        <v>399</v>
      </c>
      <c r="F152" s="135" t="s">
        <v>400</v>
      </c>
      <c r="G152" s="136" t="s">
        <v>148</v>
      </c>
      <c r="H152" s="137">
        <v>2.8340000000000001</v>
      </c>
      <c r="I152" s="138"/>
      <c r="J152" s="139">
        <f>ROUND(I152*H152,2)</f>
        <v>0</v>
      </c>
      <c r="K152" s="140"/>
      <c r="L152" s="32"/>
      <c r="M152" s="141" t="s">
        <v>1</v>
      </c>
      <c r="N152" s="142" t="s">
        <v>38</v>
      </c>
      <c r="P152" s="143">
        <f>O152*H152</f>
        <v>0</v>
      </c>
      <c r="Q152" s="143">
        <v>0</v>
      </c>
      <c r="R152" s="143">
        <f>Q152*H152</f>
        <v>0</v>
      </c>
      <c r="S152" s="143">
        <v>4.8000000000000001E-2</v>
      </c>
      <c r="T152" s="144">
        <f>S152*H152</f>
        <v>0.13603200000000001</v>
      </c>
      <c r="AR152" s="145" t="s">
        <v>129</v>
      </c>
      <c r="AT152" s="145" t="s">
        <v>125</v>
      </c>
      <c r="AU152" s="145" t="s">
        <v>83</v>
      </c>
      <c r="AY152" s="17" t="s">
        <v>122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7" t="s">
        <v>81</v>
      </c>
      <c r="BK152" s="146">
        <f>ROUND(I152*H152,2)</f>
        <v>0</v>
      </c>
      <c r="BL152" s="17" t="s">
        <v>129</v>
      </c>
      <c r="BM152" s="145" t="s">
        <v>401</v>
      </c>
    </row>
    <row r="153" spans="2:65" s="12" customFormat="1" ht="11.25">
      <c r="B153" s="147"/>
      <c r="D153" s="148" t="s">
        <v>131</v>
      </c>
      <c r="E153" s="149" t="s">
        <v>1</v>
      </c>
      <c r="F153" s="150" t="s">
        <v>402</v>
      </c>
      <c r="H153" s="151">
        <v>0.74399999999999999</v>
      </c>
      <c r="I153" s="152"/>
      <c r="L153" s="147"/>
      <c r="M153" s="153"/>
      <c r="T153" s="154"/>
      <c r="AT153" s="149" t="s">
        <v>131</v>
      </c>
      <c r="AU153" s="149" t="s">
        <v>83</v>
      </c>
      <c r="AV153" s="12" t="s">
        <v>83</v>
      </c>
      <c r="AW153" s="12" t="s">
        <v>30</v>
      </c>
      <c r="AX153" s="12" t="s">
        <v>73</v>
      </c>
      <c r="AY153" s="149" t="s">
        <v>122</v>
      </c>
    </row>
    <row r="154" spans="2:65" s="12" customFormat="1" ht="11.25">
      <c r="B154" s="147"/>
      <c r="D154" s="148" t="s">
        <v>131</v>
      </c>
      <c r="E154" s="149" t="s">
        <v>1</v>
      </c>
      <c r="F154" s="150" t="s">
        <v>284</v>
      </c>
      <c r="H154" s="151">
        <v>0.49199999999999999</v>
      </c>
      <c r="I154" s="152"/>
      <c r="L154" s="147"/>
      <c r="M154" s="153"/>
      <c r="T154" s="154"/>
      <c r="AT154" s="149" t="s">
        <v>131</v>
      </c>
      <c r="AU154" s="149" t="s">
        <v>83</v>
      </c>
      <c r="AV154" s="12" t="s">
        <v>83</v>
      </c>
      <c r="AW154" s="12" t="s">
        <v>30</v>
      </c>
      <c r="AX154" s="12" t="s">
        <v>73</v>
      </c>
      <c r="AY154" s="149" t="s">
        <v>122</v>
      </c>
    </row>
    <row r="155" spans="2:65" s="12" customFormat="1" ht="11.25">
      <c r="B155" s="147"/>
      <c r="D155" s="148" t="s">
        <v>131</v>
      </c>
      <c r="E155" s="149" t="s">
        <v>1</v>
      </c>
      <c r="F155" s="150" t="s">
        <v>285</v>
      </c>
      <c r="H155" s="151">
        <v>0.46800000000000003</v>
      </c>
      <c r="I155" s="152"/>
      <c r="L155" s="147"/>
      <c r="M155" s="153"/>
      <c r="T155" s="154"/>
      <c r="AT155" s="149" t="s">
        <v>131</v>
      </c>
      <c r="AU155" s="149" t="s">
        <v>83</v>
      </c>
      <c r="AV155" s="12" t="s">
        <v>83</v>
      </c>
      <c r="AW155" s="12" t="s">
        <v>30</v>
      </c>
      <c r="AX155" s="12" t="s">
        <v>73</v>
      </c>
      <c r="AY155" s="149" t="s">
        <v>122</v>
      </c>
    </row>
    <row r="156" spans="2:65" s="12" customFormat="1" ht="11.25">
      <c r="B156" s="147"/>
      <c r="D156" s="148" t="s">
        <v>131</v>
      </c>
      <c r="E156" s="149" t="s">
        <v>1</v>
      </c>
      <c r="F156" s="150" t="s">
        <v>403</v>
      </c>
      <c r="H156" s="151">
        <v>0.74</v>
      </c>
      <c r="I156" s="152"/>
      <c r="L156" s="147"/>
      <c r="M156" s="153"/>
      <c r="T156" s="154"/>
      <c r="AT156" s="149" t="s">
        <v>131</v>
      </c>
      <c r="AU156" s="149" t="s">
        <v>83</v>
      </c>
      <c r="AV156" s="12" t="s">
        <v>83</v>
      </c>
      <c r="AW156" s="12" t="s">
        <v>30</v>
      </c>
      <c r="AX156" s="12" t="s">
        <v>73</v>
      </c>
      <c r="AY156" s="149" t="s">
        <v>122</v>
      </c>
    </row>
    <row r="157" spans="2:65" s="12" customFormat="1" ht="11.25">
      <c r="B157" s="147"/>
      <c r="D157" s="148" t="s">
        <v>131</v>
      </c>
      <c r="E157" s="149" t="s">
        <v>1</v>
      </c>
      <c r="F157" s="150" t="s">
        <v>404</v>
      </c>
      <c r="H157" s="151">
        <v>0.39</v>
      </c>
      <c r="I157" s="152"/>
      <c r="L157" s="147"/>
      <c r="M157" s="153"/>
      <c r="T157" s="154"/>
      <c r="AT157" s="149" t="s">
        <v>131</v>
      </c>
      <c r="AU157" s="149" t="s">
        <v>83</v>
      </c>
      <c r="AV157" s="12" t="s">
        <v>83</v>
      </c>
      <c r="AW157" s="12" t="s">
        <v>30</v>
      </c>
      <c r="AX157" s="12" t="s">
        <v>73</v>
      </c>
      <c r="AY157" s="149" t="s">
        <v>122</v>
      </c>
    </row>
    <row r="158" spans="2:65" s="14" customFormat="1" ht="11.25">
      <c r="B158" s="162"/>
      <c r="D158" s="148" t="s">
        <v>131</v>
      </c>
      <c r="E158" s="163" t="s">
        <v>1</v>
      </c>
      <c r="F158" s="164" t="s">
        <v>144</v>
      </c>
      <c r="H158" s="165">
        <v>2.8340000000000001</v>
      </c>
      <c r="I158" s="166"/>
      <c r="L158" s="162"/>
      <c r="M158" s="167"/>
      <c r="T158" s="168"/>
      <c r="AT158" s="163" t="s">
        <v>131</v>
      </c>
      <c r="AU158" s="163" t="s">
        <v>83</v>
      </c>
      <c r="AV158" s="14" t="s">
        <v>129</v>
      </c>
      <c r="AW158" s="14" t="s">
        <v>30</v>
      </c>
      <c r="AX158" s="14" t="s">
        <v>81</v>
      </c>
      <c r="AY158" s="163" t="s">
        <v>122</v>
      </c>
    </row>
    <row r="159" spans="2:65" s="1" customFormat="1" ht="44.25" customHeight="1">
      <c r="B159" s="32"/>
      <c r="C159" s="133" t="s">
        <v>161</v>
      </c>
      <c r="D159" s="133" t="s">
        <v>125</v>
      </c>
      <c r="E159" s="134" t="s">
        <v>405</v>
      </c>
      <c r="F159" s="135" t="s">
        <v>406</v>
      </c>
      <c r="G159" s="136" t="s">
        <v>148</v>
      </c>
      <c r="H159" s="137">
        <v>2.1</v>
      </c>
      <c r="I159" s="138"/>
      <c r="J159" s="139">
        <f>ROUND(I159*H159,2)</f>
        <v>0</v>
      </c>
      <c r="K159" s="140"/>
      <c r="L159" s="32"/>
      <c r="M159" s="141" t="s">
        <v>1</v>
      </c>
      <c r="N159" s="142" t="s">
        <v>38</v>
      </c>
      <c r="P159" s="143">
        <f>O159*H159</f>
        <v>0</v>
      </c>
      <c r="Q159" s="143">
        <v>0</v>
      </c>
      <c r="R159" s="143">
        <f>Q159*H159</f>
        <v>0</v>
      </c>
      <c r="S159" s="143">
        <v>3.7999999999999999E-2</v>
      </c>
      <c r="T159" s="144">
        <f>S159*H159</f>
        <v>7.9799999999999996E-2</v>
      </c>
      <c r="AR159" s="145" t="s">
        <v>129</v>
      </c>
      <c r="AT159" s="145" t="s">
        <v>125</v>
      </c>
      <c r="AU159" s="145" t="s">
        <v>83</v>
      </c>
      <c r="AY159" s="17" t="s">
        <v>122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7" t="s">
        <v>81</v>
      </c>
      <c r="BK159" s="146">
        <f>ROUND(I159*H159,2)</f>
        <v>0</v>
      </c>
      <c r="BL159" s="17" t="s">
        <v>129</v>
      </c>
      <c r="BM159" s="145" t="s">
        <v>407</v>
      </c>
    </row>
    <row r="160" spans="2:65" s="12" customFormat="1" ht="11.25">
      <c r="B160" s="147"/>
      <c r="D160" s="148" t="s">
        <v>131</v>
      </c>
      <c r="E160" s="149" t="s">
        <v>1</v>
      </c>
      <c r="F160" s="150" t="s">
        <v>231</v>
      </c>
      <c r="H160" s="151">
        <v>2.1</v>
      </c>
      <c r="I160" s="152"/>
      <c r="L160" s="147"/>
      <c r="M160" s="153"/>
      <c r="T160" s="154"/>
      <c r="AT160" s="149" t="s">
        <v>131</v>
      </c>
      <c r="AU160" s="149" t="s">
        <v>83</v>
      </c>
      <c r="AV160" s="12" t="s">
        <v>83</v>
      </c>
      <c r="AW160" s="12" t="s">
        <v>30</v>
      </c>
      <c r="AX160" s="12" t="s">
        <v>73</v>
      </c>
      <c r="AY160" s="149" t="s">
        <v>122</v>
      </c>
    </row>
    <row r="161" spans="2:65" s="14" customFormat="1" ht="11.25">
      <c r="B161" s="162"/>
      <c r="D161" s="148" t="s">
        <v>131</v>
      </c>
      <c r="E161" s="163" t="s">
        <v>1</v>
      </c>
      <c r="F161" s="164" t="s">
        <v>144</v>
      </c>
      <c r="H161" s="165">
        <v>2.1</v>
      </c>
      <c r="I161" s="166"/>
      <c r="L161" s="162"/>
      <c r="M161" s="167"/>
      <c r="T161" s="168"/>
      <c r="AT161" s="163" t="s">
        <v>131</v>
      </c>
      <c r="AU161" s="163" t="s">
        <v>83</v>
      </c>
      <c r="AV161" s="14" t="s">
        <v>129</v>
      </c>
      <c r="AW161" s="14" t="s">
        <v>30</v>
      </c>
      <c r="AX161" s="14" t="s">
        <v>81</v>
      </c>
      <c r="AY161" s="163" t="s">
        <v>122</v>
      </c>
    </row>
    <row r="162" spans="2:65" s="1" customFormat="1" ht="44.25" customHeight="1">
      <c r="B162" s="32"/>
      <c r="C162" s="133" t="s">
        <v>123</v>
      </c>
      <c r="D162" s="133" t="s">
        <v>125</v>
      </c>
      <c r="E162" s="134" t="s">
        <v>408</v>
      </c>
      <c r="F162" s="135" t="s">
        <v>409</v>
      </c>
      <c r="G162" s="136" t="s">
        <v>148</v>
      </c>
      <c r="H162" s="137">
        <v>77.709999999999994</v>
      </c>
      <c r="I162" s="138"/>
      <c r="J162" s="139">
        <f>ROUND(I162*H162,2)</f>
        <v>0</v>
      </c>
      <c r="K162" s="140"/>
      <c r="L162" s="32"/>
      <c r="M162" s="141" t="s">
        <v>1</v>
      </c>
      <c r="N162" s="142" t="s">
        <v>38</v>
      </c>
      <c r="P162" s="143">
        <f>O162*H162</f>
        <v>0</v>
      </c>
      <c r="Q162" s="143">
        <v>0</v>
      </c>
      <c r="R162" s="143">
        <f>Q162*H162</f>
        <v>0</v>
      </c>
      <c r="S162" s="143">
        <v>3.4000000000000002E-2</v>
      </c>
      <c r="T162" s="144">
        <f>S162*H162</f>
        <v>2.6421399999999999</v>
      </c>
      <c r="AR162" s="145" t="s">
        <v>129</v>
      </c>
      <c r="AT162" s="145" t="s">
        <v>125</v>
      </c>
      <c r="AU162" s="145" t="s">
        <v>83</v>
      </c>
      <c r="AY162" s="17" t="s">
        <v>122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7" t="s">
        <v>81</v>
      </c>
      <c r="BK162" s="146">
        <f>ROUND(I162*H162,2)</f>
        <v>0</v>
      </c>
      <c r="BL162" s="17" t="s">
        <v>129</v>
      </c>
      <c r="BM162" s="145" t="s">
        <v>410</v>
      </c>
    </row>
    <row r="163" spans="2:65" s="12" customFormat="1" ht="11.25">
      <c r="B163" s="147"/>
      <c r="D163" s="148" t="s">
        <v>131</v>
      </c>
      <c r="E163" s="149" t="s">
        <v>1</v>
      </c>
      <c r="F163" s="150" t="s">
        <v>411</v>
      </c>
      <c r="H163" s="151">
        <v>17.71</v>
      </c>
      <c r="I163" s="152"/>
      <c r="L163" s="147"/>
      <c r="M163" s="153"/>
      <c r="T163" s="154"/>
      <c r="AT163" s="149" t="s">
        <v>131</v>
      </c>
      <c r="AU163" s="149" t="s">
        <v>83</v>
      </c>
      <c r="AV163" s="12" t="s">
        <v>83</v>
      </c>
      <c r="AW163" s="12" t="s">
        <v>30</v>
      </c>
      <c r="AX163" s="12" t="s">
        <v>73</v>
      </c>
      <c r="AY163" s="149" t="s">
        <v>122</v>
      </c>
    </row>
    <row r="164" spans="2:65" s="12" customFormat="1" ht="11.25">
      <c r="B164" s="147"/>
      <c r="D164" s="148" t="s">
        <v>131</v>
      </c>
      <c r="E164" s="149" t="s">
        <v>1</v>
      </c>
      <c r="F164" s="150" t="s">
        <v>236</v>
      </c>
      <c r="H164" s="151">
        <v>2.2200000000000002</v>
      </c>
      <c r="I164" s="152"/>
      <c r="L164" s="147"/>
      <c r="M164" s="153"/>
      <c r="T164" s="154"/>
      <c r="AT164" s="149" t="s">
        <v>131</v>
      </c>
      <c r="AU164" s="149" t="s">
        <v>83</v>
      </c>
      <c r="AV164" s="12" t="s">
        <v>83</v>
      </c>
      <c r="AW164" s="12" t="s">
        <v>30</v>
      </c>
      <c r="AX164" s="12" t="s">
        <v>73</v>
      </c>
      <c r="AY164" s="149" t="s">
        <v>122</v>
      </c>
    </row>
    <row r="165" spans="2:65" s="12" customFormat="1" ht="11.25">
      <c r="B165" s="147"/>
      <c r="D165" s="148" t="s">
        <v>131</v>
      </c>
      <c r="E165" s="149" t="s">
        <v>1</v>
      </c>
      <c r="F165" s="150" t="s">
        <v>238</v>
      </c>
      <c r="H165" s="151">
        <v>53.13</v>
      </c>
      <c r="I165" s="152"/>
      <c r="L165" s="147"/>
      <c r="M165" s="153"/>
      <c r="T165" s="154"/>
      <c r="AT165" s="149" t="s">
        <v>131</v>
      </c>
      <c r="AU165" s="149" t="s">
        <v>83</v>
      </c>
      <c r="AV165" s="12" t="s">
        <v>83</v>
      </c>
      <c r="AW165" s="12" t="s">
        <v>30</v>
      </c>
      <c r="AX165" s="12" t="s">
        <v>73</v>
      </c>
      <c r="AY165" s="149" t="s">
        <v>122</v>
      </c>
    </row>
    <row r="166" spans="2:65" s="12" customFormat="1" ht="11.25">
      <c r="B166" s="147"/>
      <c r="D166" s="148" t="s">
        <v>131</v>
      </c>
      <c r="E166" s="149" t="s">
        <v>1</v>
      </c>
      <c r="F166" s="150" t="s">
        <v>292</v>
      </c>
      <c r="H166" s="151">
        <v>4.6500000000000004</v>
      </c>
      <c r="I166" s="152"/>
      <c r="L166" s="147"/>
      <c r="M166" s="153"/>
      <c r="T166" s="154"/>
      <c r="AT166" s="149" t="s">
        <v>131</v>
      </c>
      <c r="AU166" s="149" t="s">
        <v>83</v>
      </c>
      <c r="AV166" s="12" t="s">
        <v>83</v>
      </c>
      <c r="AW166" s="12" t="s">
        <v>30</v>
      </c>
      <c r="AX166" s="12" t="s">
        <v>73</v>
      </c>
      <c r="AY166" s="149" t="s">
        <v>122</v>
      </c>
    </row>
    <row r="167" spans="2:65" s="14" customFormat="1" ht="11.25">
      <c r="B167" s="162"/>
      <c r="D167" s="148" t="s">
        <v>131</v>
      </c>
      <c r="E167" s="163" t="s">
        <v>1</v>
      </c>
      <c r="F167" s="164" t="s">
        <v>144</v>
      </c>
      <c r="H167" s="165">
        <v>77.709999999999994</v>
      </c>
      <c r="I167" s="166"/>
      <c r="L167" s="162"/>
      <c r="M167" s="167"/>
      <c r="T167" s="168"/>
      <c r="AT167" s="163" t="s">
        <v>131</v>
      </c>
      <c r="AU167" s="163" t="s">
        <v>83</v>
      </c>
      <c r="AV167" s="14" t="s">
        <v>129</v>
      </c>
      <c r="AW167" s="14" t="s">
        <v>30</v>
      </c>
      <c r="AX167" s="14" t="s">
        <v>81</v>
      </c>
      <c r="AY167" s="163" t="s">
        <v>122</v>
      </c>
    </row>
    <row r="168" spans="2:65" s="1" customFormat="1" ht="44.25" customHeight="1">
      <c r="B168" s="32"/>
      <c r="C168" s="133" t="s">
        <v>182</v>
      </c>
      <c r="D168" s="133" t="s">
        <v>125</v>
      </c>
      <c r="E168" s="134" t="s">
        <v>412</v>
      </c>
      <c r="F168" s="135" t="s">
        <v>413</v>
      </c>
      <c r="G168" s="136" t="s">
        <v>148</v>
      </c>
      <c r="H168" s="137">
        <v>79.561000000000007</v>
      </c>
      <c r="I168" s="138"/>
      <c r="J168" s="139">
        <f>ROUND(I168*H168,2)</f>
        <v>0</v>
      </c>
      <c r="K168" s="140"/>
      <c r="L168" s="32"/>
      <c r="M168" s="141" t="s">
        <v>1</v>
      </c>
      <c r="N168" s="142" t="s">
        <v>38</v>
      </c>
      <c r="P168" s="143">
        <f>O168*H168</f>
        <v>0</v>
      </c>
      <c r="Q168" s="143">
        <v>0</v>
      </c>
      <c r="R168" s="143">
        <f>Q168*H168</f>
        <v>0</v>
      </c>
      <c r="S168" s="143">
        <v>4.5999999999999999E-2</v>
      </c>
      <c r="T168" s="144">
        <f>S168*H168</f>
        <v>3.6598060000000001</v>
      </c>
      <c r="AR168" s="145" t="s">
        <v>129</v>
      </c>
      <c r="AT168" s="145" t="s">
        <v>125</v>
      </c>
      <c r="AU168" s="145" t="s">
        <v>83</v>
      </c>
      <c r="AY168" s="17" t="s">
        <v>122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7" t="s">
        <v>81</v>
      </c>
      <c r="BK168" s="146">
        <f>ROUND(I168*H168,2)</f>
        <v>0</v>
      </c>
      <c r="BL168" s="17" t="s">
        <v>129</v>
      </c>
      <c r="BM168" s="145" t="s">
        <v>414</v>
      </c>
    </row>
    <row r="169" spans="2:65" s="14" customFormat="1" ht="11.25">
      <c r="B169" s="162"/>
      <c r="D169" s="148" t="s">
        <v>131</v>
      </c>
      <c r="E169" s="163" t="s">
        <v>1</v>
      </c>
      <c r="F169" s="164" t="s">
        <v>144</v>
      </c>
      <c r="H169" s="165">
        <v>79.561000000000007</v>
      </c>
      <c r="I169" s="166"/>
      <c r="L169" s="162"/>
      <c r="M169" s="167"/>
      <c r="T169" s="168"/>
      <c r="AT169" s="163" t="s">
        <v>131</v>
      </c>
      <c r="AU169" s="163" t="s">
        <v>83</v>
      </c>
      <c r="AV169" s="14" t="s">
        <v>129</v>
      </c>
      <c r="AW169" s="14" t="s">
        <v>30</v>
      </c>
      <c r="AX169" s="14" t="s">
        <v>73</v>
      </c>
      <c r="AY169" s="163" t="s">
        <v>122</v>
      </c>
    </row>
    <row r="170" spans="2:65" s="1" customFormat="1" ht="37.9" customHeight="1">
      <c r="B170" s="32"/>
      <c r="C170" s="133" t="s">
        <v>149</v>
      </c>
      <c r="D170" s="133" t="s">
        <v>125</v>
      </c>
      <c r="E170" s="134" t="s">
        <v>415</v>
      </c>
      <c r="F170" s="135" t="s">
        <v>416</v>
      </c>
      <c r="G170" s="136" t="s">
        <v>148</v>
      </c>
      <c r="H170" s="137">
        <v>91.244</v>
      </c>
      <c r="I170" s="138"/>
      <c r="J170" s="139">
        <f>ROUND(I170*H170,2)</f>
        <v>0</v>
      </c>
      <c r="K170" s="140"/>
      <c r="L170" s="32"/>
      <c r="M170" s="141" t="s">
        <v>1</v>
      </c>
      <c r="N170" s="142" t="s">
        <v>38</v>
      </c>
      <c r="P170" s="143">
        <f>O170*H170</f>
        <v>0</v>
      </c>
      <c r="Q170" s="143">
        <v>0</v>
      </c>
      <c r="R170" s="143">
        <f>Q170*H170</f>
        <v>0</v>
      </c>
      <c r="S170" s="143">
        <v>2.9000000000000001E-2</v>
      </c>
      <c r="T170" s="144">
        <f>S170*H170</f>
        <v>2.6460760000000003</v>
      </c>
      <c r="AR170" s="145" t="s">
        <v>129</v>
      </c>
      <c r="AT170" s="145" t="s">
        <v>125</v>
      </c>
      <c r="AU170" s="145" t="s">
        <v>83</v>
      </c>
      <c r="AY170" s="17" t="s">
        <v>122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7" t="s">
        <v>81</v>
      </c>
      <c r="BK170" s="146">
        <f>ROUND(I170*H170,2)</f>
        <v>0</v>
      </c>
      <c r="BL170" s="17" t="s">
        <v>129</v>
      </c>
      <c r="BM170" s="145" t="s">
        <v>417</v>
      </c>
    </row>
    <row r="171" spans="2:65" s="12" customFormat="1" ht="11.25">
      <c r="B171" s="147"/>
      <c r="D171" s="148" t="s">
        <v>131</v>
      </c>
      <c r="E171" s="149" t="s">
        <v>1</v>
      </c>
      <c r="F171" s="150" t="s">
        <v>132</v>
      </c>
      <c r="H171" s="151">
        <v>1.6379999999999999</v>
      </c>
      <c r="I171" s="152"/>
      <c r="L171" s="147"/>
      <c r="M171" s="153"/>
      <c r="T171" s="154"/>
      <c r="AT171" s="149" t="s">
        <v>131</v>
      </c>
      <c r="AU171" s="149" t="s">
        <v>83</v>
      </c>
      <c r="AV171" s="12" t="s">
        <v>83</v>
      </c>
      <c r="AW171" s="12" t="s">
        <v>30</v>
      </c>
      <c r="AX171" s="12" t="s">
        <v>73</v>
      </c>
      <c r="AY171" s="149" t="s">
        <v>122</v>
      </c>
    </row>
    <row r="172" spans="2:65" s="12" customFormat="1" ht="11.25">
      <c r="B172" s="147"/>
      <c r="D172" s="148" t="s">
        <v>131</v>
      </c>
      <c r="E172" s="149" t="s">
        <v>1</v>
      </c>
      <c r="F172" s="150" t="s">
        <v>133</v>
      </c>
      <c r="H172" s="151">
        <v>0.90900000000000003</v>
      </c>
      <c r="I172" s="152"/>
      <c r="L172" s="147"/>
      <c r="M172" s="153"/>
      <c r="T172" s="154"/>
      <c r="AT172" s="149" t="s">
        <v>131</v>
      </c>
      <c r="AU172" s="149" t="s">
        <v>83</v>
      </c>
      <c r="AV172" s="12" t="s">
        <v>83</v>
      </c>
      <c r="AW172" s="12" t="s">
        <v>30</v>
      </c>
      <c r="AX172" s="12" t="s">
        <v>73</v>
      </c>
      <c r="AY172" s="149" t="s">
        <v>122</v>
      </c>
    </row>
    <row r="173" spans="2:65" s="12" customFormat="1" ht="11.25">
      <c r="B173" s="147"/>
      <c r="D173" s="148" t="s">
        <v>131</v>
      </c>
      <c r="E173" s="149" t="s">
        <v>1</v>
      </c>
      <c r="F173" s="150" t="s">
        <v>134</v>
      </c>
      <c r="H173" s="151">
        <v>1.0129999999999999</v>
      </c>
      <c r="I173" s="152"/>
      <c r="L173" s="147"/>
      <c r="M173" s="153"/>
      <c r="T173" s="154"/>
      <c r="AT173" s="149" t="s">
        <v>131</v>
      </c>
      <c r="AU173" s="149" t="s">
        <v>83</v>
      </c>
      <c r="AV173" s="12" t="s">
        <v>83</v>
      </c>
      <c r="AW173" s="12" t="s">
        <v>30</v>
      </c>
      <c r="AX173" s="12" t="s">
        <v>73</v>
      </c>
      <c r="AY173" s="149" t="s">
        <v>122</v>
      </c>
    </row>
    <row r="174" spans="2:65" s="12" customFormat="1" ht="11.25">
      <c r="B174" s="147"/>
      <c r="D174" s="148" t="s">
        <v>131</v>
      </c>
      <c r="E174" s="149" t="s">
        <v>1</v>
      </c>
      <c r="F174" s="150" t="s">
        <v>135</v>
      </c>
      <c r="H174" s="151">
        <v>1.161</v>
      </c>
      <c r="I174" s="152"/>
      <c r="L174" s="147"/>
      <c r="M174" s="153"/>
      <c r="T174" s="154"/>
      <c r="AT174" s="149" t="s">
        <v>131</v>
      </c>
      <c r="AU174" s="149" t="s">
        <v>83</v>
      </c>
      <c r="AV174" s="12" t="s">
        <v>83</v>
      </c>
      <c r="AW174" s="12" t="s">
        <v>30</v>
      </c>
      <c r="AX174" s="12" t="s">
        <v>73</v>
      </c>
      <c r="AY174" s="149" t="s">
        <v>122</v>
      </c>
    </row>
    <row r="175" spans="2:65" s="12" customFormat="1" ht="11.25">
      <c r="B175" s="147"/>
      <c r="D175" s="148" t="s">
        <v>131</v>
      </c>
      <c r="E175" s="149" t="s">
        <v>1</v>
      </c>
      <c r="F175" s="150" t="s">
        <v>136</v>
      </c>
      <c r="H175" s="151">
        <v>0.85499999999999998</v>
      </c>
      <c r="I175" s="152"/>
      <c r="L175" s="147"/>
      <c r="M175" s="153"/>
      <c r="T175" s="154"/>
      <c r="AT175" s="149" t="s">
        <v>131</v>
      </c>
      <c r="AU175" s="149" t="s">
        <v>83</v>
      </c>
      <c r="AV175" s="12" t="s">
        <v>83</v>
      </c>
      <c r="AW175" s="12" t="s">
        <v>30</v>
      </c>
      <c r="AX175" s="12" t="s">
        <v>73</v>
      </c>
      <c r="AY175" s="149" t="s">
        <v>122</v>
      </c>
    </row>
    <row r="176" spans="2:65" s="13" customFormat="1" ht="11.25">
      <c r="B176" s="155"/>
      <c r="D176" s="148" t="s">
        <v>131</v>
      </c>
      <c r="E176" s="156" t="s">
        <v>1</v>
      </c>
      <c r="F176" s="157" t="s">
        <v>137</v>
      </c>
      <c r="H176" s="158">
        <v>5.5759999999999996</v>
      </c>
      <c r="I176" s="159"/>
      <c r="L176" s="155"/>
      <c r="M176" s="160"/>
      <c r="T176" s="161"/>
      <c r="AT176" s="156" t="s">
        <v>131</v>
      </c>
      <c r="AU176" s="156" t="s">
        <v>83</v>
      </c>
      <c r="AV176" s="13" t="s">
        <v>138</v>
      </c>
      <c r="AW176" s="13" t="s">
        <v>30</v>
      </c>
      <c r="AX176" s="13" t="s">
        <v>73</v>
      </c>
      <c r="AY176" s="156" t="s">
        <v>122</v>
      </c>
    </row>
    <row r="177" spans="2:65" s="12" customFormat="1" ht="11.25">
      <c r="B177" s="147"/>
      <c r="D177" s="148" t="s">
        <v>131</v>
      </c>
      <c r="E177" s="149" t="s">
        <v>1</v>
      </c>
      <c r="F177" s="150" t="s">
        <v>139</v>
      </c>
      <c r="H177" s="151">
        <v>2.79</v>
      </c>
      <c r="I177" s="152"/>
      <c r="L177" s="147"/>
      <c r="M177" s="153"/>
      <c r="T177" s="154"/>
      <c r="AT177" s="149" t="s">
        <v>131</v>
      </c>
      <c r="AU177" s="149" t="s">
        <v>83</v>
      </c>
      <c r="AV177" s="12" t="s">
        <v>83</v>
      </c>
      <c r="AW177" s="12" t="s">
        <v>30</v>
      </c>
      <c r="AX177" s="12" t="s">
        <v>73</v>
      </c>
      <c r="AY177" s="149" t="s">
        <v>122</v>
      </c>
    </row>
    <row r="178" spans="2:65" s="13" customFormat="1" ht="11.25">
      <c r="B178" s="155"/>
      <c r="D178" s="148" t="s">
        <v>131</v>
      </c>
      <c r="E178" s="156" t="s">
        <v>1</v>
      </c>
      <c r="F178" s="157" t="s">
        <v>137</v>
      </c>
      <c r="H178" s="158">
        <v>2.79</v>
      </c>
      <c r="I178" s="159"/>
      <c r="L178" s="155"/>
      <c r="M178" s="160"/>
      <c r="T178" s="161"/>
      <c r="AT178" s="156" t="s">
        <v>131</v>
      </c>
      <c r="AU178" s="156" t="s">
        <v>83</v>
      </c>
      <c r="AV178" s="13" t="s">
        <v>138</v>
      </c>
      <c r="AW178" s="13" t="s">
        <v>30</v>
      </c>
      <c r="AX178" s="13" t="s">
        <v>73</v>
      </c>
      <c r="AY178" s="156" t="s">
        <v>122</v>
      </c>
    </row>
    <row r="179" spans="2:65" s="12" customFormat="1" ht="11.25">
      <c r="B179" s="147"/>
      <c r="D179" s="148" t="s">
        <v>131</v>
      </c>
      <c r="E179" s="149" t="s">
        <v>1</v>
      </c>
      <c r="F179" s="150" t="s">
        <v>140</v>
      </c>
      <c r="H179" s="151">
        <v>17.483000000000001</v>
      </c>
      <c r="I179" s="152"/>
      <c r="L179" s="147"/>
      <c r="M179" s="153"/>
      <c r="T179" s="154"/>
      <c r="AT179" s="149" t="s">
        <v>131</v>
      </c>
      <c r="AU179" s="149" t="s">
        <v>83</v>
      </c>
      <c r="AV179" s="12" t="s">
        <v>83</v>
      </c>
      <c r="AW179" s="12" t="s">
        <v>30</v>
      </c>
      <c r="AX179" s="12" t="s">
        <v>73</v>
      </c>
      <c r="AY179" s="149" t="s">
        <v>122</v>
      </c>
    </row>
    <row r="180" spans="2:65" s="12" customFormat="1" ht="11.25">
      <c r="B180" s="147"/>
      <c r="D180" s="148" t="s">
        <v>131</v>
      </c>
      <c r="E180" s="149" t="s">
        <v>1</v>
      </c>
      <c r="F180" s="150" t="s">
        <v>141</v>
      </c>
      <c r="H180" s="151">
        <v>2.2050000000000001</v>
      </c>
      <c r="I180" s="152"/>
      <c r="L180" s="147"/>
      <c r="M180" s="153"/>
      <c r="T180" s="154"/>
      <c r="AT180" s="149" t="s">
        <v>131</v>
      </c>
      <c r="AU180" s="149" t="s">
        <v>83</v>
      </c>
      <c r="AV180" s="12" t="s">
        <v>83</v>
      </c>
      <c r="AW180" s="12" t="s">
        <v>30</v>
      </c>
      <c r="AX180" s="12" t="s">
        <v>73</v>
      </c>
      <c r="AY180" s="149" t="s">
        <v>122</v>
      </c>
    </row>
    <row r="181" spans="2:65" s="12" customFormat="1" ht="11.25">
      <c r="B181" s="147"/>
      <c r="D181" s="148" t="s">
        <v>131</v>
      </c>
      <c r="E181" s="149" t="s">
        <v>1</v>
      </c>
      <c r="F181" s="150" t="s">
        <v>142</v>
      </c>
      <c r="H181" s="151">
        <v>52.448</v>
      </c>
      <c r="I181" s="152"/>
      <c r="L181" s="147"/>
      <c r="M181" s="153"/>
      <c r="T181" s="154"/>
      <c r="AT181" s="149" t="s">
        <v>131</v>
      </c>
      <c r="AU181" s="149" t="s">
        <v>83</v>
      </c>
      <c r="AV181" s="12" t="s">
        <v>83</v>
      </c>
      <c r="AW181" s="12" t="s">
        <v>30</v>
      </c>
      <c r="AX181" s="12" t="s">
        <v>73</v>
      </c>
      <c r="AY181" s="149" t="s">
        <v>122</v>
      </c>
    </row>
    <row r="182" spans="2:65" s="12" customFormat="1" ht="11.25">
      <c r="B182" s="147"/>
      <c r="D182" s="148" t="s">
        <v>131</v>
      </c>
      <c r="E182" s="149" t="s">
        <v>1</v>
      </c>
      <c r="F182" s="150" t="s">
        <v>143</v>
      </c>
      <c r="H182" s="151">
        <v>10.742000000000001</v>
      </c>
      <c r="I182" s="152"/>
      <c r="L182" s="147"/>
      <c r="M182" s="153"/>
      <c r="T182" s="154"/>
      <c r="AT182" s="149" t="s">
        <v>131</v>
      </c>
      <c r="AU182" s="149" t="s">
        <v>83</v>
      </c>
      <c r="AV182" s="12" t="s">
        <v>83</v>
      </c>
      <c r="AW182" s="12" t="s">
        <v>30</v>
      </c>
      <c r="AX182" s="12" t="s">
        <v>73</v>
      </c>
      <c r="AY182" s="149" t="s">
        <v>122</v>
      </c>
    </row>
    <row r="183" spans="2:65" s="13" customFormat="1" ht="11.25">
      <c r="B183" s="155"/>
      <c r="D183" s="148" t="s">
        <v>131</v>
      </c>
      <c r="E183" s="156" t="s">
        <v>1</v>
      </c>
      <c r="F183" s="157" t="s">
        <v>137</v>
      </c>
      <c r="H183" s="158">
        <v>82.878</v>
      </c>
      <c r="I183" s="159"/>
      <c r="L183" s="155"/>
      <c r="M183" s="160"/>
      <c r="T183" s="161"/>
      <c r="AT183" s="156" t="s">
        <v>131</v>
      </c>
      <c r="AU183" s="156" t="s">
        <v>83</v>
      </c>
      <c r="AV183" s="13" t="s">
        <v>138</v>
      </c>
      <c r="AW183" s="13" t="s">
        <v>30</v>
      </c>
      <c r="AX183" s="13" t="s">
        <v>73</v>
      </c>
      <c r="AY183" s="156" t="s">
        <v>122</v>
      </c>
    </row>
    <row r="184" spans="2:65" s="14" customFormat="1" ht="11.25">
      <c r="B184" s="162"/>
      <c r="D184" s="148" t="s">
        <v>131</v>
      </c>
      <c r="E184" s="163" t="s">
        <v>1</v>
      </c>
      <c r="F184" s="164" t="s">
        <v>144</v>
      </c>
      <c r="H184" s="165">
        <v>91.244</v>
      </c>
      <c r="I184" s="166"/>
      <c r="L184" s="162"/>
      <c r="M184" s="167"/>
      <c r="T184" s="168"/>
      <c r="AT184" s="163" t="s">
        <v>131</v>
      </c>
      <c r="AU184" s="163" t="s">
        <v>83</v>
      </c>
      <c r="AV184" s="14" t="s">
        <v>129</v>
      </c>
      <c r="AW184" s="14" t="s">
        <v>30</v>
      </c>
      <c r="AX184" s="14" t="s">
        <v>81</v>
      </c>
      <c r="AY184" s="163" t="s">
        <v>122</v>
      </c>
    </row>
    <row r="185" spans="2:65" s="1" customFormat="1" ht="16.5" customHeight="1">
      <c r="B185" s="32"/>
      <c r="C185" s="133" t="s">
        <v>206</v>
      </c>
      <c r="D185" s="133" t="s">
        <v>125</v>
      </c>
      <c r="E185" s="134" t="s">
        <v>418</v>
      </c>
      <c r="F185" s="135" t="s">
        <v>419</v>
      </c>
      <c r="G185" s="136" t="s">
        <v>420</v>
      </c>
      <c r="H185" s="137">
        <v>40.25</v>
      </c>
      <c r="I185" s="138"/>
      <c r="J185" s="139">
        <f>ROUND(I185*H185,2)</f>
        <v>0</v>
      </c>
      <c r="K185" s="140"/>
      <c r="L185" s="32"/>
      <c r="M185" s="141" t="s">
        <v>1</v>
      </c>
      <c r="N185" s="142" t="s">
        <v>38</v>
      </c>
      <c r="P185" s="143">
        <f>O185*H185</f>
        <v>0</v>
      </c>
      <c r="Q185" s="143">
        <v>0</v>
      </c>
      <c r="R185" s="143">
        <f>Q185*H185</f>
        <v>0</v>
      </c>
      <c r="S185" s="143">
        <v>1.0399999999999999E-3</v>
      </c>
      <c r="T185" s="144">
        <f>S185*H185</f>
        <v>4.1859999999999994E-2</v>
      </c>
      <c r="AR185" s="145" t="s">
        <v>209</v>
      </c>
      <c r="AT185" s="145" t="s">
        <v>125</v>
      </c>
      <c r="AU185" s="145" t="s">
        <v>83</v>
      </c>
      <c r="AY185" s="17" t="s">
        <v>122</v>
      </c>
      <c r="BE185" s="146">
        <f>IF(N185="základní",J185,0)</f>
        <v>0</v>
      </c>
      <c r="BF185" s="146">
        <f>IF(N185="snížená",J185,0)</f>
        <v>0</v>
      </c>
      <c r="BG185" s="146">
        <f>IF(N185="zákl. přenesená",J185,0)</f>
        <v>0</v>
      </c>
      <c r="BH185" s="146">
        <f>IF(N185="sníž. přenesená",J185,0)</f>
        <v>0</v>
      </c>
      <c r="BI185" s="146">
        <f>IF(N185="nulová",J185,0)</f>
        <v>0</v>
      </c>
      <c r="BJ185" s="17" t="s">
        <v>81</v>
      </c>
      <c r="BK185" s="146">
        <f>ROUND(I185*H185,2)</f>
        <v>0</v>
      </c>
      <c r="BL185" s="17" t="s">
        <v>209</v>
      </c>
      <c r="BM185" s="145" t="s">
        <v>421</v>
      </c>
    </row>
    <row r="186" spans="2:65" s="12" customFormat="1" ht="11.25">
      <c r="B186" s="147"/>
      <c r="D186" s="148" t="s">
        <v>131</v>
      </c>
      <c r="E186" s="149" t="s">
        <v>1</v>
      </c>
      <c r="F186" s="150" t="s">
        <v>368</v>
      </c>
      <c r="H186" s="151">
        <v>8.4</v>
      </c>
      <c r="I186" s="152"/>
      <c r="L186" s="147"/>
      <c r="M186" s="153"/>
      <c r="T186" s="154"/>
      <c r="AT186" s="149" t="s">
        <v>131</v>
      </c>
      <c r="AU186" s="149" t="s">
        <v>83</v>
      </c>
      <c r="AV186" s="12" t="s">
        <v>83</v>
      </c>
      <c r="AW186" s="12" t="s">
        <v>30</v>
      </c>
      <c r="AX186" s="12" t="s">
        <v>73</v>
      </c>
      <c r="AY186" s="149" t="s">
        <v>122</v>
      </c>
    </row>
    <row r="187" spans="2:65" s="12" customFormat="1" ht="11.25">
      <c r="B187" s="147"/>
      <c r="D187" s="148" t="s">
        <v>131</v>
      </c>
      <c r="E187" s="149" t="s">
        <v>1</v>
      </c>
      <c r="F187" s="150" t="s">
        <v>369</v>
      </c>
      <c r="H187" s="151">
        <v>1.2</v>
      </c>
      <c r="I187" s="152"/>
      <c r="L187" s="147"/>
      <c r="M187" s="153"/>
      <c r="T187" s="154"/>
      <c r="AT187" s="149" t="s">
        <v>131</v>
      </c>
      <c r="AU187" s="149" t="s">
        <v>83</v>
      </c>
      <c r="AV187" s="12" t="s">
        <v>83</v>
      </c>
      <c r="AW187" s="12" t="s">
        <v>30</v>
      </c>
      <c r="AX187" s="12" t="s">
        <v>73</v>
      </c>
      <c r="AY187" s="149" t="s">
        <v>122</v>
      </c>
    </row>
    <row r="188" spans="2:65" s="12" customFormat="1" ht="11.25">
      <c r="B188" s="147"/>
      <c r="D188" s="148" t="s">
        <v>131</v>
      </c>
      <c r="E188" s="149" t="s">
        <v>1</v>
      </c>
      <c r="F188" s="150" t="s">
        <v>370</v>
      </c>
      <c r="H188" s="151">
        <v>2</v>
      </c>
      <c r="I188" s="152"/>
      <c r="L188" s="147"/>
      <c r="M188" s="153"/>
      <c r="T188" s="154"/>
      <c r="AT188" s="149" t="s">
        <v>131</v>
      </c>
      <c r="AU188" s="149" t="s">
        <v>83</v>
      </c>
      <c r="AV188" s="12" t="s">
        <v>83</v>
      </c>
      <c r="AW188" s="12" t="s">
        <v>30</v>
      </c>
      <c r="AX188" s="12" t="s">
        <v>73</v>
      </c>
      <c r="AY188" s="149" t="s">
        <v>122</v>
      </c>
    </row>
    <row r="189" spans="2:65" s="12" customFormat="1" ht="11.25">
      <c r="B189" s="147"/>
      <c r="D189" s="148" t="s">
        <v>131</v>
      </c>
      <c r="E189" s="149" t="s">
        <v>1</v>
      </c>
      <c r="F189" s="150" t="s">
        <v>371</v>
      </c>
      <c r="H189" s="151">
        <v>0.6</v>
      </c>
      <c r="I189" s="152"/>
      <c r="L189" s="147"/>
      <c r="M189" s="153"/>
      <c r="T189" s="154"/>
      <c r="AT189" s="149" t="s">
        <v>131</v>
      </c>
      <c r="AU189" s="149" t="s">
        <v>83</v>
      </c>
      <c r="AV189" s="12" t="s">
        <v>83</v>
      </c>
      <c r="AW189" s="12" t="s">
        <v>30</v>
      </c>
      <c r="AX189" s="12" t="s">
        <v>73</v>
      </c>
      <c r="AY189" s="149" t="s">
        <v>122</v>
      </c>
    </row>
    <row r="190" spans="2:65" s="12" customFormat="1" ht="11.25">
      <c r="B190" s="147"/>
      <c r="D190" s="148" t="s">
        <v>131</v>
      </c>
      <c r="E190" s="149" t="s">
        <v>1</v>
      </c>
      <c r="F190" s="150" t="s">
        <v>372</v>
      </c>
      <c r="H190" s="151">
        <v>0.8</v>
      </c>
      <c r="I190" s="152"/>
      <c r="L190" s="147"/>
      <c r="M190" s="153"/>
      <c r="T190" s="154"/>
      <c r="AT190" s="149" t="s">
        <v>131</v>
      </c>
      <c r="AU190" s="149" t="s">
        <v>83</v>
      </c>
      <c r="AV190" s="12" t="s">
        <v>83</v>
      </c>
      <c r="AW190" s="12" t="s">
        <v>30</v>
      </c>
      <c r="AX190" s="12" t="s">
        <v>73</v>
      </c>
      <c r="AY190" s="149" t="s">
        <v>122</v>
      </c>
    </row>
    <row r="191" spans="2:65" s="12" customFormat="1" ht="11.25">
      <c r="B191" s="147"/>
      <c r="D191" s="148" t="s">
        <v>131</v>
      </c>
      <c r="E191" s="149" t="s">
        <v>1</v>
      </c>
      <c r="F191" s="150" t="s">
        <v>373</v>
      </c>
      <c r="H191" s="151">
        <v>0.55000000000000004</v>
      </c>
      <c r="I191" s="152"/>
      <c r="L191" s="147"/>
      <c r="M191" s="153"/>
      <c r="T191" s="154"/>
      <c r="AT191" s="149" t="s">
        <v>131</v>
      </c>
      <c r="AU191" s="149" t="s">
        <v>83</v>
      </c>
      <c r="AV191" s="12" t="s">
        <v>83</v>
      </c>
      <c r="AW191" s="12" t="s">
        <v>30</v>
      </c>
      <c r="AX191" s="12" t="s">
        <v>73</v>
      </c>
      <c r="AY191" s="149" t="s">
        <v>122</v>
      </c>
    </row>
    <row r="192" spans="2:65" s="12" customFormat="1" ht="11.25">
      <c r="B192" s="147"/>
      <c r="D192" s="148" t="s">
        <v>131</v>
      </c>
      <c r="E192" s="149" t="s">
        <v>1</v>
      </c>
      <c r="F192" s="150" t="s">
        <v>374</v>
      </c>
      <c r="H192" s="151">
        <v>0.9</v>
      </c>
      <c r="I192" s="152"/>
      <c r="L192" s="147"/>
      <c r="M192" s="153"/>
      <c r="T192" s="154"/>
      <c r="AT192" s="149" t="s">
        <v>131</v>
      </c>
      <c r="AU192" s="149" t="s">
        <v>83</v>
      </c>
      <c r="AV192" s="12" t="s">
        <v>83</v>
      </c>
      <c r="AW192" s="12" t="s">
        <v>30</v>
      </c>
      <c r="AX192" s="12" t="s">
        <v>73</v>
      </c>
      <c r="AY192" s="149" t="s">
        <v>122</v>
      </c>
    </row>
    <row r="193" spans="2:65" s="12" customFormat="1" ht="11.25">
      <c r="B193" s="147"/>
      <c r="D193" s="148" t="s">
        <v>131</v>
      </c>
      <c r="E193" s="149" t="s">
        <v>1</v>
      </c>
      <c r="F193" s="150" t="s">
        <v>375</v>
      </c>
      <c r="H193" s="151">
        <v>0.6</v>
      </c>
      <c r="I193" s="152"/>
      <c r="L193" s="147"/>
      <c r="M193" s="153"/>
      <c r="T193" s="154"/>
      <c r="AT193" s="149" t="s">
        <v>131</v>
      </c>
      <c r="AU193" s="149" t="s">
        <v>83</v>
      </c>
      <c r="AV193" s="12" t="s">
        <v>83</v>
      </c>
      <c r="AW193" s="12" t="s">
        <v>30</v>
      </c>
      <c r="AX193" s="12" t="s">
        <v>73</v>
      </c>
      <c r="AY193" s="149" t="s">
        <v>122</v>
      </c>
    </row>
    <row r="194" spans="2:65" s="12" customFormat="1" ht="11.25">
      <c r="B194" s="147"/>
      <c r="D194" s="148" t="s">
        <v>131</v>
      </c>
      <c r="E194" s="149" t="s">
        <v>1</v>
      </c>
      <c r="F194" s="150" t="s">
        <v>376</v>
      </c>
      <c r="H194" s="151">
        <v>25.2</v>
      </c>
      <c r="I194" s="152"/>
      <c r="L194" s="147"/>
      <c r="M194" s="153"/>
      <c r="T194" s="154"/>
      <c r="AT194" s="149" t="s">
        <v>131</v>
      </c>
      <c r="AU194" s="149" t="s">
        <v>83</v>
      </c>
      <c r="AV194" s="12" t="s">
        <v>83</v>
      </c>
      <c r="AW194" s="12" t="s">
        <v>30</v>
      </c>
      <c r="AX194" s="12" t="s">
        <v>73</v>
      </c>
      <c r="AY194" s="149" t="s">
        <v>122</v>
      </c>
    </row>
    <row r="195" spans="2:65" s="11" customFormat="1" ht="22.9" customHeight="1">
      <c r="B195" s="121"/>
      <c r="D195" s="122" t="s">
        <v>72</v>
      </c>
      <c r="E195" s="131" t="s">
        <v>422</v>
      </c>
      <c r="F195" s="131" t="s">
        <v>423</v>
      </c>
      <c r="I195" s="124"/>
      <c r="J195" s="132">
        <f>BK195</f>
        <v>0</v>
      </c>
      <c r="L195" s="121"/>
      <c r="M195" s="126"/>
      <c r="P195" s="127">
        <f>SUM(P196:P204)</f>
        <v>0</v>
      </c>
      <c r="R195" s="127">
        <f>SUM(R196:R204)</f>
        <v>0</v>
      </c>
      <c r="T195" s="128">
        <f>SUM(T196:T204)</f>
        <v>0</v>
      </c>
      <c r="AR195" s="122" t="s">
        <v>81</v>
      </c>
      <c r="AT195" s="129" t="s">
        <v>72</v>
      </c>
      <c r="AU195" s="129" t="s">
        <v>81</v>
      </c>
      <c r="AY195" s="122" t="s">
        <v>122</v>
      </c>
      <c r="BK195" s="130">
        <f>SUM(BK196:BK204)</f>
        <v>0</v>
      </c>
    </row>
    <row r="196" spans="2:65" s="1" customFormat="1" ht="33" customHeight="1">
      <c r="B196" s="32"/>
      <c r="C196" s="133" t="s">
        <v>212</v>
      </c>
      <c r="D196" s="133" t="s">
        <v>125</v>
      </c>
      <c r="E196" s="134" t="s">
        <v>424</v>
      </c>
      <c r="F196" s="135" t="s">
        <v>425</v>
      </c>
      <c r="G196" s="136" t="s">
        <v>201</v>
      </c>
      <c r="H196" s="137">
        <v>9.8010000000000002</v>
      </c>
      <c r="I196" s="138"/>
      <c r="J196" s="139">
        <f>ROUND(I196*H196,2)</f>
        <v>0</v>
      </c>
      <c r="K196" s="140"/>
      <c r="L196" s="32"/>
      <c r="M196" s="141" t="s">
        <v>1</v>
      </c>
      <c r="N196" s="142" t="s">
        <v>38</v>
      </c>
      <c r="P196" s="143">
        <f>O196*H196</f>
        <v>0</v>
      </c>
      <c r="Q196" s="143">
        <v>0</v>
      </c>
      <c r="R196" s="143">
        <f>Q196*H196</f>
        <v>0</v>
      </c>
      <c r="S196" s="143">
        <v>0</v>
      </c>
      <c r="T196" s="144">
        <f>S196*H196</f>
        <v>0</v>
      </c>
      <c r="AR196" s="145" t="s">
        <v>129</v>
      </c>
      <c r="AT196" s="145" t="s">
        <v>125</v>
      </c>
      <c r="AU196" s="145" t="s">
        <v>83</v>
      </c>
      <c r="AY196" s="17" t="s">
        <v>122</v>
      </c>
      <c r="BE196" s="146">
        <f>IF(N196="základní",J196,0)</f>
        <v>0</v>
      </c>
      <c r="BF196" s="146">
        <f>IF(N196="snížená",J196,0)</f>
        <v>0</v>
      </c>
      <c r="BG196" s="146">
        <f>IF(N196="zákl. přenesená",J196,0)</f>
        <v>0</v>
      </c>
      <c r="BH196" s="146">
        <f>IF(N196="sníž. přenesená",J196,0)</f>
        <v>0</v>
      </c>
      <c r="BI196" s="146">
        <f>IF(N196="nulová",J196,0)</f>
        <v>0</v>
      </c>
      <c r="BJ196" s="17" t="s">
        <v>81</v>
      </c>
      <c r="BK196" s="146">
        <f>ROUND(I196*H196,2)</f>
        <v>0</v>
      </c>
      <c r="BL196" s="17" t="s">
        <v>129</v>
      </c>
      <c r="BM196" s="145" t="s">
        <v>426</v>
      </c>
    </row>
    <row r="197" spans="2:65" s="1" customFormat="1" ht="37.9" customHeight="1">
      <c r="B197" s="32"/>
      <c r="C197" s="133" t="s">
        <v>217</v>
      </c>
      <c r="D197" s="133" t="s">
        <v>125</v>
      </c>
      <c r="E197" s="134" t="s">
        <v>427</v>
      </c>
      <c r="F197" s="135" t="s">
        <v>428</v>
      </c>
      <c r="G197" s="136" t="s">
        <v>201</v>
      </c>
      <c r="H197" s="137">
        <v>186.21899999999999</v>
      </c>
      <c r="I197" s="138"/>
      <c r="J197" s="139">
        <f>ROUND(I197*H197,2)</f>
        <v>0</v>
      </c>
      <c r="K197" s="140"/>
      <c r="L197" s="32"/>
      <c r="M197" s="141" t="s">
        <v>1</v>
      </c>
      <c r="N197" s="142" t="s">
        <v>38</v>
      </c>
      <c r="P197" s="143">
        <f>O197*H197</f>
        <v>0</v>
      </c>
      <c r="Q197" s="143">
        <v>0</v>
      </c>
      <c r="R197" s="143">
        <f>Q197*H197</f>
        <v>0</v>
      </c>
      <c r="S197" s="143">
        <v>0</v>
      </c>
      <c r="T197" s="144">
        <f>S197*H197</f>
        <v>0</v>
      </c>
      <c r="AR197" s="145" t="s">
        <v>129</v>
      </c>
      <c r="AT197" s="145" t="s">
        <v>125</v>
      </c>
      <c r="AU197" s="145" t="s">
        <v>83</v>
      </c>
      <c r="AY197" s="17" t="s">
        <v>122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7" t="s">
        <v>81</v>
      </c>
      <c r="BK197" s="146">
        <f>ROUND(I197*H197,2)</f>
        <v>0</v>
      </c>
      <c r="BL197" s="17" t="s">
        <v>129</v>
      </c>
      <c r="BM197" s="145" t="s">
        <v>429</v>
      </c>
    </row>
    <row r="198" spans="2:65" s="12" customFormat="1" ht="11.25">
      <c r="B198" s="147"/>
      <c r="D198" s="148" t="s">
        <v>131</v>
      </c>
      <c r="F198" s="150" t="s">
        <v>430</v>
      </c>
      <c r="H198" s="151">
        <v>186.21899999999999</v>
      </c>
      <c r="I198" s="152"/>
      <c r="L198" s="147"/>
      <c r="M198" s="153"/>
      <c r="T198" s="154"/>
      <c r="AT198" s="149" t="s">
        <v>131</v>
      </c>
      <c r="AU198" s="149" t="s">
        <v>83</v>
      </c>
      <c r="AV198" s="12" t="s">
        <v>83</v>
      </c>
      <c r="AW198" s="12" t="s">
        <v>4</v>
      </c>
      <c r="AX198" s="12" t="s">
        <v>81</v>
      </c>
      <c r="AY198" s="149" t="s">
        <v>122</v>
      </c>
    </row>
    <row r="199" spans="2:65" s="1" customFormat="1" ht="44.25" customHeight="1">
      <c r="B199" s="32"/>
      <c r="C199" s="133" t="s">
        <v>8</v>
      </c>
      <c r="D199" s="133" t="s">
        <v>125</v>
      </c>
      <c r="E199" s="134" t="s">
        <v>431</v>
      </c>
      <c r="F199" s="135" t="s">
        <v>432</v>
      </c>
      <c r="G199" s="136" t="s">
        <v>201</v>
      </c>
      <c r="H199" s="137">
        <v>9.8010000000000002</v>
      </c>
      <c r="I199" s="138"/>
      <c r="J199" s="139">
        <f>ROUND(I199*H199,2)</f>
        <v>0</v>
      </c>
      <c r="K199" s="140"/>
      <c r="L199" s="32"/>
      <c r="M199" s="141" t="s">
        <v>1</v>
      </c>
      <c r="N199" s="142" t="s">
        <v>38</v>
      </c>
      <c r="P199" s="143">
        <f>O199*H199</f>
        <v>0</v>
      </c>
      <c r="Q199" s="143">
        <v>0</v>
      </c>
      <c r="R199" s="143">
        <f>Q199*H199</f>
        <v>0</v>
      </c>
      <c r="S199" s="143">
        <v>0</v>
      </c>
      <c r="T199" s="144">
        <f>S199*H199</f>
        <v>0</v>
      </c>
      <c r="AR199" s="145" t="s">
        <v>129</v>
      </c>
      <c r="AT199" s="145" t="s">
        <v>125</v>
      </c>
      <c r="AU199" s="145" t="s">
        <v>83</v>
      </c>
      <c r="AY199" s="17" t="s">
        <v>122</v>
      </c>
      <c r="BE199" s="146">
        <f>IF(N199="základní",J199,0)</f>
        <v>0</v>
      </c>
      <c r="BF199" s="146">
        <f>IF(N199="snížená",J199,0)</f>
        <v>0</v>
      </c>
      <c r="BG199" s="146">
        <f>IF(N199="zákl. přenesená",J199,0)</f>
        <v>0</v>
      </c>
      <c r="BH199" s="146">
        <f>IF(N199="sníž. přenesená",J199,0)</f>
        <v>0</v>
      </c>
      <c r="BI199" s="146">
        <f>IF(N199="nulová",J199,0)</f>
        <v>0</v>
      </c>
      <c r="BJ199" s="17" t="s">
        <v>81</v>
      </c>
      <c r="BK199" s="146">
        <f>ROUND(I199*H199,2)</f>
        <v>0</v>
      </c>
      <c r="BL199" s="17" t="s">
        <v>129</v>
      </c>
      <c r="BM199" s="145" t="s">
        <v>433</v>
      </c>
    </row>
    <row r="200" spans="2:65" s="1" customFormat="1" ht="62.65" customHeight="1">
      <c r="B200" s="32"/>
      <c r="C200" s="133" t="s">
        <v>227</v>
      </c>
      <c r="D200" s="133" t="s">
        <v>125</v>
      </c>
      <c r="E200" s="134" t="s">
        <v>434</v>
      </c>
      <c r="F200" s="135" t="s">
        <v>435</v>
      </c>
      <c r="G200" s="136" t="s">
        <v>201</v>
      </c>
      <c r="H200" s="137">
        <v>9.8010000000000002</v>
      </c>
      <c r="I200" s="138"/>
      <c r="J200" s="139">
        <f>ROUND(I200*H200,2)</f>
        <v>0</v>
      </c>
      <c r="K200" s="140"/>
      <c r="L200" s="32"/>
      <c r="M200" s="141" t="s">
        <v>1</v>
      </c>
      <c r="N200" s="142" t="s">
        <v>38</v>
      </c>
      <c r="P200" s="143">
        <f>O200*H200</f>
        <v>0</v>
      </c>
      <c r="Q200" s="143">
        <v>0</v>
      </c>
      <c r="R200" s="143">
        <f>Q200*H200</f>
        <v>0</v>
      </c>
      <c r="S200" s="143">
        <v>0</v>
      </c>
      <c r="T200" s="144">
        <f>S200*H200</f>
        <v>0</v>
      </c>
      <c r="AR200" s="145" t="s">
        <v>129</v>
      </c>
      <c r="AT200" s="145" t="s">
        <v>125</v>
      </c>
      <c r="AU200" s="145" t="s">
        <v>83</v>
      </c>
      <c r="AY200" s="17" t="s">
        <v>122</v>
      </c>
      <c r="BE200" s="146">
        <f>IF(N200="základní",J200,0)</f>
        <v>0</v>
      </c>
      <c r="BF200" s="146">
        <f>IF(N200="snížená",J200,0)</f>
        <v>0</v>
      </c>
      <c r="BG200" s="146">
        <f>IF(N200="zákl. přenesená",J200,0)</f>
        <v>0</v>
      </c>
      <c r="BH200" s="146">
        <f>IF(N200="sníž. přenesená",J200,0)</f>
        <v>0</v>
      </c>
      <c r="BI200" s="146">
        <f>IF(N200="nulová",J200,0)</f>
        <v>0</v>
      </c>
      <c r="BJ200" s="17" t="s">
        <v>81</v>
      </c>
      <c r="BK200" s="146">
        <f>ROUND(I200*H200,2)</f>
        <v>0</v>
      </c>
      <c r="BL200" s="17" t="s">
        <v>129</v>
      </c>
      <c r="BM200" s="145" t="s">
        <v>436</v>
      </c>
    </row>
    <row r="201" spans="2:65" s="1" customFormat="1" ht="44.25" customHeight="1">
      <c r="B201" s="32"/>
      <c r="C201" s="133" t="s">
        <v>232</v>
      </c>
      <c r="D201" s="133" t="s">
        <v>125</v>
      </c>
      <c r="E201" s="134" t="s">
        <v>437</v>
      </c>
      <c r="F201" s="135" t="s">
        <v>438</v>
      </c>
      <c r="G201" s="136" t="s">
        <v>201</v>
      </c>
      <c r="H201" s="137">
        <v>3.92</v>
      </c>
      <c r="I201" s="138"/>
      <c r="J201" s="139">
        <f>ROUND(I201*H201,2)</f>
        <v>0</v>
      </c>
      <c r="K201" s="140"/>
      <c r="L201" s="32"/>
      <c r="M201" s="141" t="s">
        <v>1</v>
      </c>
      <c r="N201" s="142" t="s">
        <v>38</v>
      </c>
      <c r="P201" s="143">
        <f>O201*H201</f>
        <v>0</v>
      </c>
      <c r="Q201" s="143">
        <v>0</v>
      </c>
      <c r="R201" s="143">
        <f>Q201*H201</f>
        <v>0</v>
      </c>
      <c r="S201" s="143">
        <v>0</v>
      </c>
      <c r="T201" s="144">
        <f>S201*H201</f>
        <v>0</v>
      </c>
      <c r="AR201" s="145" t="s">
        <v>129</v>
      </c>
      <c r="AT201" s="145" t="s">
        <v>125</v>
      </c>
      <c r="AU201" s="145" t="s">
        <v>83</v>
      </c>
      <c r="AY201" s="17" t="s">
        <v>122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7" t="s">
        <v>81</v>
      </c>
      <c r="BK201" s="146">
        <f>ROUND(I201*H201,2)</f>
        <v>0</v>
      </c>
      <c r="BL201" s="17" t="s">
        <v>129</v>
      </c>
      <c r="BM201" s="145" t="s">
        <v>439</v>
      </c>
    </row>
    <row r="202" spans="2:65" s="12" customFormat="1" ht="11.25">
      <c r="B202" s="147"/>
      <c r="D202" s="148" t="s">
        <v>131</v>
      </c>
      <c r="F202" s="150" t="s">
        <v>440</v>
      </c>
      <c r="H202" s="151">
        <v>3.92</v>
      </c>
      <c r="I202" s="152"/>
      <c r="L202" s="147"/>
      <c r="M202" s="153"/>
      <c r="T202" s="154"/>
      <c r="AT202" s="149" t="s">
        <v>131</v>
      </c>
      <c r="AU202" s="149" t="s">
        <v>83</v>
      </c>
      <c r="AV202" s="12" t="s">
        <v>83</v>
      </c>
      <c r="AW202" s="12" t="s">
        <v>4</v>
      </c>
      <c r="AX202" s="12" t="s">
        <v>81</v>
      </c>
      <c r="AY202" s="149" t="s">
        <v>122</v>
      </c>
    </row>
    <row r="203" spans="2:65" s="1" customFormat="1" ht="37.9" customHeight="1">
      <c r="B203" s="32"/>
      <c r="C203" s="133" t="s">
        <v>239</v>
      </c>
      <c r="D203" s="133" t="s">
        <v>125</v>
      </c>
      <c r="E203" s="134" t="s">
        <v>441</v>
      </c>
      <c r="F203" s="135" t="s">
        <v>442</v>
      </c>
      <c r="G203" s="136" t="s">
        <v>201</v>
      </c>
      <c r="H203" s="137">
        <v>5.8810000000000002</v>
      </c>
      <c r="I203" s="138"/>
      <c r="J203" s="139">
        <f>ROUND(I203*H203,2)</f>
        <v>0</v>
      </c>
      <c r="K203" s="140"/>
      <c r="L203" s="32"/>
      <c r="M203" s="141" t="s">
        <v>1</v>
      </c>
      <c r="N203" s="142" t="s">
        <v>38</v>
      </c>
      <c r="P203" s="143">
        <f>O203*H203</f>
        <v>0</v>
      </c>
      <c r="Q203" s="143">
        <v>0</v>
      </c>
      <c r="R203" s="143">
        <f>Q203*H203</f>
        <v>0</v>
      </c>
      <c r="S203" s="143">
        <v>0</v>
      </c>
      <c r="T203" s="144">
        <f>S203*H203</f>
        <v>0</v>
      </c>
      <c r="AR203" s="145" t="s">
        <v>129</v>
      </c>
      <c r="AT203" s="145" t="s">
        <v>125</v>
      </c>
      <c r="AU203" s="145" t="s">
        <v>83</v>
      </c>
      <c r="AY203" s="17" t="s">
        <v>122</v>
      </c>
      <c r="BE203" s="146">
        <f>IF(N203="základní",J203,0)</f>
        <v>0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7" t="s">
        <v>81</v>
      </c>
      <c r="BK203" s="146">
        <f>ROUND(I203*H203,2)</f>
        <v>0</v>
      </c>
      <c r="BL203" s="17" t="s">
        <v>129</v>
      </c>
      <c r="BM203" s="145" t="s">
        <v>443</v>
      </c>
    </row>
    <row r="204" spans="2:65" s="12" customFormat="1" ht="11.25">
      <c r="B204" s="147"/>
      <c r="D204" s="148" t="s">
        <v>131</v>
      </c>
      <c r="F204" s="150" t="s">
        <v>444</v>
      </c>
      <c r="H204" s="151">
        <v>5.8810000000000002</v>
      </c>
      <c r="I204" s="152"/>
      <c r="L204" s="147"/>
      <c r="M204" s="189"/>
      <c r="N204" s="190"/>
      <c r="O204" s="190"/>
      <c r="P204" s="190"/>
      <c r="Q204" s="190"/>
      <c r="R204" s="190"/>
      <c r="S204" s="190"/>
      <c r="T204" s="191"/>
      <c r="AT204" s="149" t="s">
        <v>131</v>
      </c>
      <c r="AU204" s="149" t="s">
        <v>83</v>
      </c>
      <c r="AV204" s="12" t="s">
        <v>83</v>
      </c>
      <c r="AW204" s="12" t="s">
        <v>4</v>
      </c>
      <c r="AX204" s="12" t="s">
        <v>81</v>
      </c>
      <c r="AY204" s="149" t="s">
        <v>122</v>
      </c>
    </row>
    <row r="205" spans="2:65" s="1" customFormat="1" ht="6.95" customHeight="1">
      <c r="B205" s="44"/>
      <c r="C205" s="45"/>
      <c r="D205" s="45"/>
      <c r="E205" s="45"/>
      <c r="F205" s="45"/>
      <c r="G205" s="45"/>
      <c r="H205" s="45"/>
      <c r="I205" s="45"/>
      <c r="J205" s="45"/>
      <c r="K205" s="45"/>
      <c r="L205" s="32"/>
    </row>
  </sheetData>
  <sheetProtection algorithmName="SHA-512" hashValue="ZAFk9ptsMZU7SR3dq/hmhlbbRGxHDtarCaUgWsCYXoexTSSaHC0ldtuRioCcmR/8DMZ7f2NegZ0zVoGOhiY04Q==" saltValue="LKrTRWVCl4ykv06knrRRDBnwwVZiapKk63a0meMHy/oG1V1GywTrInQzc5DxtRBWX7zrK5TjckwNcxLjOcbsYw==" spinCount="100000" sheet="1" objects="1" scenarios="1" formatColumns="0" formatRows="0" autoFilter="0"/>
  <autoFilter ref="C118:K204" xr:uid="{00000000-0009-0000-0000-000002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90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0" t="str">
        <f>'Rekapitulace stavby'!K6</f>
        <v>Výměna oken v budově OŽÚ, ul.Třebízského</v>
      </c>
      <c r="F7" s="231"/>
      <c r="G7" s="231"/>
      <c r="H7" s="231"/>
      <c r="L7" s="20"/>
    </row>
    <row r="8" spans="2:46" s="1" customFormat="1" ht="12" customHeight="1">
      <c r="B8" s="32"/>
      <c r="D8" s="27" t="s">
        <v>91</v>
      </c>
      <c r="L8" s="32"/>
    </row>
    <row r="9" spans="2:46" s="1" customFormat="1" ht="16.5" customHeight="1">
      <c r="B9" s="32"/>
      <c r="E9" s="211" t="s">
        <v>445</v>
      </c>
      <c r="F9" s="232"/>
      <c r="G9" s="232"/>
      <c r="H9" s="232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26. 7. 2021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26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27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3" t="str">
        <f>'Rekapitulace stavby'!E14</f>
        <v>Vyplň údaj</v>
      </c>
      <c r="F18" s="195"/>
      <c r="G18" s="195"/>
      <c r="H18" s="195"/>
      <c r="I18" s="27" t="s">
        <v>26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29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26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31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26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32</v>
      </c>
      <c r="L26" s="32"/>
    </row>
    <row r="27" spans="2:12" s="7" customFormat="1" ht="16.5" customHeight="1">
      <c r="B27" s="89"/>
      <c r="E27" s="200" t="s">
        <v>1</v>
      </c>
      <c r="F27" s="200"/>
      <c r="G27" s="200"/>
      <c r="H27" s="200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33</v>
      </c>
      <c r="J30" s="66">
        <f>ROUND(J119,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1" customFormat="1" ht="14.45" customHeight="1">
      <c r="B33" s="32"/>
      <c r="D33" s="55" t="s">
        <v>37</v>
      </c>
      <c r="E33" s="27" t="s">
        <v>38</v>
      </c>
      <c r="F33" s="91">
        <f>ROUND((SUM(BE119:BE129)),  2)</f>
        <v>0</v>
      </c>
      <c r="I33" s="92">
        <v>0.21</v>
      </c>
      <c r="J33" s="91">
        <f>ROUND(((SUM(BE119:BE129))*I33),  2)</f>
        <v>0</v>
      </c>
      <c r="L33" s="32"/>
    </row>
    <row r="34" spans="2:12" s="1" customFormat="1" ht="14.45" customHeight="1">
      <c r="B34" s="32"/>
      <c r="E34" s="27" t="s">
        <v>39</v>
      </c>
      <c r="F34" s="91">
        <f>ROUND((SUM(BF119:BF129)),  2)</f>
        <v>0</v>
      </c>
      <c r="I34" s="92">
        <v>0.12</v>
      </c>
      <c r="J34" s="91">
        <f>ROUND(((SUM(BF119:BF129))*I34),  2)</f>
        <v>0</v>
      </c>
      <c r="L34" s="32"/>
    </row>
    <row r="35" spans="2:12" s="1" customFormat="1" ht="14.45" hidden="1" customHeight="1">
      <c r="B35" s="32"/>
      <c r="E35" s="27" t="s">
        <v>40</v>
      </c>
      <c r="F35" s="91">
        <f>ROUND((SUM(BG119:BG129)),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41</v>
      </c>
      <c r="F36" s="91">
        <f>ROUND((SUM(BH119:BH129)),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42</v>
      </c>
      <c r="F37" s="91">
        <f>ROUND((SUM(BI119:BI129)),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43</v>
      </c>
      <c r="E39" s="57"/>
      <c r="F39" s="57"/>
      <c r="G39" s="95" t="s">
        <v>44</v>
      </c>
      <c r="H39" s="96" t="s">
        <v>45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48</v>
      </c>
      <c r="E61" s="34"/>
      <c r="F61" s="99" t="s">
        <v>49</v>
      </c>
      <c r="G61" s="43" t="s">
        <v>48</v>
      </c>
      <c r="H61" s="34"/>
      <c r="I61" s="34"/>
      <c r="J61" s="100" t="s">
        <v>49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48</v>
      </c>
      <c r="E76" s="34"/>
      <c r="F76" s="99" t="s">
        <v>49</v>
      </c>
      <c r="G76" s="43" t="s">
        <v>48</v>
      </c>
      <c r="H76" s="34"/>
      <c r="I76" s="34"/>
      <c r="J76" s="100" t="s">
        <v>49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93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0" t="str">
        <f>E7</f>
        <v>Výměna oken v budově OŽÚ, ul.Třebízského</v>
      </c>
      <c r="F85" s="231"/>
      <c r="G85" s="231"/>
      <c r="H85" s="231"/>
      <c r="L85" s="32"/>
    </row>
    <row r="86" spans="2:47" s="1" customFormat="1" ht="12" customHeight="1">
      <c r="B86" s="32"/>
      <c r="C86" s="27" t="s">
        <v>91</v>
      </c>
      <c r="L86" s="32"/>
    </row>
    <row r="87" spans="2:47" s="1" customFormat="1" ht="16.5" customHeight="1">
      <c r="B87" s="32"/>
      <c r="E87" s="211" t="str">
        <f>E9</f>
        <v>03 - Ostatní a vedlejší nádklady</v>
      </c>
      <c r="F87" s="232"/>
      <c r="G87" s="232"/>
      <c r="H87" s="23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26. 7. 2021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 xml:space="preserve"> </v>
      </c>
      <c r="I91" s="27" t="s">
        <v>29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27</v>
      </c>
      <c r="F92" s="25" t="str">
        <f>IF(E18="","",E18)</f>
        <v>Vyplň údaj</v>
      </c>
      <c r="I92" s="27" t="s">
        <v>31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94</v>
      </c>
      <c r="D94" s="93"/>
      <c r="E94" s="93"/>
      <c r="F94" s="93"/>
      <c r="G94" s="93"/>
      <c r="H94" s="93"/>
      <c r="I94" s="93"/>
      <c r="J94" s="102" t="s">
        <v>95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96</v>
      </c>
      <c r="J96" s="66">
        <f>J119</f>
        <v>0</v>
      </c>
      <c r="L96" s="32"/>
      <c r="AU96" s="17" t="s">
        <v>97</v>
      </c>
    </row>
    <row r="97" spans="2:12" s="8" customFormat="1" ht="24.95" customHeight="1">
      <c r="B97" s="104"/>
      <c r="D97" s="105" t="s">
        <v>446</v>
      </c>
      <c r="E97" s="106"/>
      <c r="F97" s="106"/>
      <c r="G97" s="106"/>
      <c r="H97" s="106"/>
      <c r="I97" s="106"/>
      <c r="J97" s="107">
        <f>J120</f>
        <v>0</v>
      </c>
      <c r="L97" s="104"/>
    </row>
    <row r="98" spans="2:12" s="9" customFormat="1" ht="19.899999999999999" customHeight="1">
      <c r="B98" s="108"/>
      <c r="D98" s="109" t="s">
        <v>447</v>
      </c>
      <c r="E98" s="110"/>
      <c r="F98" s="110"/>
      <c r="G98" s="110"/>
      <c r="H98" s="110"/>
      <c r="I98" s="110"/>
      <c r="J98" s="111">
        <f>J121</f>
        <v>0</v>
      </c>
      <c r="L98" s="108"/>
    </row>
    <row r="99" spans="2:12" s="9" customFormat="1" ht="19.899999999999999" customHeight="1">
      <c r="B99" s="108"/>
      <c r="D99" s="109" t="s">
        <v>448</v>
      </c>
      <c r="E99" s="110"/>
      <c r="F99" s="110"/>
      <c r="G99" s="110"/>
      <c r="H99" s="110"/>
      <c r="I99" s="110"/>
      <c r="J99" s="111">
        <f>J126</f>
        <v>0</v>
      </c>
      <c r="L99" s="108"/>
    </row>
    <row r="100" spans="2:12" s="1" customFormat="1" ht="21.75" customHeight="1">
      <c r="B100" s="32"/>
      <c r="L100" s="32"/>
    </row>
    <row r="101" spans="2:12" s="1" customFormat="1" ht="6.95" customHeigh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2"/>
    </row>
    <row r="105" spans="2:12" s="1" customFormat="1" ht="6.95" customHeight="1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2"/>
    </row>
    <row r="106" spans="2:12" s="1" customFormat="1" ht="24.95" customHeight="1">
      <c r="B106" s="32"/>
      <c r="C106" s="21" t="s">
        <v>108</v>
      </c>
      <c r="L106" s="32"/>
    </row>
    <row r="107" spans="2:12" s="1" customFormat="1" ht="6.95" customHeight="1">
      <c r="B107" s="32"/>
      <c r="L107" s="32"/>
    </row>
    <row r="108" spans="2:12" s="1" customFormat="1" ht="12" customHeight="1">
      <c r="B108" s="32"/>
      <c r="C108" s="27" t="s">
        <v>16</v>
      </c>
      <c r="L108" s="32"/>
    </row>
    <row r="109" spans="2:12" s="1" customFormat="1" ht="16.5" customHeight="1">
      <c r="B109" s="32"/>
      <c r="E109" s="230" t="str">
        <f>E7</f>
        <v>Výměna oken v budově OŽÚ, ul.Třebízského</v>
      </c>
      <c r="F109" s="231"/>
      <c r="G109" s="231"/>
      <c r="H109" s="231"/>
      <c r="L109" s="32"/>
    </row>
    <row r="110" spans="2:12" s="1" customFormat="1" ht="12" customHeight="1">
      <c r="B110" s="32"/>
      <c r="C110" s="27" t="s">
        <v>91</v>
      </c>
      <c r="L110" s="32"/>
    </row>
    <row r="111" spans="2:12" s="1" customFormat="1" ht="16.5" customHeight="1">
      <c r="B111" s="32"/>
      <c r="E111" s="211" t="str">
        <f>E9</f>
        <v>03 - Ostatní a vedlejší nádklady</v>
      </c>
      <c r="F111" s="232"/>
      <c r="G111" s="232"/>
      <c r="H111" s="232"/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20</v>
      </c>
      <c r="F113" s="25" t="str">
        <f>F12</f>
        <v xml:space="preserve"> </v>
      </c>
      <c r="I113" s="27" t="s">
        <v>22</v>
      </c>
      <c r="J113" s="52" t="str">
        <f>IF(J12="","",J12)</f>
        <v>26. 7. 2021</v>
      </c>
      <c r="L113" s="32"/>
    </row>
    <row r="114" spans="2:65" s="1" customFormat="1" ht="6.95" customHeight="1">
      <c r="B114" s="32"/>
      <c r="L114" s="32"/>
    </row>
    <row r="115" spans="2:65" s="1" customFormat="1" ht="15.2" customHeight="1">
      <c r="B115" s="32"/>
      <c r="C115" s="27" t="s">
        <v>24</v>
      </c>
      <c r="F115" s="25" t="str">
        <f>E15</f>
        <v xml:space="preserve"> </v>
      </c>
      <c r="I115" s="27" t="s">
        <v>29</v>
      </c>
      <c r="J115" s="30" t="str">
        <f>E21</f>
        <v xml:space="preserve"> </v>
      </c>
      <c r="L115" s="32"/>
    </row>
    <row r="116" spans="2:65" s="1" customFormat="1" ht="15.2" customHeight="1">
      <c r="B116" s="32"/>
      <c r="C116" s="27" t="s">
        <v>27</v>
      </c>
      <c r="F116" s="25" t="str">
        <f>IF(E18="","",E18)</f>
        <v>Vyplň údaj</v>
      </c>
      <c r="I116" s="27" t="s">
        <v>31</v>
      </c>
      <c r="J116" s="30" t="str">
        <f>E24</f>
        <v xml:space="preserve"> </v>
      </c>
      <c r="L116" s="32"/>
    </row>
    <row r="117" spans="2:65" s="1" customFormat="1" ht="10.35" customHeight="1">
      <c r="B117" s="32"/>
      <c r="L117" s="32"/>
    </row>
    <row r="118" spans="2:65" s="10" customFormat="1" ht="29.25" customHeight="1">
      <c r="B118" s="112"/>
      <c r="C118" s="113" t="s">
        <v>109</v>
      </c>
      <c r="D118" s="114" t="s">
        <v>58</v>
      </c>
      <c r="E118" s="114" t="s">
        <v>54</v>
      </c>
      <c r="F118" s="114" t="s">
        <v>55</v>
      </c>
      <c r="G118" s="114" t="s">
        <v>110</v>
      </c>
      <c r="H118" s="114" t="s">
        <v>111</v>
      </c>
      <c r="I118" s="114" t="s">
        <v>112</v>
      </c>
      <c r="J118" s="115" t="s">
        <v>95</v>
      </c>
      <c r="K118" s="116" t="s">
        <v>113</v>
      </c>
      <c r="L118" s="112"/>
      <c r="M118" s="59" t="s">
        <v>1</v>
      </c>
      <c r="N118" s="60" t="s">
        <v>37</v>
      </c>
      <c r="O118" s="60" t="s">
        <v>114</v>
      </c>
      <c r="P118" s="60" t="s">
        <v>115</v>
      </c>
      <c r="Q118" s="60" t="s">
        <v>116</v>
      </c>
      <c r="R118" s="60" t="s">
        <v>117</v>
      </c>
      <c r="S118" s="60" t="s">
        <v>118</v>
      </c>
      <c r="T118" s="61" t="s">
        <v>119</v>
      </c>
    </row>
    <row r="119" spans="2:65" s="1" customFormat="1" ht="22.9" customHeight="1">
      <c r="B119" s="32"/>
      <c r="C119" s="64" t="s">
        <v>120</v>
      </c>
      <c r="J119" s="117">
        <f>BK119</f>
        <v>0</v>
      </c>
      <c r="L119" s="32"/>
      <c r="M119" s="62"/>
      <c r="N119" s="53"/>
      <c r="O119" s="53"/>
      <c r="P119" s="118">
        <f>P120</f>
        <v>0</v>
      </c>
      <c r="Q119" s="53"/>
      <c r="R119" s="118">
        <f>R120</f>
        <v>0</v>
      </c>
      <c r="S119" s="53"/>
      <c r="T119" s="119">
        <f>T120</f>
        <v>0</v>
      </c>
      <c r="AT119" s="17" t="s">
        <v>72</v>
      </c>
      <c r="AU119" s="17" t="s">
        <v>97</v>
      </c>
      <c r="BK119" s="120">
        <f>BK120</f>
        <v>0</v>
      </c>
    </row>
    <row r="120" spans="2:65" s="11" customFormat="1" ht="25.9" customHeight="1">
      <c r="B120" s="121"/>
      <c r="D120" s="122" t="s">
        <v>72</v>
      </c>
      <c r="E120" s="123" t="s">
        <v>449</v>
      </c>
      <c r="F120" s="123" t="s">
        <v>450</v>
      </c>
      <c r="I120" s="124"/>
      <c r="J120" s="125">
        <f>BK120</f>
        <v>0</v>
      </c>
      <c r="L120" s="121"/>
      <c r="M120" s="126"/>
      <c r="P120" s="127">
        <f>P121+P126</f>
        <v>0</v>
      </c>
      <c r="R120" s="127">
        <f>R121+R126</f>
        <v>0</v>
      </c>
      <c r="T120" s="128">
        <f>T121+T126</f>
        <v>0</v>
      </c>
      <c r="AR120" s="122" t="s">
        <v>161</v>
      </c>
      <c r="AT120" s="129" t="s">
        <v>72</v>
      </c>
      <c r="AU120" s="129" t="s">
        <v>73</v>
      </c>
      <c r="AY120" s="122" t="s">
        <v>122</v>
      </c>
      <c r="BK120" s="130">
        <f>BK121+BK126</f>
        <v>0</v>
      </c>
    </row>
    <row r="121" spans="2:65" s="11" customFormat="1" ht="22.9" customHeight="1">
      <c r="B121" s="121"/>
      <c r="D121" s="122" t="s">
        <v>72</v>
      </c>
      <c r="E121" s="131" t="s">
        <v>451</v>
      </c>
      <c r="F121" s="131" t="s">
        <v>452</v>
      </c>
      <c r="I121" s="124"/>
      <c r="J121" s="132">
        <f>BK121</f>
        <v>0</v>
      </c>
      <c r="L121" s="121"/>
      <c r="M121" s="126"/>
      <c r="P121" s="127">
        <f>SUM(P122:P125)</f>
        <v>0</v>
      </c>
      <c r="R121" s="127">
        <f>SUM(R122:R125)</f>
        <v>0</v>
      </c>
      <c r="T121" s="128">
        <f>SUM(T122:T125)</f>
        <v>0</v>
      </c>
      <c r="AR121" s="122" t="s">
        <v>161</v>
      </c>
      <c r="AT121" s="129" t="s">
        <v>72</v>
      </c>
      <c r="AU121" s="129" t="s">
        <v>81</v>
      </c>
      <c r="AY121" s="122" t="s">
        <v>122</v>
      </c>
      <c r="BK121" s="130">
        <f>SUM(BK122:BK125)</f>
        <v>0</v>
      </c>
    </row>
    <row r="122" spans="2:65" s="1" customFormat="1" ht="24.2" customHeight="1">
      <c r="B122" s="32"/>
      <c r="C122" s="133" t="s">
        <v>81</v>
      </c>
      <c r="D122" s="133" t="s">
        <v>125</v>
      </c>
      <c r="E122" s="134" t="s">
        <v>453</v>
      </c>
      <c r="F122" s="135" t="s">
        <v>454</v>
      </c>
      <c r="G122" s="136" t="s">
        <v>455</v>
      </c>
      <c r="H122" s="137">
        <v>1</v>
      </c>
      <c r="I122" s="138"/>
      <c r="J122" s="139">
        <f>ROUND(I122*H122,2)</f>
        <v>0</v>
      </c>
      <c r="K122" s="140"/>
      <c r="L122" s="32"/>
      <c r="M122" s="141" t="s">
        <v>1</v>
      </c>
      <c r="N122" s="142" t="s">
        <v>38</v>
      </c>
      <c r="P122" s="143">
        <f>O122*H122</f>
        <v>0</v>
      </c>
      <c r="Q122" s="143">
        <v>0</v>
      </c>
      <c r="R122" s="143">
        <f>Q122*H122</f>
        <v>0</v>
      </c>
      <c r="S122" s="143">
        <v>0</v>
      </c>
      <c r="T122" s="144">
        <f>S122*H122</f>
        <v>0</v>
      </c>
      <c r="AR122" s="145" t="s">
        <v>456</v>
      </c>
      <c r="AT122" s="145" t="s">
        <v>125</v>
      </c>
      <c r="AU122" s="145" t="s">
        <v>83</v>
      </c>
      <c r="AY122" s="17" t="s">
        <v>122</v>
      </c>
      <c r="BE122" s="146">
        <f>IF(N122="základní",J122,0)</f>
        <v>0</v>
      </c>
      <c r="BF122" s="146">
        <f>IF(N122="snížená",J122,0)</f>
        <v>0</v>
      </c>
      <c r="BG122" s="146">
        <f>IF(N122="zákl. přenesená",J122,0)</f>
        <v>0</v>
      </c>
      <c r="BH122" s="146">
        <f>IF(N122="sníž. přenesená",J122,0)</f>
        <v>0</v>
      </c>
      <c r="BI122" s="146">
        <f>IF(N122="nulová",J122,0)</f>
        <v>0</v>
      </c>
      <c r="BJ122" s="17" t="s">
        <v>81</v>
      </c>
      <c r="BK122" s="146">
        <f>ROUND(I122*H122,2)</f>
        <v>0</v>
      </c>
      <c r="BL122" s="17" t="s">
        <v>456</v>
      </c>
      <c r="BM122" s="145" t="s">
        <v>457</v>
      </c>
    </row>
    <row r="123" spans="2:65" s="12" customFormat="1" ht="11.25">
      <c r="B123" s="147"/>
      <c r="D123" s="148" t="s">
        <v>131</v>
      </c>
      <c r="E123" s="149" t="s">
        <v>1</v>
      </c>
      <c r="F123" s="150" t="s">
        <v>81</v>
      </c>
      <c r="H123" s="151">
        <v>1</v>
      </c>
      <c r="I123" s="152"/>
      <c r="L123" s="147"/>
      <c r="M123" s="153"/>
      <c r="T123" s="154"/>
      <c r="AT123" s="149" t="s">
        <v>131</v>
      </c>
      <c r="AU123" s="149" t="s">
        <v>83</v>
      </c>
      <c r="AV123" s="12" t="s">
        <v>83</v>
      </c>
      <c r="AW123" s="12" t="s">
        <v>30</v>
      </c>
      <c r="AX123" s="12" t="s">
        <v>73</v>
      </c>
      <c r="AY123" s="149" t="s">
        <v>122</v>
      </c>
    </row>
    <row r="124" spans="2:65" s="1" customFormat="1" ht="24.2" customHeight="1">
      <c r="B124" s="32"/>
      <c r="C124" s="133" t="s">
        <v>83</v>
      </c>
      <c r="D124" s="133" t="s">
        <v>125</v>
      </c>
      <c r="E124" s="134" t="s">
        <v>458</v>
      </c>
      <c r="F124" s="135" t="s">
        <v>459</v>
      </c>
      <c r="G124" s="136" t="s">
        <v>455</v>
      </c>
      <c r="H124" s="137">
        <v>1</v>
      </c>
      <c r="I124" s="138"/>
      <c r="J124" s="139">
        <f>ROUND(I124*H124,2)</f>
        <v>0</v>
      </c>
      <c r="K124" s="140"/>
      <c r="L124" s="32"/>
      <c r="M124" s="141" t="s">
        <v>1</v>
      </c>
      <c r="N124" s="142" t="s">
        <v>38</v>
      </c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AR124" s="145" t="s">
        <v>456</v>
      </c>
      <c r="AT124" s="145" t="s">
        <v>125</v>
      </c>
      <c r="AU124" s="145" t="s">
        <v>83</v>
      </c>
      <c r="AY124" s="17" t="s">
        <v>122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7" t="s">
        <v>81</v>
      </c>
      <c r="BK124" s="146">
        <f>ROUND(I124*H124,2)</f>
        <v>0</v>
      </c>
      <c r="BL124" s="17" t="s">
        <v>456</v>
      </c>
      <c r="BM124" s="145" t="s">
        <v>460</v>
      </c>
    </row>
    <row r="125" spans="2:65" s="12" customFormat="1" ht="11.25">
      <c r="B125" s="147"/>
      <c r="D125" s="148" t="s">
        <v>131</v>
      </c>
      <c r="E125" s="149" t="s">
        <v>1</v>
      </c>
      <c r="F125" s="150" t="s">
        <v>81</v>
      </c>
      <c r="H125" s="151">
        <v>1</v>
      </c>
      <c r="I125" s="152"/>
      <c r="L125" s="147"/>
      <c r="M125" s="153"/>
      <c r="T125" s="154"/>
      <c r="AT125" s="149" t="s">
        <v>131</v>
      </c>
      <c r="AU125" s="149" t="s">
        <v>83</v>
      </c>
      <c r="AV125" s="12" t="s">
        <v>83</v>
      </c>
      <c r="AW125" s="12" t="s">
        <v>30</v>
      </c>
      <c r="AX125" s="12" t="s">
        <v>73</v>
      </c>
      <c r="AY125" s="149" t="s">
        <v>122</v>
      </c>
    </row>
    <row r="126" spans="2:65" s="11" customFormat="1" ht="22.9" customHeight="1">
      <c r="B126" s="121"/>
      <c r="D126" s="122" t="s">
        <v>72</v>
      </c>
      <c r="E126" s="131" t="s">
        <v>461</v>
      </c>
      <c r="F126" s="131" t="s">
        <v>462</v>
      </c>
      <c r="I126" s="124"/>
      <c r="J126" s="132">
        <f>BK126</f>
        <v>0</v>
      </c>
      <c r="L126" s="121"/>
      <c r="M126" s="126"/>
      <c r="P126" s="127">
        <f>SUM(P127:P129)</f>
        <v>0</v>
      </c>
      <c r="R126" s="127">
        <f>SUM(R127:R129)</f>
        <v>0</v>
      </c>
      <c r="T126" s="128">
        <f>SUM(T127:T129)</f>
        <v>0</v>
      </c>
      <c r="AR126" s="122" t="s">
        <v>161</v>
      </c>
      <c r="AT126" s="129" t="s">
        <v>72</v>
      </c>
      <c r="AU126" s="129" t="s">
        <v>81</v>
      </c>
      <c r="AY126" s="122" t="s">
        <v>122</v>
      </c>
      <c r="BK126" s="130">
        <f>SUM(BK127:BK129)</f>
        <v>0</v>
      </c>
    </row>
    <row r="127" spans="2:65" s="1" customFormat="1" ht="16.5" customHeight="1">
      <c r="B127" s="32"/>
      <c r="C127" s="133" t="s">
        <v>138</v>
      </c>
      <c r="D127" s="133" t="s">
        <v>125</v>
      </c>
      <c r="E127" s="134" t="s">
        <v>463</v>
      </c>
      <c r="F127" s="135" t="s">
        <v>464</v>
      </c>
      <c r="G127" s="136" t="s">
        <v>465</v>
      </c>
      <c r="H127" s="137">
        <v>1</v>
      </c>
      <c r="I127" s="138"/>
      <c r="J127" s="139">
        <f>ROUND(I127*H127,2)</f>
        <v>0</v>
      </c>
      <c r="K127" s="140"/>
      <c r="L127" s="32"/>
      <c r="M127" s="141" t="s">
        <v>1</v>
      </c>
      <c r="N127" s="142" t="s">
        <v>38</v>
      </c>
      <c r="P127" s="143">
        <f>O127*H127</f>
        <v>0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AR127" s="145" t="s">
        <v>456</v>
      </c>
      <c r="AT127" s="145" t="s">
        <v>125</v>
      </c>
      <c r="AU127" s="145" t="s">
        <v>83</v>
      </c>
      <c r="AY127" s="17" t="s">
        <v>122</v>
      </c>
      <c r="BE127" s="146">
        <f>IF(N127="základní",J127,0)</f>
        <v>0</v>
      </c>
      <c r="BF127" s="146">
        <f>IF(N127="snížená",J127,0)</f>
        <v>0</v>
      </c>
      <c r="BG127" s="146">
        <f>IF(N127="zákl. přenesená",J127,0)</f>
        <v>0</v>
      </c>
      <c r="BH127" s="146">
        <f>IF(N127="sníž. přenesená",J127,0)</f>
        <v>0</v>
      </c>
      <c r="BI127" s="146">
        <f>IF(N127="nulová",J127,0)</f>
        <v>0</v>
      </c>
      <c r="BJ127" s="17" t="s">
        <v>81</v>
      </c>
      <c r="BK127" s="146">
        <f>ROUND(I127*H127,2)</f>
        <v>0</v>
      </c>
      <c r="BL127" s="17" t="s">
        <v>456</v>
      </c>
      <c r="BM127" s="145" t="s">
        <v>466</v>
      </c>
    </row>
    <row r="128" spans="2:65" s="1" customFormat="1" ht="16.5" customHeight="1">
      <c r="B128" s="32"/>
      <c r="C128" s="133" t="s">
        <v>129</v>
      </c>
      <c r="D128" s="133" t="s">
        <v>125</v>
      </c>
      <c r="E128" s="134" t="s">
        <v>467</v>
      </c>
      <c r="F128" s="135" t="s">
        <v>468</v>
      </c>
      <c r="G128" s="136" t="s">
        <v>469</v>
      </c>
      <c r="H128" s="137">
        <v>1</v>
      </c>
      <c r="I128" s="138"/>
      <c r="J128" s="139">
        <f>ROUND(I128*H128,2)</f>
        <v>0</v>
      </c>
      <c r="K128" s="140"/>
      <c r="L128" s="32"/>
      <c r="M128" s="141" t="s">
        <v>1</v>
      </c>
      <c r="N128" s="142" t="s">
        <v>38</v>
      </c>
      <c r="P128" s="143">
        <f>O128*H128</f>
        <v>0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AR128" s="145" t="s">
        <v>456</v>
      </c>
      <c r="AT128" s="145" t="s">
        <v>125</v>
      </c>
      <c r="AU128" s="145" t="s">
        <v>83</v>
      </c>
      <c r="AY128" s="17" t="s">
        <v>122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7" t="s">
        <v>81</v>
      </c>
      <c r="BK128" s="146">
        <f>ROUND(I128*H128,2)</f>
        <v>0</v>
      </c>
      <c r="BL128" s="17" t="s">
        <v>456</v>
      </c>
      <c r="BM128" s="145" t="s">
        <v>470</v>
      </c>
    </row>
    <row r="129" spans="2:51" s="12" customFormat="1" ht="11.25">
      <c r="B129" s="147"/>
      <c r="D129" s="148" t="s">
        <v>131</v>
      </c>
      <c r="E129" s="149" t="s">
        <v>1</v>
      </c>
      <c r="F129" s="150" t="s">
        <v>81</v>
      </c>
      <c r="H129" s="151">
        <v>1</v>
      </c>
      <c r="I129" s="152"/>
      <c r="L129" s="147"/>
      <c r="M129" s="189"/>
      <c r="N129" s="190"/>
      <c r="O129" s="190"/>
      <c r="P129" s="190"/>
      <c r="Q129" s="190"/>
      <c r="R129" s="190"/>
      <c r="S129" s="190"/>
      <c r="T129" s="191"/>
      <c r="AT129" s="149" t="s">
        <v>131</v>
      </c>
      <c r="AU129" s="149" t="s">
        <v>83</v>
      </c>
      <c r="AV129" s="12" t="s">
        <v>83</v>
      </c>
      <c r="AW129" s="12" t="s">
        <v>30</v>
      </c>
      <c r="AX129" s="12" t="s">
        <v>81</v>
      </c>
      <c r="AY129" s="149" t="s">
        <v>122</v>
      </c>
    </row>
    <row r="130" spans="2:51" s="1" customFormat="1" ht="6.95" customHeight="1">
      <c r="B130" s="44"/>
      <c r="C130" s="45"/>
      <c r="D130" s="45"/>
      <c r="E130" s="45"/>
      <c r="F130" s="45"/>
      <c r="G130" s="45"/>
      <c r="H130" s="45"/>
      <c r="I130" s="45"/>
      <c r="J130" s="45"/>
      <c r="K130" s="45"/>
      <c r="L130" s="32"/>
    </row>
  </sheetData>
  <sheetProtection algorithmName="SHA-512" hashValue="4BGxk4cEGm/fKX0wDrhLQukfqJLC4MT5+o3larvbNhKZxS5VuAjuOmUX8+TXuVYBBaPmQH038jnl/cIYqDxoOA==" saltValue="57QwJN5v6YeXOSv0cJ0G5lujD5pu/a6m8z5tB9GJOWOmND8KzCX1uBTpu82W6Y2EwEM7f7PvJ/ozurfmha9RJg==" spinCount="100000" sheet="1" objects="1" scenarios="1" formatColumns="0" formatRows="0" autoFilter="0"/>
  <autoFilter ref="C118:K129" xr:uid="{00000000-0009-0000-0000-000003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8</vt:i4>
      </vt:variant>
    </vt:vector>
  </HeadingPairs>
  <TitlesOfParts>
    <vt:vector size="11" baseType="lpstr">
      <vt:lpstr>01 - Stavební řešení </vt:lpstr>
      <vt:lpstr>02 - Bourací práce </vt:lpstr>
      <vt:lpstr>03 - Ostatní a vedlejší n...</vt:lpstr>
      <vt:lpstr>'01 - Stavební řešení '!Názvy_tisku</vt:lpstr>
      <vt:lpstr>'02 - Bourací práce '!Názvy_tisku</vt:lpstr>
      <vt:lpstr>'03 - Ostatní a vedlejší n...'!Názvy_tisku</vt:lpstr>
      <vt:lpstr>'Rekapitulace stavby'!Názvy_tisku</vt:lpstr>
      <vt:lpstr>'01 - Stavební řešení '!Oblast_tisku</vt:lpstr>
      <vt:lpstr>'02 - Bourací práce '!Oblast_tisku</vt:lpstr>
      <vt:lpstr>'03 - Ostatní a vedlejší n...'!Oblast_tisku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PETR-PC9\Petr</dc:creator>
  <cp:lastModifiedBy>Petr Myslivec</cp:lastModifiedBy>
  <dcterms:created xsi:type="dcterms:W3CDTF">2025-02-11T11:19:33Z</dcterms:created>
  <dcterms:modified xsi:type="dcterms:W3CDTF">2025-02-11T11:20:04Z</dcterms:modified>
</cp:coreProperties>
</file>