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ojan.karel\Desktop\Rozpočtové práce 2023\zastávky JZ Tangenta\Rozpočet\"/>
    </mc:Choice>
  </mc:AlternateContent>
  <bookViews>
    <workbookView xWindow="0" yWindow="0" windowWidth="32914" windowHeight="14100" activeTab="2"/>
  </bookViews>
  <sheets>
    <sheet name="Stavební rozpočet" sheetId="1" r:id="rId1"/>
    <sheet name="Rozpočet - Jen objekty celkem" sheetId="2" r:id="rId2"/>
    <sheet name="Krycí list rozpočtu" sheetId="3" r:id="rId3"/>
    <sheet name="VORN" sheetId="4" state="hidden" r:id="rId4"/>
  </sheets>
  <definedNames>
    <definedName name="vorn_sum">VORN!$I$36</definedName>
  </definedNames>
  <calcPr calcId="162913"/>
</workbook>
</file>

<file path=xl/calcChain.xml><?xml version="1.0" encoding="utf-8"?>
<calcChain xmlns="http://schemas.openxmlformats.org/spreadsheetml/2006/main">
  <c r="D4" i="2" l="1"/>
  <c r="I35" i="4" l="1"/>
  <c r="I36" i="4" s="1"/>
  <c r="I26" i="4"/>
  <c r="I19" i="3" s="1"/>
  <c r="I25" i="4"/>
  <c r="I18" i="3" s="1"/>
  <c r="I24" i="4"/>
  <c r="I23" i="4"/>
  <c r="I16" i="3" s="1"/>
  <c r="I22" i="4"/>
  <c r="I15" i="3" s="1"/>
  <c r="I21" i="4"/>
  <c r="I27" i="4" s="1"/>
  <c r="I17" i="4"/>
  <c r="F16" i="3" s="1"/>
  <c r="I16" i="4"/>
  <c r="F15" i="3" s="1"/>
  <c r="I15" i="4"/>
  <c r="I10" i="4"/>
  <c r="F10" i="4"/>
  <c r="C10" i="4"/>
  <c r="F8" i="4"/>
  <c r="C8" i="4"/>
  <c r="F6" i="4"/>
  <c r="C6" i="4"/>
  <c r="F4" i="4"/>
  <c r="C4" i="4"/>
  <c r="F2" i="4"/>
  <c r="C2" i="4"/>
  <c r="I24" i="3"/>
  <c r="I17" i="3"/>
  <c r="I10" i="3"/>
  <c r="F10" i="3"/>
  <c r="C10" i="3"/>
  <c r="F8" i="3"/>
  <c r="C8" i="3"/>
  <c r="F6" i="3"/>
  <c r="C6" i="3"/>
  <c r="F4" i="3"/>
  <c r="C4" i="3"/>
  <c r="F2" i="3"/>
  <c r="C2" i="3"/>
  <c r="N14" i="2"/>
  <c r="N13" i="2"/>
  <c r="N12" i="2"/>
  <c r="J8" i="2"/>
  <c r="H8" i="2"/>
  <c r="D8" i="2"/>
  <c r="J6" i="2"/>
  <c r="H6" i="2"/>
  <c r="D6" i="2"/>
  <c r="J4" i="2"/>
  <c r="H4" i="2"/>
  <c r="J2" i="2"/>
  <c r="H2" i="2"/>
  <c r="D2" i="2"/>
  <c r="BW131" i="1"/>
  <c r="BJ131" i="1"/>
  <c r="BH131" i="1"/>
  <c r="AB131" i="1" s="1"/>
  <c r="BD131" i="1"/>
  <c r="AP131" i="1"/>
  <c r="AO131" i="1"/>
  <c r="AW131" i="1" s="1"/>
  <c r="AK131" i="1"/>
  <c r="AJ131" i="1"/>
  <c r="AS130" i="1" s="1"/>
  <c r="AH131" i="1"/>
  <c r="AG131" i="1"/>
  <c r="AF131" i="1"/>
  <c r="AE131" i="1"/>
  <c r="AD131" i="1"/>
  <c r="Z131" i="1"/>
  <c r="O131" i="1"/>
  <c r="O130" i="1" s="1"/>
  <c r="O129" i="1" s="1"/>
  <c r="L14" i="2" s="1"/>
  <c r="L131" i="1"/>
  <c r="J131" i="1"/>
  <c r="J130" i="1" s="1"/>
  <c r="J129" i="1" s="1"/>
  <c r="I14" i="2" s="1"/>
  <c r="AT130" i="1"/>
  <c r="BW127" i="1"/>
  <c r="BJ127" i="1"/>
  <c r="BD127" i="1"/>
  <c r="AP127" i="1"/>
  <c r="AX127" i="1" s="1"/>
  <c r="AO127" i="1"/>
  <c r="BH127" i="1" s="1"/>
  <c r="AB127" i="1" s="1"/>
  <c r="AK127" i="1"/>
  <c r="AJ127" i="1"/>
  <c r="AH127" i="1"/>
  <c r="AG127" i="1"/>
  <c r="AF127" i="1"/>
  <c r="AE127" i="1"/>
  <c r="AD127" i="1"/>
  <c r="Z127" i="1"/>
  <c r="O127" i="1"/>
  <c r="BF127" i="1" s="1"/>
  <c r="L127" i="1"/>
  <c r="AL127" i="1" s="1"/>
  <c r="BW125" i="1"/>
  <c r="BJ125" i="1"/>
  <c r="BD125" i="1"/>
  <c r="AP125" i="1"/>
  <c r="BI125" i="1" s="1"/>
  <c r="AC125" i="1" s="1"/>
  <c r="AO125" i="1"/>
  <c r="BH125" i="1" s="1"/>
  <c r="AB125" i="1" s="1"/>
  <c r="AK125" i="1"/>
  <c r="AJ125" i="1"/>
  <c r="AH125" i="1"/>
  <c r="AG125" i="1"/>
  <c r="AF125" i="1"/>
  <c r="AE125" i="1"/>
  <c r="AD125" i="1"/>
  <c r="Z125" i="1"/>
  <c r="O125" i="1"/>
  <c r="BF125" i="1" s="1"/>
  <c r="L125" i="1"/>
  <c r="BW123" i="1"/>
  <c r="BJ123" i="1"/>
  <c r="BD123" i="1"/>
  <c r="AP123" i="1"/>
  <c r="AO123" i="1"/>
  <c r="AW123" i="1" s="1"/>
  <c r="AL123" i="1"/>
  <c r="AK123" i="1"/>
  <c r="AJ123" i="1"/>
  <c r="AH123" i="1"/>
  <c r="AG123" i="1"/>
  <c r="AF123" i="1"/>
  <c r="AE123" i="1"/>
  <c r="AD123" i="1"/>
  <c r="Z123" i="1"/>
  <c r="O123" i="1"/>
  <c r="BF123" i="1" s="1"/>
  <c r="L123" i="1"/>
  <c r="BW121" i="1"/>
  <c r="BJ121" i="1"/>
  <c r="BD121" i="1"/>
  <c r="AP121" i="1"/>
  <c r="BI121" i="1" s="1"/>
  <c r="AC121" i="1" s="1"/>
  <c r="AO121" i="1"/>
  <c r="AK121" i="1"/>
  <c r="AJ121" i="1"/>
  <c r="AH121" i="1"/>
  <c r="AG121" i="1"/>
  <c r="AF121" i="1"/>
  <c r="AE121" i="1"/>
  <c r="AD121" i="1"/>
  <c r="Z121" i="1"/>
  <c r="O121" i="1"/>
  <c r="BF121" i="1" s="1"/>
  <c r="L121" i="1"/>
  <c r="AL121" i="1" s="1"/>
  <c r="BW119" i="1"/>
  <c r="BJ119" i="1"/>
  <c r="BD119" i="1"/>
  <c r="AP119" i="1"/>
  <c r="BI119" i="1" s="1"/>
  <c r="AC119" i="1" s="1"/>
  <c r="AO119" i="1"/>
  <c r="BH119" i="1" s="1"/>
  <c r="AB119" i="1" s="1"/>
  <c r="AK119" i="1"/>
  <c r="AJ119" i="1"/>
  <c r="AH119" i="1"/>
  <c r="AG119" i="1"/>
  <c r="AF119" i="1"/>
  <c r="AE119" i="1"/>
  <c r="AD119" i="1"/>
  <c r="Z119" i="1"/>
  <c r="O119" i="1"/>
  <c r="BF119" i="1" s="1"/>
  <c r="L119" i="1"/>
  <c r="BW117" i="1"/>
  <c r="BJ117" i="1"/>
  <c r="BD117" i="1"/>
  <c r="AP117" i="1"/>
  <c r="BI117" i="1" s="1"/>
  <c r="AC117" i="1" s="1"/>
  <c r="AO117" i="1"/>
  <c r="BH117" i="1" s="1"/>
  <c r="AB117" i="1" s="1"/>
  <c r="AK117" i="1"/>
  <c r="AJ117" i="1"/>
  <c r="AH117" i="1"/>
  <c r="AG117" i="1"/>
  <c r="AF117" i="1"/>
  <c r="AE117" i="1"/>
  <c r="AD117" i="1"/>
  <c r="Z117" i="1"/>
  <c r="O117" i="1"/>
  <c r="BF117" i="1" s="1"/>
  <c r="L117" i="1"/>
  <c r="BW115" i="1"/>
  <c r="BJ115" i="1"/>
  <c r="BD115" i="1"/>
  <c r="AP115" i="1"/>
  <c r="AO115" i="1"/>
  <c r="AK115" i="1"/>
  <c r="AJ115" i="1"/>
  <c r="AH115" i="1"/>
  <c r="AG115" i="1"/>
  <c r="AF115" i="1"/>
  <c r="AE115" i="1"/>
  <c r="AD115" i="1"/>
  <c r="Z115" i="1"/>
  <c r="O115" i="1"/>
  <c r="BF115" i="1" s="1"/>
  <c r="L115" i="1"/>
  <c r="AL115" i="1" s="1"/>
  <c r="BW113" i="1"/>
  <c r="BJ113" i="1"/>
  <c r="BD113" i="1"/>
  <c r="AP113" i="1"/>
  <c r="AO113" i="1"/>
  <c r="AK113" i="1"/>
  <c r="AJ113" i="1"/>
  <c r="AH113" i="1"/>
  <c r="AG113" i="1"/>
  <c r="AF113" i="1"/>
  <c r="AE113" i="1"/>
  <c r="AD113" i="1"/>
  <c r="Z113" i="1"/>
  <c r="O113" i="1"/>
  <c r="BF113" i="1" s="1"/>
  <c r="L113" i="1"/>
  <c r="AL113" i="1" s="1"/>
  <c r="BW111" i="1"/>
  <c r="BJ111" i="1"/>
  <c r="BD111" i="1"/>
  <c r="AP111" i="1"/>
  <c r="BI111" i="1" s="1"/>
  <c r="AC111" i="1" s="1"/>
  <c r="AO111" i="1"/>
  <c r="AK111" i="1"/>
  <c r="AJ111" i="1"/>
  <c r="AH111" i="1"/>
  <c r="AG111" i="1"/>
  <c r="AF111" i="1"/>
  <c r="AE111" i="1"/>
  <c r="AD111" i="1"/>
  <c r="Z111" i="1"/>
  <c r="O111" i="1"/>
  <c r="BF111" i="1" s="1"/>
  <c r="L111" i="1"/>
  <c r="AL111" i="1" s="1"/>
  <c r="BW109" i="1"/>
  <c r="BJ109" i="1"/>
  <c r="BD109" i="1"/>
  <c r="AP109" i="1"/>
  <c r="AX109" i="1" s="1"/>
  <c r="AO109" i="1"/>
  <c r="AL109" i="1"/>
  <c r="AK109" i="1"/>
  <c r="AJ109" i="1"/>
  <c r="AH109" i="1"/>
  <c r="AG109" i="1"/>
  <c r="AF109" i="1"/>
  <c r="AE109" i="1"/>
  <c r="AD109" i="1"/>
  <c r="Z109" i="1"/>
  <c r="O109" i="1"/>
  <c r="BF109" i="1" s="1"/>
  <c r="L109" i="1"/>
  <c r="BW107" i="1"/>
  <c r="BJ107" i="1"/>
  <c r="BD107" i="1"/>
  <c r="AP107" i="1"/>
  <c r="AO107" i="1"/>
  <c r="AW107" i="1" s="1"/>
  <c r="AK107" i="1"/>
  <c r="AJ107" i="1"/>
  <c r="AH107" i="1"/>
  <c r="AG107" i="1"/>
  <c r="AF107" i="1"/>
  <c r="AE107" i="1"/>
  <c r="AD107" i="1"/>
  <c r="Z107" i="1"/>
  <c r="O107" i="1"/>
  <c r="L107" i="1"/>
  <c r="BW105" i="1"/>
  <c r="BJ105" i="1"/>
  <c r="BD105" i="1"/>
  <c r="AP105" i="1"/>
  <c r="BI105" i="1" s="1"/>
  <c r="AC105" i="1" s="1"/>
  <c r="AO105" i="1"/>
  <c r="AK105" i="1"/>
  <c r="AJ105" i="1"/>
  <c r="AH105" i="1"/>
  <c r="AG105" i="1"/>
  <c r="AF105" i="1"/>
  <c r="AE105" i="1"/>
  <c r="AD105" i="1"/>
  <c r="Z105" i="1"/>
  <c r="O105" i="1"/>
  <c r="BF105" i="1" s="1"/>
  <c r="L105" i="1"/>
  <c r="AL105" i="1" s="1"/>
  <c r="BW100" i="1"/>
  <c r="BJ100" i="1"/>
  <c r="AH100" i="1" s="1"/>
  <c r="BD100" i="1"/>
  <c r="AP100" i="1"/>
  <c r="BI100" i="1" s="1"/>
  <c r="AO100" i="1"/>
  <c r="BH100" i="1" s="1"/>
  <c r="AK100" i="1"/>
  <c r="AJ100" i="1"/>
  <c r="AG100" i="1"/>
  <c r="AF100" i="1"/>
  <c r="AE100" i="1"/>
  <c r="AD100" i="1"/>
  <c r="AC100" i="1"/>
  <c r="AB100" i="1"/>
  <c r="Z100" i="1"/>
  <c r="O100" i="1"/>
  <c r="BF100" i="1" s="1"/>
  <c r="L100" i="1"/>
  <c r="AL100" i="1" s="1"/>
  <c r="BW97" i="1"/>
  <c r="BJ97" i="1"/>
  <c r="AH97" i="1" s="1"/>
  <c r="BD97" i="1"/>
  <c r="AP97" i="1"/>
  <c r="AX97" i="1" s="1"/>
  <c r="AO97" i="1"/>
  <c r="AW97" i="1" s="1"/>
  <c r="AK97" i="1"/>
  <c r="AJ97" i="1"/>
  <c r="AG97" i="1"/>
  <c r="AF97" i="1"/>
  <c r="AE97" i="1"/>
  <c r="AD97" i="1"/>
  <c r="AC97" i="1"/>
  <c r="AB97" i="1"/>
  <c r="Z97" i="1"/>
  <c r="O97" i="1"/>
  <c r="BF97" i="1" s="1"/>
  <c r="L97" i="1"/>
  <c r="AL97" i="1" s="1"/>
  <c r="BW94" i="1"/>
  <c r="BJ94" i="1"/>
  <c r="AH94" i="1" s="1"/>
  <c r="BD94" i="1"/>
  <c r="AP94" i="1"/>
  <c r="AO94" i="1"/>
  <c r="AK94" i="1"/>
  <c r="AJ94" i="1"/>
  <c r="AG94" i="1"/>
  <c r="AF94" i="1"/>
  <c r="AE94" i="1"/>
  <c r="AD94" i="1"/>
  <c r="AC94" i="1"/>
  <c r="AB94" i="1"/>
  <c r="Z94" i="1"/>
  <c r="O94" i="1"/>
  <c r="BF94" i="1" s="1"/>
  <c r="L94" i="1"/>
  <c r="BW91" i="1"/>
  <c r="BJ91" i="1"/>
  <c r="AH91" i="1" s="1"/>
  <c r="BD91" i="1"/>
  <c r="AP91" i="1"/>
  <c r="BI91" i="1" s="1"/>
  <c r="AO91" i="1"/>
  <c r="BH91" i="1" s="1"/>
  <c r="AK91" i="1"/>
  <c r="AJ91" i="1"/>
  <c r="AG91" i="1"/>
  <c r="AF91" i="1"/>
  <c r="AE91" i="1"/>
  <c r="AD91" i="1"/>
  <c r="AC91" i="1"/>
  <c r="AB91" i="1"/>
  <c r="Z91" i="1"/>
  <c r="O91" i="1"/>
  <c r="BF91" i="1" s="1"/>
  <c r="L91" i="1"/>
  <c r="AL91" i="1" s="1"/>
  <c r="BW89" i="1"/>
  <c r="BJ89" i="1"/>
  <c r="AH89" i="1" s="1"/>
  <c r="BD89" i="1"/>
  <c r="AP89" i="1"/>
  <c r="AO89" i="1"/>
  <c r="BH89" i="1" s="1"/>
  <c r="AK89" i="1"/>
  <c r="AJ89" i="1"/>
  <c r="AG89" i="1"/>
  <c r="AF89" i="1"/>
  <c r="AE89" i="1"/>
  <c r="AD89" i="1"/>
  <c r="AC89" i="1"/>
  <c r="AB89" i="1"/>
  <c r="Z89" i="1"/>
  <c r="O89" i="1"/>
  <c r="BF89" i="1" s="1"/>
  <c r="L89" i="1"/>
  <c r="BW87" i="1"/>
  <c r="BJ87" i="1"/>
  <c r="Z87" i="1" s="1"/>
  <c r="BD87" i="1"/>
  <c r="AP87" i="1"/>
  <c r="AO87" i="1"/>
  <c r="AW87" i="1" s="1"/>
  <c r="AK87" i="1"/>
  <c r="AJ87" i="1"/>
  <c r="AH87" i="1"/>
  <c r="AG87" i="1"/>
  <c r="AF87" i="1"/>
  <c r="AE87" i="1"/>
  <c r="AD87" i="1"/>
  <c r="AC87" i="1"/>
  <c r="AB87" i="1"/>
  <c r="O87" i="1"/>
  <c r="BF87" i="1" s="1"/>
  <c r="L87" i="1"/>
  <c r="AL87" i="1" s="1"/>
  <c r="BW86" i="1"/>
  <c r="BJ86" i="1"/>
  <c r="Z86" i="1" s="1"/>
  <c r="BD86" i="1"/>
  <c r="AP86" i="1"/>
  <c r="BI86" i="1" s="1"/>
  <c r="AO86" i="1"/>
  <c r="BH86" i="1" s="1"/>
  <c r="AK86" i="1"/>
  <c r="AJ86" i="1"/>
  <c r="AH86" i="1"/>
  <c r="AG86" i="1"/>
  <c r="AF86" i="1"/>
  <c r="AE86" i="1"/>
  <c r="AD86" i="1"/>
  <c r="AC86" i="1"/>
  <c r="AB86" i="1"/>
  <c r="O86" i="1"/>
  <c r="BF86" i="1" s="1"/>
  <c r="L86" i="1"/>
  <c r="AL86" i="1" s="1"/>
  <c r="BW83" i="1"/>
  <c r="BJ83" i="1"/>
  <c r="Z83" i="1" s="1"/>
  <c r="BD83" i="1"/>
  <c r="AP83" i="1"/>
  <c r="AX83" i="1" s="1"/>
  <c r="AO83" i="1"/>
  <c r="AW83" i="1" s="1"/>
  <c r="AV83" i="1" s="1"/>
  <c r="AK83" i="1"/>
  <c r="AJ83" i="1"/>
  <c r="AH83" i="1"/>
  <c r="AG83" i="1"/>
  <c r="AF83" i="1"/>
  <c r="AE83" i="1"/>
  <c r="AD83" i="1"/>
  <c r="AC83" i="1"/>
  <c r="AB83" i="1"/>
  <c r="O83" i="1"/>
  <c r="BF83" i="1" s="1"/>
  <c r="L83" i="1"/>
  <c r="AL83" i="1" s="1"/>
  <c r="BW81" i="1"/>
  <c r="BJ81" i="1"/>
  <c r="Z81" i="1" s="1"/>
  <c r="BD81" i="1"/>
  <c r="AP81" i="1"/>
  <c r="AO81" i="1"/>
  <c r="J81" i="1" s="1"/>
  <c r="AK81" i="1"/>
  <c r="AJ81" i="1"/>
  <c r="AH81" i="1"/>
  <c r="AG81" i="1"/>
  <c r="AF81" i="1"/>
  <c r="AE81" i="1"/>
  <c r="AD81" i="1"/>
  <c r="AC81" i="1"/>
  <c r="AB81" i="1"/>
  <c r="O81" i="1"/>
  <c r="L81" i="1"/>
  <c r="BW78" i="1"/>
  <c r="BJ78" i="1"/>
  <c r="Z78" i="1" s="1"/>
  <c r="BD78" i="1"/>
  <c r="AP78" i="1"/>
  <c r="AO78" i="1"/>
  <c r="AK78" i="1"/>
  <c r="AT77" i="1" s="1"/>
  <c r="AJ78" i="1"/>
  <c r="AS77" i="1" s="1"/>
  <c r="AH78" i="1"/>
  <c r="AG78" i="1"/>
  <c r="AF78" i="1"/>
  <c r="AE78" i="1"/>
  <c r="AD78" i="1"/>
  <c r="AC78" i="1"/>
  <c r="AB78" i="1"/>
  <c r="O78" i="1"/>
  <c r="O77" i="1" s="1"/>
  <c r="L78" i="1"/>
  <c r="L77" i="1" s="1"/>
  <c r="BW75" i="1"/>
  <c r="BJ75" i="1"/>
  <c r="BD75" i="1"/>
  <c r="AP75" i="1"/>
  <c r="K75" i="1" s="1"/>
  <c r="AO75" i="1"/>
  <c r="BH75" i="1" s="1"/>
  <c r="AB75" i="1" s="1"/>
  <c r="AK75" i="1"/>
  <c r="AJ75" i="1"/>
  <c r="AH75" i="1"/>
  <c r="AG75" i="1"/>
  <c r="AF75" i="1"/>
  <c r="AE75" i="1"/>
  <c r="AD75" i="1"/>
  <c r="Z75" i="1"/>
  <c r="O75" i="1"/>
  <c r="L75" i="1"/>
  <c r="BW74" i="1"/>
  <c r="BJ74" i="1"/>
  <c r="BD74" i="1"/>
  <c r="AP74" i="1"/>
  <c r="AO74" i="1"/>
  <c r="BH74" i="1" s="1"/>
  <c r="AB74" i="1" s="1"/>
  <c r="AK74" i="1"/>
  <c r="AJ74" i="1"/>
  <c r="AH74" i="1"/>
  <c r="AG74" i="1"/>
  <c r="AF74" i="1"/>
  <c r="AE74" i="1"/>
  <c r="AD74" i="1"/>
  <c r="Z74" i="1"/>
  <c r="O74" i="1"/>
  <c r="BF74" i="1" s="1"/>
  <c r="L74" i="1"/>
  <c r="AL74" i="1" s="1"/>
  <c r="BW71" i="1"/>
  <c r="BJ71" i="1"/>
  <c r="BD71" i="1"/>
  <c r="AP71" i="1"/>
  <c r="BI71" i="1" s="1"/>
  <c r="AC71" i="1" s="1"/>
  <c r="AO71" i="1"/>
  <c r="BH71" i="1" s="1"/>
  <c r="AB71" i="1" s="1"/>
  <c r="AK71" i="1"/>
  <c r="AJ71" i="1"/>
  <c r="AH71" i="1"/>
  <c r="AG71" i="1"/>
  <c r="AF71" i="1"/>
  <c r="AE71" i="1"/>
  <c r="AD71" i="1"/>
  <c r="Z71" i="1"/>
  <c r="O71" i="1"/>
  <c r="BF71" i="1" s="1"/>
  <c r="L71" i="1"/>
  <c r="AL71" i="1" s="1"/>
  <c r="BW69" i="1"/>
  <c r="BJ69" i="1"/>
  <c r="BD69" i="1"/>
  <c r="AP69" i="1"/>
  <c r="BI69" i="1" s="1"/>
  <c r="AC69" i="1" s="1"/>
  <c r="AO69" i="1"/>
  <c r="AK69" i="1"/>
  <c r="AJ69" i="1"/>
  <c r="AH69" i="1"/>
  <c r="AG69" i="1"/>
  <c r="AF69" i="1"/>
  <c r="AE69" i="1"/>
  <c r="AD69" i="1"/>
  <c r="Z69" i="1"/>
  <c r="O69" i="1"/>
  <c r="BF69" i="1" s="1"/>
  <c r="L69" i="1"/>
  <c r="AL69" i="1" s="1"/>
  <c r="BW66" i="1"/>
  <c r="BJ66" i="1"/>
  <c r="BD66" i="1"/>
  <c r="AP66" i="1"/>
  <c r="AO66" i="1"/>
  <c r="AW66" i="1" s="1"/>
  <c r="AK66" i="1"/>
  <c r="AJ66" i="1"/>
  <c r="AH66" i="1"/>
  <c r="AG66" i="1"/>
  <c r="AF66" i="1"/>
  <c r="AE66" i="1"/>
  <c r="AD66" i="1"/>
  <c r="Z66" i="1"/>
  <c r="O66" i="1"/>
  <c r="L66" i="1"/>
  <c r="AL66" i="1" s="1"/>
  <c r="BW63" i="1"/>
  <c r="BJ63" i="1"/>
  <c r="BD63" i="1"/>
  <c r="AP63" i="1"/>
  <c r="AO63" i="1"/>
  <c r="AW63" i="1" s="1"/>
  <c r="AK63" i="1"/>
  <c r="AJ63" i="1"/>
  <c r="AH63" i="1"/>
  <c r="AG63" i="1"/>
  <c r="AF63" i="1"/>
  <c r="AE63" i="1"/>
  <c r="AD63" i="1"/>
  <c r="Z63" i="1"/>
  <c r="O63" i="1"/>
  <c r="BF63" i="1" s="1"/>
  <c r="L63" i="1"/>
  <c r="AL63" i="1" s="1"/>
  <c r="BW62" i="1"/>
  <c r="BJ62" i="1"/>
  <c r="BD62" i="1"/>
  <c r="AP62" i="1"/>
  <c r="BI62" i="1" s="1"/>
  <c r="AC62" i="1" s="1"/>
  <c r="AO62" i="1"/>
  <c r="BH62" i="1" s="1"/>
  <c r="AB62" i="1" s="1"/>
  <c r="AK62" i="1"/>
  <c r="AJ62" i="1"/>
  <c r="AH62" i="1"/>
  <c r="AG62" i="1"/>
  <c r="AF62" i="1"/>
  <c r="AE62" i="1"/>
  <c r="AD62" i="1"/>
  <c r="Z62" i="1"/>
  <c r="O62" i="1"/>
  <c r="L62" i="1"/>
  <c r="AL62" i="1" s="1"/>
  <c r="BW59" i="1"/>
  <c r="BJ59" i="1"/>
  <c r="BD59" i="1"/>
  <c r="AP59" i="1"/>
  <c r="AX59" i="1" s="1"/>
  <c r="AO59" i="1"/>
  <c r="AK59" i="1"/>
  <c r="AJ59" i="1"/>
  <c r="AH59" i="1"/>
  <c r="AG59" i="1"/>
  <c r="AF59" i="1"/>
  <c r="AE59" i="1"/>
  <c r="AD59" i="1"/>
  <c r="Z59" i="1"/>
  <c r="O59" i="1"/>
  <c r="BF59" i="1" s="1"/>
  <c r="L59" i="1"/>
  <c r="AL59" i="1" s="1"/>
  <c r="BW56" i="1"/>
  <c r="BJ56" i="1"/>
  <c r="BD56" i="1"/>
  <c r="AP56" i="1"/>
  <c r="K56" i="1" s="1"/>
  <c r="AO56" i="1"/>
  <c r="AK56" i="1"/>
  <c r="AJ56" i="1"/>
  <c r="AH56" i="1"/>
  <c r="AG56" i="1"/>
  <c r="AF56" i="1"/>
  <c r="AE56" i="1"/>
  <c r="AD56" i="1"/>
  <c r="Z56" i="1"/>
  <c r="O56" i="1"/>
  <c r="BF56" i="1" s="1"/>
  <c r="L56" i="1"/>
  <c r="BW53" i="1"/>
  <c r="BJ53" i="1"/>
  <c r="BD53" i="1"/>
  <c r="AP53" i="1"/>
  <c r="BI53" i="1" s="1"/>
  <c r="AC53" i="1" s="1"/>
  <c r="AO53" i="1"/>
  <c r="AW53" i="1" s="1"/>
  <c r="AK53" i="1"/>
  <c r="AJ53" i="1"/>
  <c r="AH53" i="1"/>
  <c r="AG53" i="1"/>
  <c r="AF53" i="1"/>
  <c r="AE53" i="1"/>
  <c r="AD53" i="1"/>
  <c r="Z53" i="1"/>
  <c r="O53" i="1"/>
  <c r="BF53" i="1" s="1"/>
  <c r="L53" i="1"/>
  <c r="BW50" i="1"/>
  <c r="BJ50" i="1"/>
  <c r="BD50" i="1"/>
  <c r="AP50" i="1"/>
  <c r="AO50" i="1"/>
  <c r="AK50" i="1"/>
  <c r="AT49" i="1" s="1"/>
  <c r="AJ50" i="1"/>
  <c r="AS49" i="1" s="1"/>
  <c r="AH50" i="1"/>
  <c r="AG50" i="1"/>
  <c r="AF50" i="1"/>
  <c r="AE50" i="1"/>
  <c r="AD50" i="1"/>
  <c r="Z50" i="1"/>
  <c r="O50" i="1"/>
  <c r="L50" i="1"/>
  <c r="BW48" i="1"/>
  <c r="BJ48" i="1"/>
  <c r="BD48" i="1"/>
  <c r="AP48" i="1"/>
  <c r="BI48" i="1" s="1"/>
  <c r="AC48" i="1" s="1"/>
  <c r="AO48" i="1"/>
  <c r="AK48" i="1"/>
  <c r="AJ48" i="1"/>
  <c r="AH48" i="1"/>
  <c r="AG48" i="1"/>
  <c r="AF48" i="1"/>
  <c r="AE48" i="1"/>
  <c r="AD48" i="1"/>
  <c r="Z48" i="1"/>
  <c r="O48" i="1"/>
  <c r="BF48" i="1" s="1"/>
  <c r="L48" i="1"/>
  <c r="AL48" i="1" s="1"/>
  <c r="BW47" i="1"/>
  <c r="BJ47" i="1"/>
  <c r="BD47" i="1"/>
  <c r="AP47" i="1"/>
  <c r="BI47" i="1" s="1"/>
  <c r="AC47" i="1" s="1"/>
  <c r="AO47" i="1"/>
  <c r="AK47" i="1"/>
  <c r="AJ47" i="1"/>
  <c r="AH47" i="1"/>
  <c r="AG47" i="1"/>
  <c r="AF47" i="1"/>
  <c r="AE47" i="1"/>
  <c r="AD47" i="1"/>
  <c r="Z47" i="1"/>
  <c r="O47" i="1"/>
  <c r="BF47" i="1" s="1"/>
  <c r="L47" i="1"/>
  <c r="AL47" i="1" s="1"/>
  <c r="BW45" i="1"/>
  <c r="BJ45" i="1"/>
  <c r="BD45" i="1"/>
  <c r="AP45" i="1"/>
  <c r="AO45" i="1"/>
  <c r="AK45" i="1"/>
  <c r="AJ45" i="1"/>
  <c r="AH45" i="1"/>
  <c r="AG45" i="1"/>
  <c r="AF45" i="1"/>
  <c r="AE45" i="1"/>
  <c r="AD45" i="1"/>
  <c r="Z45" i="1"/>
  <c r="O45" i="1"/>
  <c r="BF45" i="1" s="1"/>
  <c r="L45" i="1"/>
  <c r="BW44" i="1"/>
  <c r="BJ44" i="1"/>
  <c r="BD44" i="1"/>
  <c r="AP44" i="1"/>
  <c r="BI44" i="1" s="1"/>
  <c r="AC44" i="1" s="1"/>
  <c r="AO44" i="1"/>
  <c r="AK44" i="1"/>
  <c r="AJ44" i="1"/>
  <c r="AH44" i="1"/>
  <c r="AG44" i="1"/>
  <c r="AF44" i="1"/>
  <c r="AE44" i="1"/>
  <c r="AD44" i="1"/>
  <c r="Z44" i="1"/>
  <c r="O44" i="1"/>
  <c r="BF44" i="1" s="1"/>
  <c r="L44" i="1"/>
  <c r="AL44" i="1" s="1"/>
  <c r="BW40" i="1"/>
  <c r="BJ40" i="1"/>
  <c r="BD40" i="1"/>
  <c r="AP40" i="1"/>
  <c r="AX40" i="1" s="1"/>
  <c r="AO40" i="1"/>
  <c r="BH40" i="1" s="1"/>
  <c r="AB40" i="1" s="1"/>
  <c r="AK40" i="1"/>
  <c r="AJ40" i="1"/>
  <c r="AH40" i="1"/>
  <c r="AG40" i="1"/>
  <c r="AF40" i="1"/>
  <c r="AE40" i="1"/>
  <c r="AD40" i="1"/>
  <c r="Z40" i="1"/>
  <c r="O40" i="1"/>
  <c r="BF40" i="1" s="1"/>
  <c r="L40" i="1"/>
  <c r="BW38" i="1"/>
  <c r="BJ38" i="1"/>
  <c r="BD38" i="1"/>
  <c r="AP38" i="1"/>
  <c r="AX38" i="1" s="1"/>
  <c r="AO38" i="1"/>
  <c r="BH38" i="1" s="1"/>
  <c r="AB38" i="1" s="1"/>
  <c r="AK38" i="1"/>
  <c r="AJ38" i="1"/>
  <c r="AH38" i="1"/>
  <c r="AG38" i="1"/>
  <c r="AF38" i="1"/>
  <c r="AE38" i="1"/>
  <c r="AD38" i="1"/>
  <c r="Z38" i="1"/>
  <c r="O38" i="1"/>
  <c r="L38" i="1"/>
  <c r="AL38" i="1" s="1"/>
  <c r="BW37" i="1"/>
  <c r="BJ37" i="1"/>
  <c r="BD37" i="1"/>
  <c r="AP37" i="1"/>
  <c r="K37" i="1" s="1"/>
  <c r="AO37" i="1"/>
  <c r="BH37" i="1" s="1"/>
  <c r="AB37" i="1" s="1"/>
  <c r="AK37" i="1"/>
  <c r="AJ37" i="1"/>
  <c r="AH37" i="1"/>
  <c r="AG37" i="1"/>
  <c r="AF37" i="1"/>
  <c r="AE37" i="1"/>
  <c r="AD37" i="1"/>
  <c r="Z37" i="1"/>
  <c r="O37" i="1"/>
  <c r="BF37" i="1" s="1"/>
  <c r="L37" i="1"/>
  <c r="AL37" i="1" s="1"/>
  <c r="BW35" i="1"/>
  <c r="BJ35" i="1"/>
  <c r="BD35" i="1"/>
  <c r="AP35" i="1"/>
  <c r="AO35" i="1"/>
  <c r="AK35" i="1"/>
  <c r="AJ35" i="1"/>
  <c r="AH35" i="1"/>
  <c r="AG35" i="1"/>
  <c r="AF35" i="1"/>
  <c r="AE35" i="1"/>
  <c r="AD35" i="1"/>
  <c r="Z35" i="1"/>
  <c r="O35" i="1"/>
  <c r="BF35" i="1" s="1"/>
  <c r="L35" i="1"/>
  <c r="AL35" i="1" s="1"/>
  <c r="BW33" i="1"/>
  <c r="BJ33" i="1"/>
  <c r="BD33" i="1"/>
  <c r="AP33" i="1"/>
  <c r="BI33" i="1" s="1"/>
  <c r="AC33" i="1" s="1"/>
  <c r="AO33" i="1"/>
  <c r="AK33" i="1"/>
  <c r="AJ33" i="1"/>
  <c r="AH33" i="1"/>
  <c r="AG33" i="1"/>
  <c r="AF33" i="1"/>
  <c r="AE33" i="1"/>
  <c r="AD33" i="1"/>
  <c r="Z33" i="1"/>
  <c r="O33" i="1"/>
  <c r="BF33" i="1" s="1"/>
  <c r="L33" i="1"/>
  <c r="AL33" i="1" s="1"/>
  <c r="BW31" i="1"/>
  <c r="BJ31" i="1"/>
  <c r="BD31" i="1"/>
  <c r="AP31" i="1"/>
  <c r="AX31" i="1" s="1"/>
  <c r="AO31" i="1"/>
  <c r="AK31" i="1"/>
  <c r="AJ31" i="1"/>
  <c r="AH31" i="1"/>
  <c r="AG31" i="1"/>
  <c r="AF31" i="1"/>
  <c r="AE31" i="1"/>
  <c r="AD31" i="1"/>
  <c r="Z31" i="1"/>
  <c r="O31" i="1"/>
  <c r="BF31" i="1" s="1"/>
  <c r="L31" i="1"/>
  <c r="AL31" i="1" s="1"/>
  <c r="BW29" i="1"/>
  <c r="BJ29" i="1"/>
  <c r="BD29" i="1"/>
  <c r="AP29" i="1"/>
  <c r="AO29" i="1"/>
  <c r="BH29" i="1" s="1"/>
  <c r="AB29" i="1" s="1"/>
  <c r="AK29" i="1"/>
  <c r="AJ29" i="1"/>
  <c r="AH29" i="1"/>
  <c r="AG29" i="1"/>
  <c r="AF29" i="1"/>
  <c r="AE29" i="1"/>
  <c r="AD29" i="1"/>
  <c r="Z29" i="1"/>
  <c r="O29" i="1"/>
  <c r="BF29" i="1" s="1"/>
  <c r="L29" i="1"/>
  <c r="AL29" i="1" s="1"/>
  <c r="BW26" i="1"/>
  <c r="BJ26" i="1"/>
  <c r="BD26" i="1"/>
  <c r="AP26" i="1"/>
  <c r="AO26" i="1"/>
  <c r="AK26" i="1"/>
  <c r="AJ26" i="1"/>
  <c r="AH26" i="1"/>
  <c r="AG26" i="1"/>
  <c r="AF26" i="1"/>
  <c r="AE26" i="1"/>
  <c r="AD26" i="1"/>
  <c r="Z26" i="1"/>
  <c r="O26" i="1"/>
  <c r="BF26" i="1" s="1"/>
  <c r="L26" i="1"/>
  <c r="AL26" i="1" s="1"/>
  <c r="BW24" i="1"/>
  <c r="BJ24" i="1"/>
  <c r="BD24" i="1"/>
  <c r="AP24" i="1"/>
  <c r="BI24" i="1" s="1"/>
  <c r="AC24" i="1" s="1"/>
  <c r="AO24" i="1"/>
  <c r="AK24" i="1"/>
  <c r="AJ24" i="1"/>
  <c r="AH24" i="1"/>
  <c r="AG24" i="1"/>
  <c r="AF24" i="1"/>
  <c r="AE24" i="1"/>
  <c r="AD24" i="1"/>
  <c r="Z24" i="1"/>
  <c r="O24" i="1"/>
  <c r="BF24" i="1" s="1"/>
  <c r="L24" i="1"/>
  <c r="AL24" i="1" s="1"/>
  <c r="BW20" i="1"/>
  <c r="BJ20" i="1"/>
  <c r="BD20" i="1"/>
  <c r="AP20" i="1"/>
  <c r="AO20" i="1"/>
  <c r="AK20" i="1"/>
  <c r="AJ20" i="1"/>
  <c r="AH20" i="1"/>
  <c r="AG20" i="1"/>
  <c r="AF20" i="1"/>
  <c r="AE20" i="1"/>
  <c r="AD20" i="1"/>
  <c r="Z20" i="1"/>
  <c r="O20" i="1"/>
  <c r="BF20" i="1" s="1"/>
  <c r="L20" i="1"/>
  <c r="AL20" i="1" s="1"/>
  <c r="BW18" i="1"/>
  <c r="BJ18" i="1"/>
  <c r="BD18" i="1"/>
  <c r="AP18" i="1"/>
  <c r="BI18" i="1" s="1"/>
  <c r="AC18" i="1" s="1"/>
  <c r="AO18" i="1"/>
  <c r="BH18" i="1" s="1"/>
  <c r="AB18" i="1" s="1"/>
  <c r="AK18" i="1"/>
  <c r="AJ18" i="1"/>
  <c r="AH18" i="1"/>
  <c r="AG18" i="1"/>
  <c r="AF18" i="1"/>
  <c r="AE18" i="1"/>
  <c r="AD18" i="1"/>
  <c r="Z18" i="1"/>
  <c r="O18" i="1"/>
  <c r="BF18" i="1" s="1"/>
  <c r="L18" i="1"/>
  <c r="AL18" i="1" s="1"/>
  <c r="BW16" i="1"/>
  <c r="BJ16" i="1"/>
  <c r="BD16" i="1"/>
  <c r="AP16" i="1"/>
  <c r="AO16" i="1"/>
  <c r="BH16" i="1" s="1"/>
  <c r="AB16" i="1" s="1"/>
  <c r="AK16" i="1"/>
  <c r="AJ16" i="1"/>
  <c r="AH16" i="1"/>
  <c r="AG16" i="1"/>
  <c r="AF16" i="1"/>
  <c r="AE16" i="1"/>
  <c r="AD16" i="1"/>
  <c r="Z16" i="1"/>
  <c r="O16" i="1"/>
  <c r="BF16" i="1" s="1"/>
  <c r="L16" i="1"/>
  <c r="AL16" i="1" s="1"/>
  <c r="BW14" i="1"/>
  <c r="BJ14" i="1"/>
  <c r="BD14" i="1"/>
  <c r="AP14" i="1"/>
  <c r="AX14" i="1" s="1"/>
  <c r="AO14" i="1"/>
  <c r="AW14" i="1" s="1"/>
  <c r="AK14" i="1"/>
  <c r="AJ14" i="1"/>
  <c r="AH14" i="1"/>
  <c r="AG14" i="1"/>
  <c r="AF14" i="1"/>
  <c r="AE14" i="1"/>
  <c r="AD14" i="1"/>
  <c r="Z14" i="1"/>
  <c r="O14" i="1"/>
  <c r="BF14" i="1" s="1"/>
  <c r="L14" i="1"/>
  <c r="AU1" i="1"/>
  <c r="AT1" i="1"/>
  <c r="AS1" i="1"/>
  <c r="BF131" i="1" l="1"/>
  <c r="M83" i="1"/>
  <c r="M75" i="1"/>
  <c r="M37" i="1"/>
  <c r="M48" i="1"/>
  <c r="AL78" i="1"/>
  <c r="AU77" i="1" s="1"/>
  <c r="AS36" i="1"/>
  <c r="AS73" i="1"/>
  <c r="M89" i="1"/>
  <c r="O23" i="1"/>
  <c r="J53" i="1"/>
  <c r="AT73" i="1"/>
  <c r="AW75" i="1"/>
  <c r="O30" i="1"/>
  <c r="M31" i="1"/>
  <c r="AW40" i="1"/>
  <c r="AT30" i="1"/>
  <c r="AU30" i="1"/>
  <c r="J38" i="1"/>
  <c r="K40" i="1"/>
  <c r="BI40" i="1"/>
  <c r="AC40" i="1" s="1"/>
  <c r="AT58" i="1"/>
  <c r="AW86" i="1"/>
  <c r="K125" i="1"/>
  <c r="BH14" i="1"/>
  <c r="AB14" i="1" s="1"/>
  <c r="K14" i="1"/>
  <c r="AT36" i="1"/>
  <c r="O13" i="1"/>
  <c r="BI37" i="1"/>
  <c r="AC37" i="1" s="1"/>
  <c r="BI14" i="1"/>
  <c r="AC14" i="1" s="1"/>
  <c r="J40" i="1"/>
  <c r="O43" i="1"/>
  <c r="BF78" i="1"/>
  <c r="M29" i="1"/>
  <c r="BH53" i="1"/>
  <c r="AB53" i="1" s="1"/>
  <c r="BI56" i="1"/>
  <c r="AC56" i="1" s="1"/>
  <c r="M74" i="1"/>
  <c r="J86" i="1"/>
  <c r="M115" i="1"/>
  <c r="J14" i="1"/>
  <c r="BH97" i="1"/>
  <c r="L30" i="1"/>
  <c r="BI75" i="1"/>
  <c r="AC75" i="1" s="1"/>
  <c r="J75" i="1"/>
  <c r="C28" i="3"/>
  <c r="F28" i="3" s="1"/>
  <c r="BI63" i="1"/>
  <c r="AC63" i="1" s="1"/>
  <c r="K63" i="1"/>
  <c r="AX86" i="1"/>
  <c r="AW100" i="1"/>
  <c r="AW16" i="1"/>
  <c r="K87" i="1"/>
  <c r="BI87" i="1"/>
  <c r="AX87" i="1"/>
  <c r="AV87" i="1" s="1"/>
  <c r="AW48" i="1"/>
  <c r="J48" i="1"/>
  <c r="BH48" i="1"/>
  <c r="AB48" i="1" s="1"/>
  <c r="K86" i="1"/>
  <c r="M125" i="1"/>
  <c r="AL125" i="1"/>
  <c r="AS43" i="1"/>
  <c r="BI59" i="1"/>
  <c r="AC59" i="1" s="1"/>
  <c r="M97" i="1"/>
  <c r="BH35" i="1"/>
  <c r="AB35" i="1" s="1"/>
  <c r="J35" i="1"/>
  <c r="BH45" i="1"/>
  <c r="AB45" i="1" s="1"/>
  <c r="J45" i="1"/>
  <c r="BH63" i="1"/>
  <c r="AB63" i="1" s="1"/>
  <c r="M91" i="1"/>
  <c r="J100" i="1"/>
  <c r="J16" i="1"/>
  <c r="AX35" i="1"/>
  <c r="BI35" i="1"/>
  <c r="AC35" i="1" s="1"/>
  <c r="K35" i="1"/>
  <c r="J44" i="1"/>
  <c r="BH44" i="1"/>
  <c r="AB44" i="1" s="1"/>
  <c r="K45" i="1"/>
  <c r="BI45" i="1"/>
  <c r="AC45" i="1" s="1"/>
  <c r="AX45" i="1"/>
  <c r="O52" i="1"/>
  <c r="J63" i="1"/>
  <c r="M94" i="1"/>
  <c r="AL94" i="1"/>
  <c r="AW35" i="1"/>
  <c r="M53" i="1"/>
  <c r="K62" i="1"/>
  <c r="AW113" i="1"/>
  <c r="BH113" i="1"/>
  <c r="AB113" i="1" s="1"/>
  <c r="AS30" i="1"/>
  <c r="AW44" i="1"/>
  <c r="M56" i="1"/>
  <c r="AL56" i="1"/>
  <c r="M59" i="1"/>
  <c r="M62" i="1"/>
  <c r="K113" i="1"/>
  <c r="AX113" i="1"/>
  <c r="BI113" i="1"/>
  <c r="AC113" i="1" s="1"/>
  <c r="M119" i="1"/>
  <c r="AL119" i="1"/>
  <c r="BI107" i="1"/>
  <c r="AC107" i="1" s="1"/>
  <c r="AX107" i="1"/>
  <c r="AV107" i="1" s="1"/>
  <c r="K107" i="1"/>
  <c r="BI16" i="1"/>
  <c r="AC16" i="1" s="1"/>
  <c r="K16" i="1"/>
  <c r="K66" i="1"/>
  <c r="BI66" i="1"/>
  <c r="AC66" i="1" s="1"/>
  <c r="AX66" i="1"/>
  <c r="AV66" i="1" s="1"/>
  <c r="AW105" i="1"/>
  <c r="J105" i="1"/>
  <c r="BC14" i="1"/>
  <c r="BH66" i="1"/>
  <c r="AB66" i="1" s="1"/>
  <c r="J66" i="1"/>
  <c r="J87" i="1"/>
  <c r="BH87" i="1"/>
  <c r="BH105" i="1"/>
  <c r="AB105" i="1" s="1"/>
  <c r="AX63" i="1"/>
  <c r="AV63" i="1" s="1"/>
  <c r="BI97" i="1"/>
  <c r="AX16" i="1"/>
  <c r="C17" i="3"/>
  <c r="AL50" i="1"/>
  <c r="AU49" i="1" s="1"/>
  <c r="L49" i="1"/>
  <c r="L52" i="1"/>
  <c r="AL53" i="1"/>
  <c r="O49" i="1"/>
  <c r="BF50" i="1"/>
  <c r="J111" i="1"/>
  <c r="BH111" i="1"/>
  <c r="AB111" i="1" s="1"/>
  <c r="AW111" i="1"/>
  <c r="AS23" i="1"/>
  <c r="M71" i="1"/>
  <c r="AT23" i="1"/>
  <c r="AU23" i="1"/>
  <c r="AX29" i="1"/>
  <c r="BI29" i="1"/>
  <c r="AC29" i="1" s="1"/>
  <c r="AX75" i="1"/>
  <c r="BH69" i="1"/>
  <c r="AB69" i="1" s="1"/>
  <c r="AW69" i="1"/>
  <c r="J69" i="1"/>
  <c r="AW78" i="1"/>
  <c r="BH78" i="1"/>
  <c r="AW24" i="1"/>
  <c r="BH24" i="1"/>
  <c r="AB24" i="1" s="1"/>
  <c r="J24" i="1"/>
  <c r="K78" i="1"/>
  <c r="K77" i="1" s="1"/>
  <c r="BI78" i="1"/>
  <c r="AX78" i="1"/>
  <c r="BH107" i="1"/>
  <c r="AB107" i="1" s="1"/>
  <c r="J107" i="1"/>
  <c r="AU58" i="1"/>
  <c r="AS88" i="1"/>
  <c r="BI109" i="1"/>
  <c r="AC109" i="1" s="1"/>
  <c r="AW117" i="1"/>
  <c r="AW81" i="1"/>
  <c r="AX117" i="1"/>
  <c r="M24" i="1"/>
  <c r="AW37" i="1"/>
  <c r="C18" i="3"/>
  <c r="AX37" i="1"/>
  <c r="BH81" i="1"/>
  <c r="J117" i="1"/>
  <c r="BH123" i="1"/>
  <c r="AB123" i="1" s="1"/>
  <c r="BH83" i="1"/>
  <c r="K117" i="1"/>
  <c r="AT80" i="1"/>
  <c r="BI31" i="1"/>
  <c r="AC31" i="1" s="1"/>
  <c r="M26" i="1"/>
  <c r="O73" i="1"/>
  <c r="AS80" i="1"/>
  <c r="M16" i="1"/>
  <c r="M20" i="1"/>
  <c r="O58" i="1"/>
  <c r="AT88" i="1"/>
  <c r="AS52" i="1"/>
  <c r="AT52" i="1"/>
  <c r="AW89" i="1"/>
  <c r="L104" i="1"/>
  <c r="L103" i="1" s="1"/>
  <c r="K13" i="2" s="1"/>
  <c r="P13" i="2" s="1"/>
  <c r="J37" i="1"/>
  <c r="M50" i="1"/>
  <c r="M49" i="1" s="1"/>
  <c r="BI83" i="1"/>
  <c r="J89" i="1"/>
  <c r="J123" i="1"/>
  <c r="BI127" i="1"/>
  <c r="AC127" i="1" s="1"/>
  <c r="C27" i="3"/>
  <c r="AW38" i="1"/>
  <c r="AV38" i="1" s="1"/>
  <c r="AX56" i="1"/>
  <c r="AS58" i="1"/>
  <c r="AV97" i="1"/>
  <c r="M121" i="1"/>
  <c r="M123" i="1"/>
  <c r="J125" i="1"/>
  <c r="M127" i="1"/>
  <c r="M63" i="1"/>
  <c r="BI81" i="1"/>
  <c r="K81" i="1"/>
  <c r="AX81" i="1"/>
  <c r="M107" i="1"/>
  <c r="M47" i="1"/>
  <c r="AX131" i="1"/>
  <c r="AV131" i="1" s="1"/>
  <c r="K131" i="1"/>
  <c r="K130" i="1" s="1"/>
  <c r="K129" i="1" s="1"/>
  <c r="J14" i="2" s="1"/>
  <c r="BI131" i="1"/>
  <c r="AC131" i="1" s="1"/>
  <c r="M38" i="1"/>
  <c r="AW59" i="1"/>
  <c r="J59" i="1"/>
  <c r="BH59" i="1"/>
  <c r="AB59" i="1" s="1"/>
  <c r="AX100" i="1"/>
  <c r="AL40" i="1"/>
  <c r="AU36" i="1" s="1"/>
  <c r="L36" i="1"/>
  <c r="K69" i="1"/>
  <c r="L73" i="1"/>
  <c r="AL75" i="1"/>
  <c r="AU73" i="1" s="1"/>
  <c r="M100" i="1"/>
  <c r="AX123" i="1"/>
  <c r="AV123" i="1" s="1"/>
  <c r="K123" i="1"/>
  <c r="BI26" i="1"/>
  <c r="AC26" i="1" s="1"/>
  <c r="AX26" i="1"/>
  <c r="K26" i="1"/>
  <c r="M45" i="1"/>
  <c r="L43" i="1"/>
  <c r="AW50" i="1"/>
  <c r="BH50" i="1"/>
  <c r="AB50" i="1" s="1"/>
  <c r="J50" i="1"/>
  <c r="J49" i="1" s="1"/>
  <c r="M87" i="1"/>
  <c r="C16" i="3"/>
  <c r="I18" i="4"/>
  <c r="F29" i="4" s="1"/>
  <c r="F14" i="3"/>
  <c r="F22" i="3" s="1"/>
  <c r="AX69" i="1"/>
  <c r="K100" i="1"/>
  <c r="AL45" i="1"/>
  <c r="AU43" i="1" s="1"/>
  <c r="M69" i="1"/>
  <c r="BF75" i="1"/>
  <c r="AT104" i="1"/>
  <c r="BI94" i="1"/>
  <c r="AX94" i="1"/>
  <c r="K94" i="1"/>
  <c r="AW109" i="1"/>
  <c r="J109" i="1"/>
  <c r="BH109" i="1"/>
  <c r="AB109" i="1" s="1"/>
  <c r="BH26" i="1"/>
  <c r="AB26" i="1" s="1"/>
  <c r="AW26" i="1"/>
  <c r="J26" i="1"/>
  <c r="AL14" i="1"/>
  <c r="AU13" i="1" s="1"/>
  <c r="L13" i="1"/>
  <c r="M14" i="1"/>
  <c r="BH115" i="1"/>
  <c r="AB115" i="1" s="1"/>
  <c r="J115" i="1"/>
  <c r="AW115" i="1"/>
  <c r="BF38" i="1"/>
  <c r="O36" i="1"/>
  <c r="AW18" i="1"/>
  <c r="AL117" i="1"/>
  <c r="M117" i="1"/>
  <c r="AX20" i="1"/>
  <c r="K20" i="1"/>
  <c r="BI20" i="1"/>
  <c r="AC20" i="1" s="1"/>
  <c r="J18" i="1"/>
  <c r="AL107" i="1"/>
  <c r="K18" i="1"/>
  <c r="M35" i="1"/>
  <c r="AW56" i="1"/>
  <c r="J56" i="1"/>
  <c r="BH56" i="1"/>
  <c r="AB56" i="1" s="1"/>
  <c r="BF62" i="1"/>
  <c r="AS65" i="1"/>
  <c r="AS104" i="1"/>
  <c r="BI123" i="1"/>
  <c r="AC123" i="1" s="1"/>
  <c r="AW20" i="1"/>
  <c r="BH20" i="1"/>
  <c r="AB20" i="1" s="1"/>
  <c r="J20" i="1"/>
  <c r="AT65" i="1"/>
  <c r="AW71" i="1"/>
  <c r="J71" i="1"/>
  <c r="AW125" i="1"/>
  <c r="AX24" i="1"/>
  <c r="K24" i="1"/>
  <c r="BI115" i="1"/>
  <c r="AC115" i="1" s="1"/>
  <c r="K115" i="1"/>
  <c r="AX115" i="1"/>
  <c r="AW31" i="1"/>
  <c r="J31" i="1"/>
  <c r="BH31" i="1"/>
  <c r="AB31" i="1" s="1"/>
  <c r="BH33" i="1"/>
  <c r="AB33" i="1" s="1"/>
  <c r="J33" i="1"/>
  <c r="AW33" i="1"/>
  <c r="O65" i="1"/>
  <c r="BF66" i="1"/>
  <c r="M113" i="1"/>
  <c r="K89" i="1"/>
  <c r="AX89" i="1"/>
  <c r="BI89" i="1"/>
  <c r="M40" i="1"/>
  <c r="AX18" i="1"/>
  <c r="K53" i="1"/>
  <c r="K52" i="1" s="1"/>
  <c r="AX53" i="1"/>
  <c r="AV53" i="1" s="1"/>
  <c r="M18" i="1"/>
  <c r="AW45" i="1"/>
  <c r="BH47" i="1"/>
  <c r="AB47" i="1" s="1"/>
  <c r="AW47" i="1"/>
  <c r="J47" i="1"/>
  <c r="K71" i="1"/>
  <c r="AX71" i="1"/>
  <c r="J94" i="1"/>
  <c r="BH94" i="1"/>
  <c r="AW94" i="1"/>
  <c r="M105" i="1"/>
  <c r="AX125" i="1"/>
  <c r="K50" i="1"/>
  <c r="K49" i="1" s="1"/>
  <c r="AX50" i="1"/>
  <c r="O104" i="1"/>
  <c r="O103" i="1" s="1"/>
  <c r="L13" i="2" s="1"/>
  <c r="BF107" i="1"/>
  <c r="L80" i="1"/>
  <c r="AL81" i="1"/>
  <c r="AU80" i="1" s="1"/>
  <c r="K74" i="1"/>
  <c r="K73" i="1" s="1"/>
  <c r="AX74" i="1"/>
  <c r="AX47" i="1"/>
  <c r="L65" i="1"/>
  <c r="O80" i="1"/>
  <c r="BF81" i="1"/>
  <c r="AW29" i="1"/>
  <c r="J29" i="1"/>
  <c r="K33" i="1"/>
  <c r="AW121" i="1"/>
  <c r="J121" i="1"/>
  <c r="AW62" i="1"/>
  <c r="J78" i="1"/>
  <c r="J77" i="1" s="1"/>
  <c r="AX111" i="1"/>
  <c r="AX119" i="1"/>
  <c r="AX121" i="1"/>
  <c r="K121" i="1"/>
  <c r="C19" i="3"/>
  <c r="M81" i="1"/>
  <c r="M86" i="1"/>
  <c r="C20" i="3"/>
  <c r="AX33" i="1"/>
  <c r="K47" i="1"/>
  <c r="O88" i="1"/>
  <c r="AS13" i="1"/>
  <c r="BI50" i="1"/>
  <c r="AC50" i="1" s="1"/>
  <c r="AW119" i="1"/>
  <c r="AT13" i="1"/>
  <c r="AX44" i="1"/>
  <c r="K44" i="1"/>
  <c r="M33" i="1"/>
  <c r="J62" i="1"/>
  <c r="AX62" i="1"/>
  <c r="BI74" i="1"/>
  <c r="AC74" i="1" s="1"/>
  <c r="BC83" i="1"/>
  <c r="BC97" i="1"/>
  <c r="K111" i="1"/>
  <c r="J119" i="1"/>
  <c r="I14" i="3"/>
  <c r="I22" i="3" s="1"/>
  <c r="BI38" i="1"/>
  <c r="AC38" i="1" s="1"/>
  <c r="K38" i="1"/>
  <c r="AX48" i="1"/>
  <c r="K48" i="1"/>
  <c r="AU65" i="1"/>
  <c r="K105" i="1"/>
  <c r="AX105" i="1"/>
  <c r="K119" i="1"/>
  <c r="AV14" i="1"/>
  <c r="L23" i="1"/>
  <c r="M66" i="1"/>
  <c r="M78" i="1"/>
  <c r="M77" i="1" s="1"/>
  <c r="M111" i="1"/>
  <c r="BH121" i="1"/>
  <c r="AB121" i="1" s="1"/>
  <c r="L58" i="1"/>
  <c r="AW91" i="1"/>
  <c r="J91" i="1"/>
  <c r="J127" i="1"/>
  <c r="AW127" i="1"/>
  <c r="C21" i="3"/>
  <c r="K91" i="1"/>
  <c r="AX91" i="1"/>
  <c r="AL131" i="1"/>
  <c r="AU130" i="1" s="1"/>
  <c r="L130" i="1"/>
  <c r="L129" i="1" s="1"/>
  <c r="K14" i="2" s="1"/>
  <c r="P14" i="2" s="1"/>
  <c r="M44" i="1"/>
  <c r="AT43" i="1"/>
  <c r="AW74" i="1"/>
  <c r="J74" i="1"/>
  <c r="L88" i="1"/>
  <c r="AL89" i="1"/>
  <c r="M109" i="1"/>
  <c r="M131" i="1"/>
  <c r="M130" i="1" s="1"/>
  <c r="M129" i="1" s="1"/>
  <c r="J83" i="1"/>
  <c r="J97" i="1"/>
  <c r="K109" i="1"/>
  <c r="K127" i="1"/>
  <c r="K29" i="1"/>
  <c r="K31" i="1"/>
  <c r="K59" i="1"/>
  <c r="K83" i="1"/>
  <c r="K97" i="1"/>
  <c r="J113" i="1"/>
  <c r="M73" i="1" l="1"/>
  <c r="AV75" i="1"/>
  <c r="M65" i="1"/>
  <c r="AV16" i="1"/>
  <c r="M52" i="1"/>
  <c r="BC63" i="1"/>
  <c r="AV78" i="1"/>
  <c r="M58" i="1"/>
  <c r="BC35" i="1"/>
  <c r="J52" i="1"/>
  <c r="AV113" i="1"/>
  <c r="K13" i="1"/>
  <c r="K36" i="1"/>
  <c r="BC78" i="1"/>
  <c r="J13" i="1"/>
  <c r="AV89" i="1"/>
  <c r="BC107" i="1"/>
  <c r="J58" i="1"/>
  <c r="AV69" i="1"/>
  <c r="C14" i="3"/>
  <c r="C15" i="3"/>
  <c r="AV111" i="1"/>
  <c r="J36" i="1"/>
  <c r="AU52" i="1"/>
  <c r="M36" i="1"/>
  <c r="BC131" i="1"/>
  <c r="M23" i="1"/>
  <c r="J65" i="1"/>
  <c r="J43" i="1"/>
  <c r="AV86" i="1"/>
  <c r="K65" i="1"/>
  <c r="BC113" i="1"/>
  <c r="J73" i="1"/>
  <c r="BC81" i="1"/>
  <c r="BC40" i="1"/>
  <c r="AV40" i="1"/>
  <c r="J104" i="1"/>
  <c r="J103" i="1" s="1"/>
  <c r="I13" i="2" s="1"/>
  <c r="BC117" i="1"/>
  <c r="AV117" i="1"/>
  <c r="AV81" i="1"/>
  <c r="AV24" i="1"/>
  <c r="AU88" i="1"/>
  <c r="K88" i="1"/>
  <c r="AV100" i="1"/>
  <c r="AV48" i="1"/>
  <c r="BC44" i="1"/>
  <c r="J88" i="1"/>
  <c r="BC53" i="1"/>
  <c r="BC38" i="1"/>
  <c r="BC87" i="1"/>
  <c r="AV105" i="1"/>
  <c r="J80" i="1"/>
  <c r="AV35" i="1"/>
  <c r="BC66" i="1"/>
  <c r="AV37" i="1"/>
  <c r="K30" i="1"/>
  <c r="J23" i="1"/>
  <c r="BC16" i="1"/>
  <c r="M88" i="1"/>
  <c r="O12" i="1"/>
  <c r="L12" i="2" s="1"/>
  <c r="K80" i="1"/>
  <c r="BC75" i="1"/>
  <c r="BC37" i="1"/>
  <c r="BC86" i="1"/>
  <c r="K58" i="1"/>
  <c r="BC18" i="1"/>
  <c r="AV18" i="1"/>
  <c r="BC119" i="1"/>
  <c r="AV119" i="1"/>
  <c r="AV56" i="1"/>
  <c r="BC56" i="1"/>
  <c r="BC109" i="1"/>
  <c r="AV109" i="1"/>
  <c r="K104" i="1"/>
  <c r="K103" i="1" s="1"/>
  <c r="J13" i="2" s="1"/>
  <c r="BC105" i="1"/>
  <c r="AV71" i="1"/>
  <c r="BC71" i="1"/>
  <c r="BC45" i="1"/>
  <c r="AV45" i="1"/>
  <c r="BC91" i="1"/>
  <c r="AV91" i="1"/>
  <c r="AV29" i="1"/>
  <c r="BC29" i="1"/>
  <c r="J30" i="1"/>
  <c r="AV44" i="1"/>
  <c r="BC123" i="1"/>
  <c r="M30" i="1"/>
  <c r="BC48" i="1"/>
  <c r="C29" i="3"/>
  <c r="BC69" i="1"/>
  <c r="K23" i="1"/>
  <c r="BC121" i="1"/>
  <c r="AV121" i="1"/>
  <c r="AU104" i="1"/>
  <c r="M13" i="1"/>
  <c r="L133" i="1"/>
  <c r="L12" i="1"/>
  <c r="K12" i="2" s="1"/>
  <c r="P12" i="2" s="1"/>
  <c r="K15" i="2" s="1"/>
  <c r="M80" i="1"/>
  <c r="BC94" i="1"/>
  <c r="AV94" i="1"/>
  <c r="BC62" i="1"/>
  <c r="AV62" i="1"/>
  <c r="AV125" i="1"/>
  <c r="BC125" i="1"/>
  <c r="BC115" i="1"/>
  <c r="AV115" i="1"/>
  <c r="BC127" i="1"/>
  <c r="AV127" i="1"/>
  <c r="AV47" i="1"/>
  <c r="BC47" i="1"/>
  <c r="BC33" i="1"/>
  <c r="AV33" i="1"/>
  <c r="BC50" i="1"/>
  <c r="AV50" i="1"/>
  <c r="BC24" i="1"/>
  <c r="BC20" i="1"/>
  <c r="AV20" i="1"/>
  <c r="BC111" i="1"/>
  <c r="AV74" i="1"/>
  <c r="BC74" i="1"/>
  <c r="AV31" i="1"/>
  <c r="BC31" i="1"/>
  <c r="BC100" i="1"/>
  <c r="BC89" i="1"/>
  <c r="AV59" i="1"/>
  <c r="BC59" i="1"/>
  <c r="M43" i="1"/>
  <c r="K43" i="1"/>
  <c r="M104" i="1"/>
  <c r="M103" i="1" s="1"/>
  <c r="BC26" i="1"/>
  <c r="AV26" i="1"/>
  <c r="C22" i="3" l="1"/>
  <c r="J12" i="1"/>
  <c r="I12" i="2" s="1"/>
  <c r="K12" i="1"/>
  <c r="J12" i="2" s="1"/>
  <c r="M133" i="1"/>
  <c r="M12" i="1"/>
  <c r="F29" i="3"/>
  <c r="I28" i="3"/>
  <c r="I29" i="3" l="1"/>
</calcChain>
</file>

<file path=xl/sharedStrings.xml><?xml version="1.0" encoding="utf-8"?>
<sst xmlns="http://schemas.openxmlformats.org/spreadsheetml/2006/main" count="1193" uniqueCount="334">
  <si>
    <t>Stavební rozpočet</t>
  </si>
  <si>
    <t>Název stavby:</t>
  </si>
  <si>
    <t>Rekonstrukce, úpravy a rozš. stáv. zpev. i nezpev. ploch k parkování - část sídliště U Hřbitova</t>
  </si>
  <si>
    <t>Doba výstavby:</t>
  </si>
  <si>
    <t xml:space="preserve"> </t>
  </si>
  <si>
    <t>Objednatel:</t>
  </si>
  <si>
    <t>Statutární město Jihlava</t>
  </si>
  <si>
    <t>Druh stavby:</t>
  </si>
  <si>
    <t>SO 119.1 - Rozšíření parkoviště u byt. domu U Hřbitova 54-60</t>
  </si>
  <si>
    <t>Začátek výstavby:</t>
  </si>
  <si>
    <t>Projektant:</t>
  </si>
  <si>
    <t> </t>
  </si>
  <si>
    <t>Lokalita:</t>
  </si>
  <si>
    <t>Jihlava</t>
  </si>
  <si>
    <t>Konec výstavby:</t>
  </si>
  <si>
    <t>Zhotovitel:</t>
  </si>
  <si>
    <t>dle výběrového řízení</t>
  </si>
  <si>
    <t>JKSO:</t>
  </si>
  <si>
    <t>Zpracováno dne:</t>
  </si>
  <si>
    <t>27.08.2024</t>
  </si>
  <si>
    <t>Zpracoval:</t>
  </si>
  <si>
    <t>Ing. Petr Kristýnek</t>
  </si>
  <si>
    <t>Č</t>
  </si>
  <si>
    <t>Objekt</t>
  </si>
  <si>
    <t>Kód</t>
  </si>
  <si>
    <t>Zkrácený popis / Varianta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</si>
  <si>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</si>
  <si>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</si>
  <si>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</si>
  <si>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</si>
  <si>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</si>
  <si>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</si>
  <si>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</si>
  <si>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</si>
  <si>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</si>
  <si>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</si>
  <si>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</si>
  <si>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</si>
  <si>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</si>
  <si>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</si>
  <si>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</si>
  <si>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</si>
  <si>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</si>
  <si>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</si>
  <si>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</si>
  <si>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</si>
  <si>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</si>
  <si>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</si>
  <si>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</si>
  <si>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</si>
  <si>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</si>
  <si>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</si>
  <si>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</si>
  <si>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</si>
  <si>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</si>
  <si>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</si>
  <si>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</si>
  <si>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119.1</t>
  </si>
  <si>
    <t>Rozšíření parkoviště u BD U Hřbitova 54-60</t>
  </si>
  <si>
    <t>11</t>
  </si>
  <si>
    <t>Přípravné a přidružené práce</t>
  </si>
  <si>
    <t>1</t>
  </si>
  <si>
    <t>113106121R00</t>
  </si>
  <si>
    <t>Rozebrání dlažeb z betonových dlaždic na sucho</t>
  </si>
  <si>
    <t>m2</t>
  </si>
  <si>
    <t>21</t>
  </si>
  <si>
    <t>RTS I / 2024</t>
  </si>
  <si>
    <t>11_</t>
  </si>
  <si>
    <t>119.1_1_</t>
  </si>
  <si>
    <t>119.1_</t>
  </si>
  <si>
    <t>6,0*2*0,6</t>
  </si>
  <si>
    <t>2</t>
  </si>
  <si>
    <t>113106231R00</t>
  </si>
  <si>
    <t>Rozebrání dlažeb ze zámkové dlažby v kamenivu</t>
  </si>
  <si>
    <t>(4,0+6,0+6,4+6,4)*0,4</t>
  </si>
  <si>
    <t>5</t>
  </si>
  <si>
    <t>113201111R00</t>
  </si>
  <si>
    <t>Vytrhání obrubníků chodníkových a parkových</t>
  </si>
  <si>
    <t>m</t>
  </si>
  <si>
    <t>6,0*2</t>
  </si>
  <si>
    <t>113202111R00</t>
  </si>
  <si>
    <t>Vytrhání obrub obrubníků silničních</t>
  </si>
  <si>
    <t>Varianta:</t>
  </si>
  <si>
    <t>betonové  obrubníky</t>
  </si>
  <si>
    <t>3,0+3,0+3,0+3,0</t>
  </si>
  <si>
    <t>12</t>
  </si>
  <si>
    <t>Odkopávky a prokopávky</t>
  </si>
  <si>
    <t>121101101R00</t>
  </si>
  <si>
    <t>Sejmutí ornice s přemístěním do 50 m</t>
  </si>
  <si>
    <t>m3</t>
  </si>
  <si>
    <t>12_</t>
  </si>
  <si>
    <t>(5,0+10,0+8,0+15,0)*0,15</t>
  </si>
  <si>
    <t>122202201R00</t>
  </si>
  <si>
    <t>Odkopávky pro silnice v hor. 3 do 100 m3</t>
  </si>
  <si>
    <t>(2,0+4,0+4,0+4,0)*0,4</t>
  </si>
  <si>
    <t>;pro palisády; (2,4+3,0+3,0+2,8+2,9)*0,5*0,5</t>
  </si>
  <si>
    <t>122202209R00</t>
  </si>
  <si>
    <t>Příplatek za lepivost - odkop. pro silnice v hor.3</t>
  </si>
  <si>
    <t>16</t>
  </si>
  <si>
    <t>Přemístění výkopku</t>
  </si>
  <si>
    <t>162701105R00</t>
  </si>
  <si>
    <t>Vodorovné přemístění výkopku z hor.1-4 do 10000 m</t>
  </si>
  <si>
    <t>16_</t>
  </si>
  <si>
    <t>0,6+3,52-2,35</t>
  </si>
  <si>
    <t>162701109R00</t>
  </si>
  <si>
    <t>Příplatek k vod. přemístění hor.1-4 za další 1 km</t>
  </si>
  <si>
    <t>1,77*5</t>
  </si>
  <si>
    <t>162702199R00</t>
  </si>
  <si>
    <t>Poplatek za skládku zeminy</t>
  </si>
  <si>
    <t>17</t>
  </si>
  <si>
    <t>Konstrukce ze zemin</t>
  </si>
  <si>
    <t>171101104R00</t>
  </si>
  <si>
    <t>Uložení sypaniny do násypů zhutněných na 102% PS</t>
  </si>
  <si>
    <t>17_</t>
  </si>
  <si>
    <t>171201101R00</t>
  </si>
  <si>
    <t>Uložení sypaniny do násypů nezhutněných</t>
  </si>
  <si>
    <t>Poznámka:</t>
  </si>
  <si>
    <t>uložení výkopku  na skládku</t>
  </si>
  <si>
    <t>174101102R00</t>
  </si>
  <si>
    <t>Zásyp ruční se zhutněním</t>
  </si>
  <si>
    <t>zásyp kolem nových obrubníků a palisád</t>
  </si>
  <si>
    <t>(12+14,1)*0,3*0,3</t>
  </si>
  <si>
    <t>18</t>
  </si>
  <si>
    <t>Povrchové úpravy terénu</t>
  </si>
  <si>
    <t>180402113R00</t>
  </si>
  <si>
    <t>Založení trávníku parkového výsevem svah do 1:1</t>
  </si>
  <si>
    <t>18_</t>
  </si>
  <si>
    <t>181101102R00</t>
  </si>
  <si>
    <t>Úprava pláně v zářezech v hor. 1-4, se zhutněním</t>
  </si>
  <si>
    <t>30,0+14,1*0,5</t>
  </si>
  <si>
    <t>182101101R00</t>
  </si>
  <si>
    <t>Svahování v zářezech v hor. 1 - 4</t>
  </si>
  <si>
    <t>182301122R00</t>
  </si>
  <si>
    <t>Rozprostření ornice, svah, tl. 10-15 cm, do 500 m2</t>
  </si>
  <si>
    <t>33</t>
  </si>
  <si>
    <t>Sloupy a pilíře, stožáry a rámové stojky</t>
  </si>
  <si>
    <t>338920022R00</t>
  </si>
  <si>
    <t>Osazení betonové palisády, š. do 20 cm, dl. do 90 cm beton C 20/25</t>
  </si>
  <si>
    <t>33_</t>
  </si>
  <si>
    <t>119.1_3_</t>
  </si>
  <si>
    <t>2,4+3,0+3,0+2,8+2,9</t>
  </si>
  <si>
    <t>56</t>
  </si>
  <si>
    <t>Podkladní vrstvy komunikací a zpevněných ploch</t>
  </si>
  <si>
    <t>564721111R00</t>
  </si>
  <si>
    <t>Podklad z kameniva drceného vel.16-32 mm,tl. 8 cm</t>
  </si>
  <si>
    <t>56_</t>
  </si>
  <si>
    <t>119.1_5_</t>
  </si>
  <si>
    <t>podklad lože pod obrubníky a palisády</t>
  </si>
  <si>
    <t>(12,6+14,7)*0,5</t>
  </si>
  <si>
    <t>564871111R00</t>
  </si>
  <si>
    <t>Podklad ze štěrkodrti po zhutnění tloušťky 25 cm</t>
  </si>
  <si>
    <t>59</t>
  </si>
  <si>
    <t>Kryty pozemních komunikací, letišť a ploch dlážděných (předlažby)</t>
  </si>
  <si>
    <t>59_</t>
  </si>
  <si>
    <t>596215040R00</t>
  </si>
  <si>
    <t>Kladení zámkové dlažby tl. 8 cm do drtě tl. 4 cm</t>
  </si>
  <si>
    <t>2,1+7,5+7,3+7,8</t>
  </si>
  <si>
    <t>;předláždění; 9,0</t>
  </si>
  <si>
    <t>596291113R00</t>
  </si>
  <si>
    <t>Řezání zámkové dlažby tl. 80 mm</t>
  </si>
  <si>
    <t>596811111R00</t>
  </si>
  <si>
    <t>Kladení dlaždic kom.pro pěší, lože z kameniva těž.</t>
  </si>
  <si>
    <t>předlažba chodníku</t>
  </si>
  <si>
    <t>91</t>
  </si>
  <si>
    <t>Doplňující konstrukce a práce na pozemních komunikacích a zpevněných plochách</t>
  </si>
  <si>
    <t>914001111R00</t>
  </si>
  <si>
    <t>Osazení svislé doprav.značky a sloupku, bet.základ</t>
  </si>
  <si>
    <t>kus</t>
  </si>
  <si>
    <t>91_</t>
  </si>
  <si>
    <t>119.1_9_</t>
  </si>
  <si>
    <t>přemístění stáv. značek</t>
  </si>
  <si>
    <t>4*2,0</t>
  </si>
  <si>
    <t>917862111R00</t>
  </si>
  <si>
    <t>Osazení stojatého obrubníku betonového, s boční opěrou, do lože z betonu C 16/20Nxf1</t>
  </si>
  <si>
    <t>4*3,0</t>
  </si>
  <si>
    <t>979054441R00</t>
  </si>
  <si>
    <t>Očištění vybour. dlaždic s výplní kamen. těženým</t>
  </si>
  <si>
    <t>9,12+3,2</t>
  </si>
  <si>
    <t>96</t>
  </si>
  <si>
    <t>Bourání konstrukcí</t>
  </si>
  <si>
    <t>966006132R00</t>
  </si>
  <si>
    <t>Odstranění doprav.značek se sloupky, s bet.patkami</t>
  </si>
  <si>
    <t>96_</t>
  </si>
  <si>
    <t>97010-1001</t>
  </si>
  <si>
    <t>Vybourání betonových palisád D 200</t>
  </si>
  <si>
    <t>RTS I / 2023</t>
  </si>
  <si>
    <t>0,7+3,0+3,5+3,5</t>
  </si>
  <si>
    <t>H22</t>
  </si>
  <si>
    <t>Komunikace pozemní a letiště</t>
  </si>
  <si>
    <t>998223011R00</t>
  </si>
  <si>
    <t>Přesun hmot, pozemní komunikace, kryt dlážděný</t>
  </si>
  <si>
    <t>t</t>
  </si>
  <si>
    <t>H22_</t>
  </si>
  <si>
    <t>56,5-13,5</t>
  </si>
  <si>
    <t>S</t>
  </si>
  <si>
    <t>Přesuny sutí</t>
  </si>
  <si>
    <t>979081111R00</t>
  </si>
  <si>
    <t>Odvoz suti a vybour. hmot na skládku do 1 km</t>
  </si>
  <si>
    <t>S_</t>
  </si>
  <si>
    <t>12,0+3,2-1,7</t>
  </si>
  <si>
    <t>979081121R00</t>
  </si>
  <si>
    <t>Příplatek k odvozu za každý další 1 km</t>
  </si>
  <si>
    <t>13,5*9</t>
  </si>
  <si>
    <t>odvoz suti do 10 km - k recyklaci</t>
  </si>
  <si>
    <t>979084219R00</t>
  </si>
  <si>
    <t>Příplatek k dopravě vybour.hmot za dalších 5 km</t>
  </si>
  <si>
    <t>979999999R00</t>
  </si>
  <si>
    <t>Poplatek za recyklaci suti - beton, živice, štěrk</t>
  </si>
  <si>
    <t>M</t>
  </si>
  <si>
    <t>Ostatní materiál</t>
  </si>
  <si>
    <t>00572420</t>
  </si>
  <si>
    <t>Směs travní parková III. dekorativní PROFI</t>
  </si>
  <si>
    <t>kg</t>
  </si>
  <si>
    <t>0</t>
  </si>
  <si>
    <t>Z99999_</t>
  </si>
  <si>
    <t>119.1_Z_</t>
  </si>
  <si>
    <t>40*0,03</t>
  </si>
  <si>
    <t>59217010</t>
  </si>
  <si>
    <t>Obrubník silniční betonový 150 x 250 x 1000 mm přírodní</t>
  </si>
  <si>
    <t>12,0</t>
  </si>
  <si>
    <t>;ztratné 2%; 0,24</t>
  </si>
  <si>
    <t>59228413</t>
  </si>
  <si>
    <t>Palisáda přírodní Masiv 175 x 200 x 800 mm</t>
  </si>
  <si>
    <t>14,1/0,175</t>
  </si>
  <si>
    <t>;ztratné 5%; 4,0285</t>
  </si>
  <si>
    <t>59245300</t>
  </si>
  <si>
    <t>Dlažba Íčko přírodní 200 x 165 x 80 mm</t>
  </si>
  <si>
    <t>24,7</t>
  </si>
  <si>
    <t>;ztratné 10%; 2,47</t>
  </si>
  <si>
    <t>592453320</t>
  </si>
  <si>
    <t>Dlaždice betonová 300 x 300 x 40 mm hladká standard šedá</t>
  </si>
  <si>
    <t>4,0</t>
  </si>
  <si>
    <t>;ztratné 5%; 0,2</t>
  </si>
  <si>
    <t>VORN</t>
  </si>
  <si>
    <t>Vedlejší a ostatní rozpočtové náklady</t>
  </si>
  <si>
    <t>010VD</t>
  </si>
  <si>
    <t>Vedlejší rozpočtové náklady</t>
  </si>
  <si>
    <t>100 00-01</t>
  </si>
  <si>
    <t>Dopravně inženýrská opatření</t>
  </si>
  <si>
    <t>soubor</t>
  </si>
  <si>
    <t>010VD_</t>
  </si>
  <si>
    <t>VORN_0_</t>
  </si>
  <si>
    <t>VORN_</t>
  </si>
  <si>
    <t>Dopravně inženýrská opatření po dobu stavby, prováděná v souladu s pokyny Policie ČR - dopravního inspektorátu, dle pokynů příslušného odboru dopravy a správce komunikace - Služby města Jihlavy a dle pokynů dalších příslušných orgánů.
Včetně veškerého přechodného dopravního značení, vč. instalace a zajištění servisu značení po celou dobu trvání stavby.
Zajištění prací pro "Stanovení přechodné úpravy silničního provozu na komunikacích dle §77 zákona č. 361/2000 Sb., O provozu na pozemních komunikacích."
Zpracování plánu DIO.</t>
  </si>
  <si>
    <t>Náklady na vytýčení budovaných ploch</t>
  </si>
  <si>
    <t>Geodetické vytýčení nově budovaných parkovacích míst a souvisejícíchc konstrukcí, včetně nákladů na opakovanou dopravu geodetické skupiny, práce kancelářské a výstupní materiál.</t>
  </si>
  <si>
    <t>Náklady na vytýčení stávajících inž. sítí</t>
  </si>
  <si>
    <t>Polohové a hloubkové vytyčení stávajících sítí před zahájením zemních prací pro každou stavbu zvlášť,
( opakované vytyčení v případě poškození, ztráty, znehodnocení či nejasnosti vytyčovacích znaků v terénu
staveniště ) sítě a zařízení, včetně protokolárního předání vytyčení</t>
  </si>
  <si>
    <t>Náklady na zajištění dopravy</t>
  </si>
  <si>
    <t>Náklady na projednání návrhu dočasného dopravního značení /MMJ, odbor dopravy, Policie ČR, DI/, zřízení, přemisťování a zrušení dočasného dopravního značení pro jednotlivé stavby ve vazbě na harmonogram prací.</t>
  </si>
  <si>
    <t>Náklady na informační cedule</t>
  </si>
  <si>
    <t xml:space="preserve">Náklady na pořízení informačních, zákazových a příkazových cedulí pro zajištění označení stavby a příkazových cedulí pro vymezení pohybu chodců či vozidel po staveništi (osazení dle potřeby stavby), 
náklady na osazení, přemístění a zrušení cedulí
</t>
  </si>
  <si>
    <t>Náklady na oplocení, ohrazení výkopů</t>
  </si>
  <si>
    <t>Náklady na zřízení, údržbu, přemístění a zrušení oplocení či ohrazení výkopových rýh a jam, případně jejich jiné vyznačení v terénu po dobu jejich existence s odkazem na předpisy BOZP a součinnost určeného koordinátora BOZP stavby</t>
  </si>
  <si>
    <t>Náklady na projednání záborů</t>
  </si>
  <si>
    <t>Náklady na projednání a zajištění záborů všech ploch potřebných k realizaci stavby, včetně případných poplatků za pronájem ploch.</t>
  </si>
  <si>
    <t>Náklady na zajištění skládek</t>
  </si>
  <si>
    <t>Náklady na projednání a zajištění míst mezideponií a deponií vytěžených hmot, tzn. projednání uložení vytěžených hmot na dočasné skládky po dobu stavby, respektive trvalé skládky za účelem trvalého uložení vytěžených hmot s vlastníky pozemků či skládek. Před zahájením stavby bude doložen investorovi smluvní vztah s vlastníkem pozemků na nichž budou zeminy či vytěžené hmoty ukládány.</t>
  </si>
  <si>
    <t>Náklady na vypracování harmonogramu</t>
  </si>
  <si>
    <t>Náklady na vypracování harmonogramu stavebních prací pro stavbu s jeho průběžnou aktualizací, projednání a odsouhlasení s investorem, provozovatelem, DOS a koordinátorem BOZP.</t>
  </si>
  <si>
    <t>200 00-01</t>
  </si>
  <si>
    <t>Geometrický plán stavby</t>
  </si>
  <si>
    <t xml:space="preserve">Geometrický plán stavby pro vložení do katastru nemovitostí, zhotovený oprávněnou osobou.
</t>
  </si>
  <si>
    <t>Dokumentace skutečného provedení stavby</t>
  </si>
  <si>
    <t>Dokumentace skutečného provedení stavebních objektů /opravené situace, popř. předepsaná fotodokumentace atd./, dle specifikace uvedené u jednotlivých stavebních objektů, mimo geodetického zaměření Microstation.</t>
  </si>
  <si>
    <t>Geodetické zaměření skutečného provedení stavby</t>
  </si>
  <si>
    <t>Geodetické zaměření MICROSTATION skutečného stavu provedených konstrukcí, včetně veřejného osvětlení, včetně nákladů na opakovanou dopravu geodetické skupiny, práce kancelářské a výstupní materiál.</t>
  </si>
  <si>
    <t>VRN-ZS</t>
  </si>
  <si>
    <t>Vedlejší rozpočtové náklady - zařízení staveniště</t>
  </si>
  <si>
    <t>Náklady na zařízení staveniště</t>
  </si>
  <si>
    <t>VRN-ZS_0_</t>
  </si>
  <si>
    <t>VRN-ZS_</t>
  </si>
  <si>
    <t xml:space="preserve">Náklady na projednání a zajištění míst GZS (zázemí zhotovitele, skládky materiálů k zabudování do stavby, skládky sypkých materiálů). Vše rozsahu souvisejících nákladů a případných poplatků za užívání či nájem ploch. Zařízení staveniště pro stavbu.
</t>
  </si>
  <si>
    <t>Celkem:</t>
  </si>
  <si>
    <t>Náklady na veškeré výkony a materiály jsou obsaženy v příslušných položkách</t>
  </si>
  <si>
    <t>Stavební rozpočet - Jen objekty celkem</t>
  </si>
  <si>
    <t>Zkrácený popis</t>
  </si>
  <si>
    <t>F</t>
  </si>
  <si>
    <t>Krycí list rozpočtu</t>
  </si>
  <si>
    <t>IČO/DIČ:</t>
  </si>
  <si>
    <t>00286010/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</si>
  <si>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</si>
  <si>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</si>
  <si>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</si>
  <si>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</si>
  <si>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</si>
  <si>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</si>
  <si>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</si>
  <si>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</si>
  <si>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</si>
  <si>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</si>
  <si>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</si>
  <si>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</si>
  <si>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</si>
  <si>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</si>
  <si>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</si>
  <si>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</si>
  <si>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</si>
  <si>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</si>
  <si>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</si>
  <si>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</si>
  <si>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</si>
  <si>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</si>
  <si>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</si>
  <si>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</si>
  <si>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</si>
  <si>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</si>
  <si>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</si>
  <si>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</si>
  <si>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</si>
  <si>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</si>
  <si>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</si>
  <si>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</si>
  <si>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</si>
  <si>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</si>
  <si>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</si>
  <si>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</si>
  <si>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</si>
  <si>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</si>
  <si>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</si>
  <si>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</si>
  <si>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</si>
  <si>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 xml:space="preserve">Náklady na veškeré výkony a materiály jsou obsaženy v příslušných položkách 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</si>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</sst>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FF"/>
      <name val="Arial"/>
      <charset val="238"/>
    </font>
    <font>
      <i/>
      <sz val="10"/>
      <color rgb="FF000000"/>
      <name val="Arial"/>
      <charset val="238"/>
    </font>
    <font>
      <i/>
      <sz val="10"/>
      <color rgb="FFDF0000"/>
      <name val="Arial"/>
      <charset val="238"/>
    </font>
    <font>
      <i/>
      <sz val="10"/>
      <color rgb="FF0078D7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8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86">
    <xf numFmtId="0" fontId="0" fillId="0" borderId="0" xfId="0"/>
    <xf numFmtId="4" fontId="2" fillId="2" borderId="0" xfId="0" applyNumberFormat="1" applyFont="1" applyFill="1" applyBorder="1" applyAlignment="1" applyProtection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2" fillId="0" borderId="19" xfId="0" applyNumberFormat="1" applyFont="1" applyFill="1" applyBorder="1" applyAlignment="1" applyProtection="1">
      <alignment horizontal="center" vertical="center"/>
    </xf>
    <xf numFmtId="0" fontId="2" fillId="0" borderId="22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23" xfId="0" applyNumberFormat="1" applyFont="1" applyFill="1" applyBorder="1" applyAlignment="1" applyProtection="1">
      <alignment horizontal="left" vertical="center"/>
    </xf>
    <xf numFmtId="0" fontId="3" fillId="0" borderId="24" xfId="0" applyNumberFormat="1" applyFont="1" applyFill="1" applyBorder="1" applyAlignment="1" applyProtection="1">
      <alignment horizontal="left" vertical="center"/>
    </xf>
    <xf numFmtId="0" fontId="2" fillId="0" borderId="27" xfId="0" applyNumberFormat="1" applyFont="1" applyFill="1" applyBorder="1" applyAlignment="1" applyProtection="1">
      <alignment horizontal="center" vertical="center"/>
    </xf>
    <xf numFmtId="0" fontId="3" fillId="0" borderId="28" xfId="0" applyNumberFormat="1" applyFont="1" applyFill="1" applyBorder="1" applyAlignment="1" applyProtection="1">
      <alignment horizontal="left" vertical="center"/>
    </xf>
    <xf numFmtId="0" fontId="2" fillId="0" borderId="29" xfId="0" applyNumberFormat="1" applyFont="1" applyFill="1" applyBorder="1" applyAlignment="1" applyProtection="1">
      <alignment horizontal="center" vertical="center"/>
    </xf>
    <xf numFmtId="0" fontId="2" fillId="0" borderId="30" xfId="0" applyNumberFormat="1" applyFont="1" applyFill="1" applyBorder="1" applyAlignment="1" applyProtection="1">
      <alignment horizontal="center" vertical="center"/>
    </xf>
    <xf numFmtId="0" fontId="2" fillId="0" borderId="31" xfId="0" applyNumberFormat="1" applyFont="1" applyFill="1" applyBorder="1" applyAlignment="1" applyProtection="1">
      <alignment horizontal="center" vertical="center"/>
    </xf>
    <xf numFmtId="0" fontId="2" fillId="0" borderId="32" xfId="0" applyNumberFormat="1" applyFont="1" applyFill="1" applyBorder="1" applyAlignment="1" applyProtection="1">
      <alignment horizontal="center" vertical="center"/>
    </xf>
    <xf numFmtId="0" fontId="2" fillId="0" borderId="33" xfId="0" applyNumberFormat="1" applyFont="1" applyFill="1" applyBorder="1" applyAlignment="1" applyProtection="1">
      <alignment horizontal="center" vertical="center"/>
    </xf>
    <xf numFmtId="0" fontId="2" fillId="0" borderId="34" xfId="0" applyNumberFormat="1" applyFont="1" applyFill="1" applyBorder="1" applyAlignment="1" applyProtection="1">
      <alignment horizontal="center" vertical="center"/>
    </xf>
    <xf numFmtId="0" fontId="2" fillId="0" borderId="35" xfId="0" applyNumberFormat="1" applyFont="1" applyFill="1" applyBorder="1" applyAlignment="1" applyProtection="1">
      <alignment horizontal="center" vertical="center"/>
    </xf>
    <xf numFmtId="0" fontId="3" fillId="2" borderId="36" xfId="0" applyNumberFormat="1" applyFont="1" applyFill="1" applyBorder="1" applyAlignment="1" applyProtection="1">
      <alignment horizontal="left" vertical="center"/>
    </xf>
    <xf numFmtId="0" fontId="2" fillId="2" borderId="37" xfId="0" applyNumberFormat="1" applyFont="1" applyFill="1" applyBorder="1" applyAlignment="1" applyProtection="1">
      <alignment horizontal="left" vertical="center"/>
    </xf>
    <xf numFmtId="0" fontId="3" fillId="2" borderId="37" xfId="0" applyNumberFormat="1" applyFont="1" applyFill="1" applyBorder="1" applyAlignment="1" applyProtection="1">
      <alignment horizontal="left" vertical="center"/>
    </xf>
    <xf numFmtId="4" fontId="2" fillId="2" borderId="37" xfId="0" applyNumberFormat="1" applyFont="1" applyFill="1" applyBorder="1" applyAlignment="1" applyProtection="1">
      <alignment horizontal="right" vertical="center"/>
    </xf>
    <xf numFmtId="0" fontId="2" fillId="2" borderId="37" xfId="0" applyNumberFormat="1" applyFont="1" applyFill="1" applyBorder="1" applyAlignment="1" applyProtection="1">
      <alignment horizontal="right" vertical="center"/>
    </xf>
    <xf numFmtId="0" fontId="2" fillId="2" borderId="38" xfId="0" applyNumberFormat="1" applyFont="1" applyFill="1" applyBorder="1" applyAlignment="1" applyProtection="1">
      <alignment horizontal="right" vertical="center"/>
    </xf>
    <xf numFmtId="0" fontId="3" fillId="2" borderId="5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6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0" borderId="6" xfId="0" applyNumberFormat="1" applyFont="1" applyFill="1" applyBorder="1" applyAlignment="1" applyProtection="1">
      <alignment horizontal="right" vertical="center"/>
    </xf>
    <xf numFmtId="0" fontId="0" fillId="0" borderId="5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0" fontId="0" fillId="0" borderId="6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 vertical="center"/>
    </xf>
    <xf numFmtId="0" fontId="7" fillId="0" borderId="0" xfId="0" applyNumberFormat="1" applyFont="1" applyFill="1" applyBorder="1" applyAlignment="1" applyProtection="1">
      <alignment horizontal="right" vertical="center"/>
    </xf>
    <xf numFmtId="0" fontId="0" fillId="0" borderId="39" xfId="0" applyNumberFormat="1" applyFont="1" applyFill="1" applyBorder="1" applyAlignment="1" applyProtection="1"/>
    <xf numFmtId="0" fontId="0" fillId="0" borderId="40" xfId="0" applyNumberFormat="1" applyFont="1" applyFill="1" applyBorder="1" applyAlignment="1" applyProtection="1"/>
    <xf numFmtId="0" fontId="7" fillId="0" borderId="40" xfId="0" applyNumberFormat="1" applyFont="1" applyFill="1" applyBorder="1" applyAlignment="1" applyProtection="1">
      <alignment horizontal="right" vertical="center"/>
    </xf>
    <xf numFmtId="4" fontId="2" fillId="0" borderId="42" xfId="0" applyNumberFormat="1" applyFont="1" applyFill="1" applyBorder="1" applyAlignment="1" applyProtection="1">
      <alignment horizontal="right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3" fillId="0" borderId="22" xfId="0" applyNumberFormat="1" applyFont="1" applyFill="1" applyBorder="1" applyAlignment="1" applyProtection="1">
      <alignment horizontal="left" vertical="center"/>
    </xf>
    <xf numFmtId="0" fontId="2" fillId="0" borderId="35" xfId="0" applyNumberFormat="1" applyFont="1" applyFill="1" applyBorder="1" applyAlignment="1" applyProtection="1">
      <alignment horizontal="left" vertical="center"/>
    </xf>
    <xf numFmtId="0" fontId="3" fillId="0" borderId="36" xfId="0" applyNumberFormat="1" applyFont="1" applyFill="1" applyBorder="1" applyAlignment="1" applyProtection="1">
      <alignment horizontal="left" vertical="center"/>
    </xf>
    <xf numFmtId="4" fontId="3" fillId="0" borderId="37" xfId="0" applyNumberFormat="1" applyFont="1" applyFill="1" applyBorder="1" applyAlignment="1" applyProtection="1">
      <alignment horizontal="right" vertical="center"/>
    </xf>
    <xf numFmtId="4" fontId="3" fillId="0" borderId="38" xfId="0" applyNumberFormat="1" applyFont="1" applyFill="1" applyBorder="1" applyAlignment="1" applyProtection="1">
      <alignment horizontal="right" vertical="center"/>
    </xf>
    <xf numFmtId="0" fontId="3" fillId="0" borderId="47" xfId="0" applyNumberFormat="1" applyFont="1" applyFill="1" applyBorder="1" applyAlignment="1" applyProtection="1">
      <alignment horizontal="right" vertical="center"/>
    </xf>
    <xf numFmtId="4" fontId="3" fillId="0" borderId="6" xfId="0" applyNumberFormat="1" applyFont="1" applyFill="1" applyBorder="1" applyAlignment="1" applyProtection="1">
      <alignment horizontal="right" vertical="center"/>
    </xf>
    <xf numFmtId="0" fontId="3" fillId="0" borderId="39" xfId="0" applyNumberFormat="1" applyFont="1" applyFill="1" applyBorder="1" applyAlignment="1" applyProtection="1">
      <alignment horizontal="left" vertical="center"/>
    </xf>
    <xf numFmtId="4" fontId="3" fillId="0" borderId="40" xfId="0" applyNumberFormat="1" applyFont="1" applyFill="1" applyBorder="1" applyAlignment="1" applyProtection="1">
      <alignment horizontal="right" vertical="center"/>
    </xf>
    <xf numFmtId="4" fontId="3" fillId="0" borderId="41" xfId="0" applyNumberFormat="1" applyFont="1" applyFill="1" applyBorder="1" applyAlignment="1" applyProtection="1">
      <alignment horizontal="right" vertical="center"/>
    </xf>
    <xf numFmtId="0" fontId="10" fillId="2" borderId="49" xfId="0" applyNumberFormat="1" applyFont="1" applyFill="1" applyBorder="1" applyAlignment="1" applyProtection="1">
      <alignment horizontal="center" vertical="center"/>
    </xf>
    <xf numFmtId="0" fontId="10" fillId="2" borderId="52" xfId="0" applyNumberFormat="1" applyFont="1" applyFill="1" applyBorder="1" applyAlignment="1" applyProtection="1">
      <alignment horizontal="center" vertical="center"/>
    </xf>
    <xf numFmtId="0" fontId="12" fillId="0" borderId="53" xfId="0" applyNumberFormat="1" applyFont="1" applyFill="1" applyBorder="1" applyAlignment="1" applyProtection="1">
      <alignment horizontal="left" vertical="center"/>
    </xf>
    <xf numFmtId="0" fontId="13" fillId="0" borderId="54" xfId="0" applyNumberFormat="1" applyFont="1" applyFill="1" applyBorder="1" applyAlignment="1" applyProtection="1">
      <alignment horizontal="left" vertical="center"/>
    </xf>
    <xf numFmtId="4" fontId="13" fillId="0" borderId="54" xfId="0" applyNumberFormat="1" applyFont="1" applyFill="1" applyBorder="1" applyAlignment="1" applyProtection="1">
      <alignment horizontal="right" vertical="center"/>
    </xf>
    <xf numFmtId="0" fontId="12" fillId="0" borderId="57" xfId="0" applyNumberFormat="1" applyFont="1" applyFill="1" applyBorder="1" applyAlignment="1" applyProtection="1">
      <alignment horizontal="left" vertical="center"/>
    </xf>
    <xf numFmtId="0" fontId="13" fillId="0" borderId="54" xfId="0" applyNumberFormat="1" applyFont="1" applyFill="1" applyBorder="1" applyAlignment="1" applyProtection="1">
      <alignment horizontal="right" vertical="center"/>
    </xf>
    <xf numFmtId="4" fontId="13" fillId="0" borderId="61" xfId="0" applyNumberFormat="1" applyFont="1" applyFill="1" applyBorder="1" applyAlignment="1" applyProtection="1">
      <alignment horizontal="right" vertical="center"/>
    </xf>
    <xf numFmtId="0" fontId="13" fillId="0" borderId="61" xfId="0" applyNumberFormat="1" applyFont="1" applyFill="1" applyBorder="1" applyAlignment="1" applyProtection="1">
      <alignment horizontal="right" vertical="center"/>
    </xf>
    <xf numFmtId="4" fontId="13" fillId="0" borderId="52" xfId="0" applyNumberFormat="1" applyFont="1" applyFill="1" applyBorder="1" applyAlignment="1" applyProtection="1">
      <alignment horizontal="right" vertical="center"/>
    </xf>
    <xf numFmtId="4" fontId="13" fillId="0" borderId="30" xfId="0" applyNumberFormat="1" applyFont="1" applyFill="1" applyBorder="1" applyAlignment="1" applyProtection="1">
      <alignment horizontal="right" vertical="center"/>
    </xf>
    <xf numFmtId="4" fontId="12" fillId="2" borderId="51" xfId="0" applyNumberFormat="1" applyFont="1" applyFill="1" applyBorder="1" applyAlignment="1" applyProtection="1">
      <alignment horizontal="right" vertical="center"/>
    </xf>
    <xf numFmtId="4" fontId="12" fillId="2" borderId="56" xfId="0" applyNumberFormat="1" applyFont="1" applyFill="1" applyBorder="1" applyAlignment="1" applyProtection="1">
      <alignment horizontal="right" vertical="center"/>
    </xf>
    <xf numFmtId="0" fontId="8" fillId="0" borderId="37" xfId="0" applyNumberFormat="1" applyFont="1" applyFill="1" applyBorder="1" applyAlignment="1" applyProtection="1">
      <alignment horizontal="left" vertical="center"/>
    </xf>
    <xf numFmtId="0" fontId="2" fillId="0" borderId="19" xfId="0" applyNumberFormat="1" applyFont="1" applyFill="1" applyBorder="1" applyAlignment="1" applyProtection="1">
      <alignment horizontal="right" vertical="center"/>
    </xf>
    <xf numFmtId="4" fontId="3" fillId="0" borderId="54" xfId="0" applyNumberFormat="1" applyFont="1" applyFill="1" applyBorder="1" applyAlignment="1" applyProtection="1">
      <alignment horizontal="right" vertical="center"/>
    </xf>
    <xf numFmtId="0" fontId="3" fillId="0" borderId="54" xfId="0" applyNumberFormat="1" applyFont="1" applyFill="1" applyBorder="1" applyAlignment="1" applyProtection="1">
      <alignment horizontal="left" vertical="center"/>
    </xf>
    <xf numFmtId="4" fontId="3" fillId="0" borderId="78" xfId="0" applyNumberFormat="1" applyFont="1" applyFill="1" applyBorder="1" applyAlignment="1" applyProtection="1">
      <alignment horizontal="right" vertical="center"/>
    </xf>
    <xf numFmtId="0" fontId="3" fillId="0" borderId="78" xfId="0" applyNumberFormat="1" applyFont="1" applyFill="1" applyBorder="1" applyAlignment="1" applyProtection="1">
      <alignment horizontal="left" vertical="center"/>
    </xf>
    <xf numFmtId="0" fontId="2" fillId="0" borderId="82" xfId="0" applyNumberFormat="1" applyFont="1" applyFill="1" applyBorder="1" applyAlignment="1" applyProtection="1">
      <alignment horizontal="left" vertical="center"/>
    </xf>
    <xf numFmtId="0" fontId="2" fillId="0" borderId="82" xfId="0" applyNumberFormat="1" applyFont="1" applyFill="1" applyBorder="1" applyAlignment="1" applyProtection="1">
      <alignment horizontal="right" vertical="center"/>
    </xf>
    <xf numFmtId="4" fontId="2" fillId="0" borderId="82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/>
    </xf>
    <xf numFmtId="0" fontId="7" fillId="0" borderId="40" xfId="0" applyNumberFormat="1" applyFont="1" applyFill="1" applyBorder="1" applyAlignment="1" applyProtection="1">
      <alignment horizontal="left" vertical="center" wrapText="1"/>
    </xf>
    <xf numFmtId="0" fontId="7" fillId="0" borderId="40" xfId="0" applyNumberFormat="1" applyFont="1" applyFill="1" applyBorder="1" applyAlignment="1" applyProtection="1">
      <alignment horizontal="left" vertical="center"/>
    </xf>
    <xf numFmtId="0" fontId="7" fillId="0" borderId="41" xfId="0" applyNumberFormat="1" applyFont="1" applyFill="1" applyBorder="1" applyAlignment="1" applyProtection="1">
      <alignment horizontal="left" vertical="center"/>
    </xf>
    <xf numFmtId="0" fontId="2" fillId="0" borderId="42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6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left" vertical="center"/>
    </xf>
    <xf numFmtId="0" fontId="6" fillId="0" borderId="6" xfId="0" applyNumberFormat="1" applyFont="1" applyFill="1" applyBorder="1" applyAlignment="1" applyProtection="1">
      <alignment horizontal="left" vertical="center"/>
    </xf>
    <xf numFmtId="0" fontId="2" fillId="0" borderId="25" xfId="0" applyNumberFormat="1" applyFont="1" applyFill="1" applyBorder="1" applyAlignment="1" applyProtection="1">
      <alignment horizontal="left" vertical="center"/>
    </xf>
    <xf numFmtId="0" fontId="2" fillId="0" borderId="26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0" fontId="2" fillId="0" borderId="20" xfId="0" applyNumberFormat="1" applyFont="1" applyFill="1" applyBorder="1" applyAlignment="1" applyProtection="1">
      <alignment horizontal="center" vertical="center"/>
    </xf>
    <xf numFmtId="0" fontId="2" fillId="0" borderId="21" xfId="0" applyNumberFormat="1" applyFont="1" applyFill="1" applyBorder="1" applyAlignment="1" applyProtection="1">
      <alignment horizontal="center" vertical="center"/>
    </xf>
    <xf numFmtId="0" fontId="2" fillId="2" borderId="37" xfId="0" applyNumberFormat="1" applyFont="1" applyFill="1" applyBorder="1" applyAlignment="1" applyProtection="1">
      <alignment horizontal="left" vertical="center" wrapText="1"/>
    </xf>
    <xf numFmtId="0" fontId="2" fillId="2" borderId="37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45" xfId="0" applyNumberFormat="1" applyFont="1" applyFill="1" applyBorder="1" applyAlignment="1" applyProtection="1">
      <alignment horizontal="left" vertical="center"/>
    </xf>
    <xf numFmtId="0" fontId="2" fillId="0" borderId="46" xfId="0" applyNumberFormat="1" applyFont="1" applyFill="1" applyBorder="1" applyAlignment="1" applyProtection="1">
      <alignment horizontal="left" vertical="center"/>
    </xf>
    <xf numFmtId="0" fontId="3" fillId="0" borderId="37" xfId="0" applyNumberFormat="1" applyFont="1" applyFill="1" applyBorder="1" applyAlignment="1" applyProtection="1">
      <alignment horizontal="left" vertical="center"/>
    </xf>
    <xf numFmtId="0" fontId="3" fillId="0" borderId="40" xfId="0" applyNumberFormat="1" applyFont="1" applyFill="1" applyBorder="1" applyAlignment="1" applyProtection="1">
      <alignment horizontal="left" vertical="center"/>
    </xf>
    <xf numFmtId="0" fontId="3" fillId="0" borderId="12" xfId="0" applyNumberFormat="1" applyFont="1" applyFill="1" applyBorder="1" applyAlignment="1" applyProtection="1">
      <alignment horizontal="left" vertical="center"/>
    </xf>
    <xf numFmtId="0" fontId="3" fillId="0" borderId="43" xfId="0" applyNumberFormat="1" applyFont="1" applyFill="1" applyBorder="1" applyAlignment="1" applyProtection="1">
      <alignment horizontal="left" vertical="center"/>
    </xf>
    <xf numFmtId="0" fontId="3" fillId="0" borderId="44" xfId="0" applyNumberFormat="1" applyFont="1" applyFill="1" applyBorder="1" applyAlignment="1" applyProtection="1">
      <alignment horizontal="left" vertical="center"/>
    </xf>
    <xf numFmtId="0" fontId="13" fillId="0" borderId="68" xfId="0" applyNumberFormat="1" applyFont="1" applyFill="1" applyBorder="1" applyAlignment="1" applyProtection="1">
      <alignment horizontal="left" vertical="center"/>
    </xf>
    <xf numFmtId="0" fontId="13" fillId="0" borderId="43" xfId="0" applyNumberFormat="1" applyFont="1" applyFill="1" applyBorder="1" applyAlignment="1" applyProtection="1">
      <alignment horizontal="left" vertical="center"/>
    </xf>
    <xf numFmtId="0" fontId="13" fillId="0" borderId="67" xfId="0" applyNumberFormat="1" applyFont="1" applyFill="1" applyBorder="1" applyAlignment="1" applyProtection="1">
      <alignment horizontal="left" vertical="center"/>
    </xf>
    <xf numFmtId="0" fontId="13" fillId="0" borderId="71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3" fillId="0" borderId="70" xfId="0" applyNumberFormat="1" applyFont="1" applyFill="1" applyBorder="1" applyAlignment="1" applyProtection="1">
      <alignment horizontal="left" vertical="center"/>
    </xf>
    <xf numFmtId="0" fontId="13" fillId="0" borderId="74" xfId="0" applyNumberFormat="1" applyFont="1" applyFill="1" applyBorder="1" applyAlignment="1" applyProtection="1">
      <alignment horizontal="left" vertical="center"/>
    </xf>
    <xf numFmtId="0" fontId="13" fillId="0" borderId="45" xfId="0" applyNumberFormat="1" applyFont="1" applyFill="1" applyBorder="1" applyAlignment="1" applyProtection="1">
      <alignment horizontal="left" vertical="center"/>
    </xf>
    <xf numFmtId="0" fontId="13" fillId="0" borderId="73" xfId="0" applyNumberFormat="1" applyFont="1" applyFill="1" applyBorder="1" applyAlignment="1" applyProtection="1">
      <alignment horizontal="left" vertical="center"/>
    </xf>
    <xf numFmtId="0" fontId="13" fillId="0" borderId="66" xfId="0" applyNumberFormat="1" applyFont="1" applyFill="1" applyBorder="1" applyAlignment="1" applyProtection="1">
      <alignment horizontal="left" vertical="center"/>
    </xf>
    <xf numFmtId="0" fontId="13" fillId="0" borderId="69" xfId="0" applyNumberFormat="1" applyFont="1" applyFill="1" applyBorder="1" applyAlignment="1" applyProtection="1">
      <alignment horizontal="left" vertical="center"/>
    </xf>
    <xf numFmtId="0" fontId="13" fillId="0" borderId="72" xfId="0" applyNumberFormat="1" applyFont="1" applyFill="1" applyBorder="1" applyAlignment="1" applyProtection="1">
      <alignment horizontal="left" vertical="center"/>
    </xf>
    <xf numFmtId="0" fontId="12" fillId="0" borderId="58" xfId="0" applyNumberFormat="1" applyFont="1" applyFill="1" applyBorder="1" applyAlignment="1" applyProtection="1">
      <alignment horizontal="left" vertical="center"/>
    </xf>
    <xf numFmtId="0" fontId="12" fillId="0" borderId="56" xfId="0" applyNumberFormat="1" applyFont="1" applyFill="1" applyBorder="1" applyAlignment="1" applyProtection="1">
      <alignment horizontal="left" vertical="center"/>
    </xf>
    <xf numFmtId="0" fontId="12" fillId="2" borderId="63" xfId="0" applyNumberFormat="1" applyFont="1" applyFill="1" applyBorder="1" applyAlignment="1" applyProtection="1">
      <alignment horizontal="left" vertical="center"/>
    </xf>
    <xf numFmtId="0" fontId="12" fillId="2" borderId="64" xfId="0" applyNumberFormat="1" applyFont="1" applyFill="1" applyBorder="1" applyAlignment="1" applyProtection="1">
      <alignment horizontal="left" vertical="center"/>
    </xf>
    <xf numFmtId="0" fontId="12" fillId="2" borderId="58" xfId="0" applyNumberFormat="1" applyFont="1" applyFill="1" applyBorder="1" applyAlignment="1" applyProtection="1">
      <alignment horizontal="left" vertical="center"/>
    </xf>
    <xf numFmtId="0" fontId="12" fillId="2" borderId="65" xfId="0" applyNumberFormat="1" applyFont="1" applyFill="1" applyBorder="1" applyAlignment="1" applyProtection="1">
      <alignment horizontal="left" vertical="center"/>
    </xf>
    <xf numFmtId="0" fontId="12" fillId="2" borderId="50" xfId="0" applyNumberFormat="1" applyFont="1" applyFill="1" applyBorder="1" applyAlignment="1" applyProtection="1">
      <alignment horizontal="left" vertical="center"/>
    </xf>
    <xf numFmtId="0" fontId="12" fillId="2" borderId="55" xfId="0" applyNumberFormat="1" applyFont="1" applyFill="1" applyBorder="1" applyAlignment="1" applyProtection="1">
      <alignment horizontal="left" vertical="center"/>
    </xf>
    <xf numFmtId="0" fontId="13" fillId="0" borderId="55" xfId="0" applyNumberFormat="1" applyFont="1" applyFill="1" applyBorder="1" applyAlignment="1" applyProtection="1">
      <alignment horizontal="left" vertical="center"/>
    </xf>
    <xf numFmtId="0" fontId="13" fillId="0" borderId="56" xfId="0" applyNumberFormat="1" applyFont="1" applyFill="1" applyBorder="1" applyAlignment="1" applyProtection="1">
      <alignment horizontal="left" vertical="center"/>
    </xf>
    <xf numFmtId="0" fontId="13" fillId="0" borderId="62" xfId="0" applyNumberFormat="1" applyFont="1" applyFill="1" applyBorder="1" applyAlignment="1" applyProtection="1">
      <alignment horizontal="left" vertical="center"/>
    </xf>
    <xf numFmtId="0" fontId="13" fillId="0" borderId="60" xfId="0" applyNumberFormat="1" applyFont="1" applyFill="1" applyBorder="1" applyAlignment="1" applyProtection="1">
      <alignment horizontal="left" vertical="center"/>
    </xf>
    <xf numFmtId="0" fontId="12" fillId="0" borderId="50" xfId="0" applyNumberFormat="1" applyFont="1" applyFill="1" applyBorder="1" applyAlignment="1" applyProtection="1">
      <alignment horizontal="left" vertical="center"/>
    </xf>
    <xf numFmtId="0" fontId="12" fillId="0" borderId="51" xfId="0" applyNumberFormat="1" applyFont="1" applyFill="1" applyBorder="1" applyAlignment="1" applyProtection="1">
      <alignment horizontal="left" vertical="center"/>
    </xf>
    <xf numFmtId="0" fontId="12" fillId="0" borderId="55" xfId="0" applyNumberFormat="1" applyFont="1" applyFill="1" applyBorder="1" applyAlignment="1" applyProtection="1">
      <alignment horizontal="left" vertical="center"/>
    </xf>
    <xf numFmtId="0" fontId="12" fillId="0" borderId="59" xfId="0" applyNumberFormat="1" applyFont="1" applyFill="1" applyBorder="1" applyAlignment="1" applyProtection="1">
      <alignment horizontal="left" vertical="center"/>
    </xf>
    <xf numFmtId="0" fontId="12" fillId="0" borderId="60" xfId="0" applyNumberFormat="1" applyFont="1" applyFill="1" applyBorder="1" applyAlignment="1" applyProtection="1">
      <alignment horizontal="left" vertical="center"/>
    </xf>
    <xf numFmtId="0" fontId="12" fillId="0" borderId="63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41" xfId="0" applyNumberFormat="1" applyFont="1" applyFill="1" applyBorder="1" applyAlignment="1" applyProtection="1">
      <alignment horizontal="left" vertical="center"/>
    </xf>
    <xf numFmtId="0" fontId="9" fillId="0" borderId="48" xfId="0" applyNumberFormat="1" applyFont="1" applyFill="1" applyBorder="1" applyAlignment="1" applyProtection="1">
      <alignment horizontal="center" vertical="center"/>
    </xf>
    <xf numFmtId="0" fontId="11" fillId="0" borderId="50" xfId="0" applyNumberFormat="1" applyFont="1" applyFill="1" applyBorder="1" applyAlignment="1" applyProtection="1">
      <alignment horizontal="left" vertical="center"/>
    </xf>
    <xf numFmtId="0" fontId="11" fillId="0" borderId="51" xfId="0" applyNumberFormat="1" applyFont="1" applyFill="1" applyBorder="1" applyAlignment="1" applyProtection="1">
      <alignment horizontal="left" vertical="center"/>
    </xf>
    <xf numFmtId="0" fontId="3" fillId="0" borderId="39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" fontId="3" fillId="0" borderId="6" xfId="0" applyNumberFormat="1" applyFont="1" applyFill="1" applyBorder="1" applyAlignment="1" applyProtection="1">
      <alignment horizontal="left" vertical="center"/>
    </xf>
    <xf numFmtId="0" fontId="2" fillId="0" borderId="79" xfId="0" applyNumberFormat="1" applyFont="1" applyFill="1" applyBorder="1" applyAlignment="1" applyProtection="1">
      <alignment horizontal="left" vertical="center"/>
    </xf>
    <xf numFmtId="0" fontId="2" fillId="0" borderId="80" xfId="0" applyNumberFormat="1" applyFont="1" applyFill="1" applyBorder="1" applyAlignment="1" applyProtection="1">
      <alignment horizontal="left" vertical="center"/>
    </xf>
    <xf numFmtId="0" fontId="2" fillId="0" borderId="81" xfId="0" applyNumberFormat="1" applyFont="1" applyFill="1" applyBorder="1" applyAlignment="1" applyProtection="1">
      <alignment horizontal="left" vertical="center"/>
    </xf>
    <xf numFmtId="0" fontId="12" fillId="0" borderId="79" xfId="0" applyNumberFormat="1" applyFont="1" applyFill="1" applyBorder="1" applyAlignment="1" applyProtection="1">
      <alignment horizontal="left" vertical="center"/>
    </xf>
    <xf numFmtId="0" fontId="12" fillId="0" borderId="80" xfId="0" applyNumberFormat="1" applyFont="1" applyFill="1" applyBorder="1" applyAlignment="1" applyProtection="1">
      <alignment horizontal="left" vertical="center"/>
    </xf>
    <xf numFmtId="0" fontId="12" fillId="0" borderId="81" xfId="0" applyNumberFormat="1" applyFont="1" applyFill="1" applyBorder="1" applyAlignment="1" applyProtection="1">
      <alignment horizontal="left" vertical="center"/>
    </xf>
    <xf numFmtId="4" fontId="12" fillId="0" borderId="83" xfId="0" applyNumberFormat="1" applyFont="1" applyFill="1" applyBorder="1" applyAlignment="1" applyProtection="1">
      <alignment horizontal="right" vertical="center"/>
    </xf>
    <xf numFmtId="0" fontId="12" fillId="0" borderId="80" xfId="0" applyNumberFormat="1" applyFont="1" applyFill="1" applyBorder="1" applyAlignment="1" applyProtection="1">
      <alignment horizontal="right" vertical="center"/>
    </xf>
    <xf numFmtId="0" fontId="12" fillId="0" borderId="81" xfId="0" applyNumberFormat="1" applyFont="1" applyFill="1" applyBorder="1" applyAlignment="1" applyProtection="1">
      <alignment horizontal="right" vertical="center"/>
    </xf>
    <xf numFmtId="0" fontId="12" fillId="0" borderId="8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/>
    </xf>
    <xf numFmtId="0" fontId="2" fillId="0" borderId="18" xfId="0" applyNumberFormat="1" applyFont="1" applyFill="1" applyBorder="1" applyAlignment="1" applyProtection="1">
      <alignment horizontal="left" vertical="center"/>
    </xf>
    <xf numFmtId="0" fontId="3" fillId="0" borderId="75" xfId="0" applyNumberFormat="1" applyFont="1" applyFill="1" applyBorder="1" applyAlignment="1" applyProtection="1">
      <alignment horizontal="left" vertical="center"/>
    </xf>
    <xf numFmtId="0" fontId="3" fillId="0" borderId="76" xfId="0" applyNumberFormat="1" applyFont="1" applyFill="1" applyBorder="1" applyAlignment="1" applyProtection="1">
      <alignment horizontal="left" vertical="center"/>
    </xf>
    <xf numFmtId="0" fontId="3" fillId="0" borderId="77" xfId="0" applyNumberFormat="1" applyFont="1" applyFill="1" applyBorder="1" applyAlignment="1" applyProtection="1">
      <alignment horizontal="left" vertical="center"/>
    </xf>
    <xf numFmtId="0" fontId="3" fillId="0" borderId="58" xfId="0" applyNumberFormat="1" applyFont="1" applyFill="1" applyBorder="1" applyAlignment="1" applyProtection="1">
      <alignment horizontal="left" vertical="center"/>
    </xf>
    <xf numFmtId="0" fontId="3" fillId="0" borderId="65" xfId="0" applyNumberFormat="1" applyFont="1" applyFill="1" applyBorder="1" applyAlignment="1" applyProtection="1">
      <alignment horizontal="left" vertical="center"/>
    </xf>
    <xf numFmtId="0" fontId="3" fillId="0" borderId="56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135"/>
  <sheetViews>
    <sheetView workbookViewId="0">
      <pane ySplit="11" topLeftCell="A82" activePane="bottomLeft" state="frozen"/>
      <selection pane="bottomLeft" activeCell="D144" sqref="D143:D144"/>
    </sheetView>
  </sheetViews>
  <sheetFormatPr defaultColWidth="12.15234375" defaultRowHeight="15" customHeight="1" x14ac:dyDescent="0.4"/>
  <cols>
    <col min="1" max="1" width="4" customWidth="1"/>
    <col min="2" max="2" width="7.53515625" customWidth="1"/>
    <col min="3" max="3" width="17.84375" customWidth="1"/>
    <col min="4" max="4" width="38.3046875" customWidth="1"/>
    <col min="5" max="5" width="34.84375" customWidth="1"/>
    <col min="6" max="6" width="6.3828125" customWidth="1"/>
    <col min="7" max="7" width="12.84375" customWidth="1"/>
    <col min="8" max="8" width="12" customWidth="1"/>
    <col min="9" max="9" width="11.15234375" customWidth="1"/>
    <col min="10" max="13" width="15.69140625" customWidth="1"/>
    <col min="14" max="15" width="11.69140625" customWidth="1"/>
    <col min="16" max="16" width="13.3828125" customWidth="1"/>
    <col min="25" max="75" width="12.15234375" hidden="1"/>
    <col min="76" max="76" width="73.15234375" hidden="1" customWidth="1"/>
    <col min="77" max="78" width="12.15234375" hidden="1"/>
  </cols>
  <sheetData>
    <row r="1" spans="1:76" ht="54.75" customHeight="1" x14ac:dyDescent="0.4">
      <c r="A1" s="114" t="s">
        <v>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ht="14.6" x14ac:dyDescent="0.4">
      <c r="A2" s="115" t="s">
        <v>1</v>
      </c>
      <c r="B2" s="107"/>
      <c r="C2" s="107"/>
      <c r="D2" s="119" t="s">
        <v>2</v>
      </c>
      <c r="E2" s="120"/>
      <c r="F2" s="107" t="s">
        <v>3</v>
      </c>
      <c r="G2" s="107"/>
      <c r="H2" s="107" t="s">
        <v>4</v>
      </c>
      <c r="I2" s="106" t="s">
        <v>5</v>
      </c>
      <c r="J2" s="106" t="s">
        <v>6</v>
      </c>
      <c r="K2" s="107"/>
      <c r="L2" s="107"/>
      <c r="M2" s="107"/>
      <c r="N2" s="107"/>
      <c r="O2" s="107"/>
      <c r="P2" s="108"/>
    </row>
    <row r="3" spans="1:76" ht="14.6" x14ac:dyDescent="0.4">
      <c r="A3" s="116"/>
      <c r="B3" s="84"/>
      <c r="C3" s="84"/>
      <c r="D3" s="121"/>
      <c r="E3" s="121"/>
      <c r="F3" s="84"/>
      <c r="G3" s="84"/>
      <c r="H3" s="84"/>
      <c r="I3" s="84"/>
      <c r="J3" s="84"/>
      <c r="K3" s="84"/>
      <c r="L3" s="84"/>
      <c r="M3" s="84"/>
      <c r="N3" s="84"/>
      <c r="O3" s="84"/>
      <c r="P3" s="109"/>
    </row>
    <row r="4" spans="1:76" ht="14.6" x14ac:dyDescent="0.4">
      <c r="A4" s="117" t="s">
        <v>7</v>
      </c>
      <c r="B4" s="84"/>
      <c r="C4" s="84"/>
      <c r="D4" s="83" t="s">
        <v>8</v>
      </c>
      <c r="E4" s="84"/>
      <c r="F4" s="84" t="s">
        <v>9</v>
      </c>
      <c r="G4" s="84"/>
      <c r="H4" s="84" t="s">
        <v>4</v>
      </c>
      <c r="I4" s="83" t="s">
        <v>10</v>
      </c>
      <c r="J4" s="84" t="s">
        <v>11</v>
      </c>
      <c r="K4" s="84"/>
      <c r="L4" s="84"/>
      <c r="M4" s="84"/>
      <c r="N4" s="84"/>
      <c r="O4" s="84"/>
      <c r="P4" s="109"/>
    </row>
    <row r="5" spans="1:76" ht="14.6" x14ac:dyDescent="0.4">
      <c r="A5" s="116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109"/>
    </row>
    <row r="6" spans="1:76" ht="14.6" x14ac:dyDescent="0.4">
      <c r="A6" s="117" t="s">
        <v>12</v>
      </c>
      <c r="B6" s="84"/>
      <c r="C6" s="84"/>
      <c r="D6" s="83" t="s">
        <v>13</v>
      </c>
      <c r="E6" s="84"/>
      <c r="F6" s="84" t="s">
        <v>14</v>
      </c>
      <c r="G6" s="84"/>
      <c r="H6" s="84" t="s">
        <v>4</v>
      </c>
      <c r="I6" s="83" t="s">
        <v>15</v>
      </c>
      <c r="J6" s="83" t="s">
        <v>16</v>
      </c>
      <c r="K6" s="84"/>
      <c r="L6" s="84"/>
      <c r="M6" s="84"/>
      <c r="N6" s="84"/>
      <c r="O6" s="84"/>
      <c r="P6" s="109"/>
    </row>
    <row r="7" spans="1:76" ht="14.6" x14ac:dyDescent="0.4">
      <c r="A7" s="116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109"/>
    </row>
    <row r="8" spans="1:76" ht="14.6" x14ac:dyDescent="0.4">
      <c r="A8" s="117" t="s">
        <v>17</v>
      </c>
      <c r="B8" s="84"/>
      <c r="C8" s="84"/>
      <c r="D8" s="83" t="s">
        <v>4</v>
      </c>
      <c r="E8" s="84"/>
      <c r="F8" s="84" t="s">
        <v>18</v>
      </c>
      <c r="G8" s="84"/>
      <c r="H8" s="84" t="s">
        <v>19</v>
      </c>
      <c r="I8" s="83" t="s">
        <v>20</v>
      </c>
      <c r="J8" s="83" t="s">
        <v>21</v>
      </c>
      <c r="K8" s="84"/>
      <c r="L8" s="84"/>
      <c r="M8" s="84"/>
      <c r="N8" s="84"/>
      <c r="O8" s="84"/>
      <c r="P8" s="109"/>
    </row>
    <row r="9" spans="1:76" ht="14.6" x14ac:dyDescent="0.4">
      <c r="A9" s="118"/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1"/>
    </row>
    <row r="10" spans="1:76" ht="14.6" x14ac:dyDescent="0.4">
      <c r="A10" s="5" t="s">
        <v>22</v>
      </c>
      <c r="B10" s="6" t="s">
        <v>23</v>
      </c>
      <c r="C10" s="6" t="s">
        <v>24</v>
      </c>
      <c r="D10" s="112" t="s">
        <v>25</v>
      </c>
      <c r="E10" s="113"/>
      <c r="F10" s="6" t="s">
        <v>26</v>
      </c>
      <c r="G10" s="7" t="s">
        <v>27</v>
      </c>
      <c r="H10" s="8" t="s">
        <v>28</v>
      </c>
      <c r="I10" s="9" t="s">
        <v>29</v>
      </c>
      <c r="J10" s="99" t="s">
        <v>30</v>
      </c>
      <c r="K10" s="100"/>
      <c r="L10" s="101"/>
      <c r="M10" s="10" t="s">
        <v>30</v>
      </c>
      <c r="N10" s="102" t="s">
        <v>31</v>
      </c>
      <c r="O10" s="103"/>
      <c r="P10" s="11" t="s">
        <v>32</v>
      </c>
      <c r="BK10" s="12" t="s">
        <v>33</v>
      </c>
      <c r="BL10" s="13" t="s">
        <v>34</v>
      </c>
      <c r="BW10" s="13" t="s">
        <v>35</v>
      </c>
    </row>
    <row r="11" spans="1:76" ht="14.6" x14ac:dyDescent="0.4">
      <c r="A11" s="14" t="s">
        <v>4</v>
      </c>
      <c r="B11" s="15" t="s">
        <v>4</v>
      </c>
      <c r="C11" s="15" t="s">
        <v>4</v>
      </c>
      <c r="D11" s="97" t="s">
        <v>36</v>
      </c>
      <c r="E11" s="98"/>
      <c r="F11" s="15" t="s">
        <v>4</v>
      </c>
      <c r="G11" s="15" t="s">
        <v>4</v>
      </c>
      <c r="H11" s="16" t="s">
        <v>37</v>
      </c>
      <c r="I11" s="17" t="s">
        <v>4</v>
      </c>
      <c r="J11" s="18" t="s">
        <v>38</v>
      </c>
      <c r="K11" s="19" t="s">
        <v>39</v>
      </c>
      <c r="L11" s="20" t="s">
        <v>40</v>
      </c>
      <c r="M11" s="21" t="s">
        <v>41</v>
      </c>
      <c r="N11" s="22" t="s">
        <v>42</v>
      </c>
      <c r="O11" s="23" t="s">
        <v>40</v>
      </c>
      <c r="P11" s="24" t="s">
        <v>43</v>
      </c>
      <c r="Z11" s="12" t="s">
        <v>44</v>
      </c>
      <c r="AA11" s="12" t="s">
        <v>45</v>
      </c>
      <c r="AB11" s="12" t="s">
        <v>46</v>
      </c>
      <c r="AC11" s="12" t="s">
        <v>47</v>
      </c>
      <c r="AD11" s="12" t="s">
        <v>48</v>
      </c>
      <c r="AE11" s="12" t="s">
        <v>49</v>
      </c>
      <c r="AF11" s="12" t="s">
        <v>50</v>
      </c>
      <c r="AG11" s="12" t="s">
        <v>51</v>
      </c>
      <c r="AH11" s="12" t="s">
        <v>52</v>
      </c>
      <c r="BH11" s="12" t="s">
        <v>53</v>
      </c>
      <c r="BI11" s="12" t="s">
        <v>54</v>
      </c>
      <c r="BJ11" s="12" t="s">
        <v>55</v>
      </c>
    </row>
    <row r="12" spans="1:76" ht="14.6" x14ac:dyDescent="0.4">
      <c r="A12" s="25" t="s">
        <v>56</v>
      </c>
      <c r="B12" s="26" t="s">
        <v>57</v>
      </c>
      <c r="C12" s="26" t="s">
        <v>56</v>
      </c>
      <c r="D12" s="104" t="s">
        <v>58</v>
      </c>
      <c r="E12" s="105"/>
      <c r="F12" s="27" t="s">
        <v>4</v>
      </c>
      <c r="G12" s="27" t="s">
        <v>4</v>
      </c>
      <c r="H12" s="27" t="s">
        <v>4</v>
      </c>
      <c r="I12" s="27" t="s">
        <v>4</v>
      </c>
      <c r="J12" s="28">
        <f>J13+J23+J30+J36+J43+J49+J52+J58+J65+J73+J77+J80+J88</f>
        <v>0</v>
      </c>
      <c r="K12" s="28">
        <f>K13+K23+K30+K36+K43+K49+K52+K58+K65+K73+K77+K80+K88</f>
        <v>0</v>
      </c>
      <c r="L12" s="28">
        <f>L13+L23+L30+L36+L43+L49+L52+L58+L65+L73+L77+L80+L88</f>
        <v>0</v>
      </c>
      <c r="M12" s="28">
        <f>M13+M23+M30+M36+M43+M49+M52+M58+M65+M73+M77+M80+M88</f>
        <v>0</v>
      </c>
      <c r="N12" s="29" t="s">
        <v>56</v>
      </c>
      <c r="O12" s="28">
        <f>O13+O23+O30+O36+O43+O49+O52+O58+O65+O73+O77+O80+O88</f>
        <v>48.087544000000001</v>
      </c>
      <c r="P12" s="30" t="s">
        <v>56</v>
      </c>
    </row>
    <row r="13" spans="1:76" ht="14.6" x14ac:dyDescent="0.4">
      <c r="A13" s="31" t="s">
        <v>56</v>
      </c>
      <c r="B13" s="32" t="s">
        <v>57</v>
      </c>
      <c r="C13" s="32" t="s">
        <v>59</v>
      </c>
      <c r="D13" s="85" t="s">
        <v>60</v>
      </c>
      <c r="E13" s="86"/>
      <c r="F13" s="33" t="s">
        <v>4</v>
      </c>
      <c r="G13" s="33" t="s">
        <v>4</v>
      </c>
      <c r="H13" s="33" t="s">
        <v>4</v>
      </c>
      <c r="I13" s="33" t="s">
        <v>4</v>
      </c>
      <c r="J13" s="1">
        <f>SUM(J14:J20)</f>
        <v>0</v>
      </c>
      <c r="K13" s="1">
        <f>SUM(K14:K20)</f>
        <v>0</v>
      </c>
      <c r="L13" s="1">
        <f>SUM(L14:L20)</f>
        <v>0</v>
      </c>
      <c r="M13" s="1">
        <f>SUM(M14:M20)</f>
        <v>0</v>
      </c>
      <c r="N13" s="12" t="s">
        <v>56</v>
      </c>
      <c r="O13" s="1">
        <f>SUM(O14:O20)</f>
        <v>8.9256000000000011</v>
      </c>
      <c r="P13" s="34" t="s">
        <v>56</v>
      </c>
      <c r="AI13" s="12" t="s">
        <v>57</v>
      </c>
      <c r="AS13" s="1">
        <f>SUM(AJ14:AJ20)</f>
        <v>0</v>
      </c>
      <c r="AT13" s="1">
        <f>SUM(AK14:AK20)</f>
        <v>0</v>
      </c>
      <c r="AU13" s="1">
        <f>SUM(AL14:AL20)</f>
        <v>0</v>
      </c>
    </row>
    <row r="14" spans="1:76" ht="14.6" x14ac:dyDescent="0.4">
      <c r="A14" s="2" t="s">
        <v>61</v>
      </c>
      <c r="B14" s="3" t="s">
        <v>57</v>
      </c>
      <c r="C14" s="3" t="s">
        <v>62</v>
      </c>
      <c r="D14" s="83" t="s">
        <v>63</v>
      </c>
      <c r="E14" s="84"/>
      <c r="F14" s="3" t="s">
        <v>64</v>
      </c>
      <c r="G14" s="35">
        <v>7.2</v>
      </c>
      <c r="H14" s="82"/>
      <c r="I14" s="36" t="s">
        <v>65</v>
      </c>
      <c r="J14" s="35">
        <f>G14*AO14</f>
        <v>0</v>
      </c>
      <c r="K14" s="35">
        <f>G14*AP14</f>
        <v>0</v>
      </c>
      <c r="L14" s="35">
        <f>G14*H14</f>
        <v>0</v>
      </c>
      <c r="M14" s="35">
        <f>L14*(1+BW14/100)</f>
        <v>0</v>
      </c>
      <c r="N14" s="35">
        <v>0.13800000000000001</v>
      </c>
      <c r="O14" s="35">
        <f>G14*N14</f>
        <v>0.99360000000000015</v>
      </c>
      <c r="P14" s="37" t="s">
        <v>66</v>
      </c>
      <c r="Z14" s="35">
        <f>IF(AQ14="5",BJ14,0)</f>
        <v>0</v>
      </c>
      <c r="AB14" s="35">
        <f>IF(AQ14="1",BH14,0)</f>
        <v>0</v>
      </c>
      <c r="AC14" s="35">
        <f>IF(AQ14="1",BI14,0)</f>
        <v>0</v>
      </c>
      <c r="AD14" s="35">
        <f>IF(AQ14="7",BH14,0)</f>
        <v>0</v>
      </c>
      <c r="AE14" s="35">
        <f>IF(AQ14="7",BI14,0)</f>
        <v>0</v>
      </c>
      <c r="AF14" s="35">
        <f>IF(AQ14="2",BH14,0)</f>
        <v>0</v>
      </c>
      <c r="AG14" s="35">
        <f>IF(AQ14="2",BI14,0)</f>
        <v>0</v>
      </c>
      <c r="AH14" s="35">
        <f>IF(AQ14="0",BJ14,0)</f>
        <v>0</v>
      </c>
      <c r="AI14" s="12" t="s">
        <v>57</v>
      </c>
      <c r="AJ14" s="35">
        <f>IF(AN14=0,L14,0)</f>
        <v>0</v>
      </c>
      <c r="AK14" s="35">
        <f>IF(AN14=12,L14,0)</f>
        <v>0</v>
      </c>
      <c r="AL14" s="35">
        <f>IF(AN14=21,L14,0)</f>
        <v>0</v>
      </c>
      <c r="AN14" s="35">
        <v>21</v>
      </c>
      <c r="AO14" s="35">
        <f>H14*0</f>
        <v>0</v>
      </c>
      <c r="AP14" s="35">
        <f>H14*(1-0)</f>
        <v>0</v>
      </c>
      <c r="AQ14" s="36" t="s">
        <v>61</v>
      </c>
      <c r="AV14" s="35">
        <f>AW14+AX14</f>
        <v>0</v>
      </c>
      <c r="AW14" s="35">
        <f>G14*AO14</f>
        <v>0</v>
      </c>
      <c r="AX14" s="35">
        <f>G14*AP14</f>
        <v>0</v>
      </c>
      <c r="AY14" s="36" t="s">
        <v>67</v>
      </c>
      <c r="AZ14" s="36" t="s">
        <v>68</v>
      </c>
      <c r="BA14" s="12" t="s">
        <v>69</v>
      </c>
      <c r="BC14" s="35">
        <f>AW14+AX14</f>
        <v>0</v>
      </c>
      <c r="BD14" s="35">
        <f>H14/(100-BE14)*100</f>
        <v>0</v>
      </c>
      <c r="BE14" s="35">
        <v>0</v>
      </c>
      <c r="BF14" s="35">
        <f>O14</f>
        <v>0.99360000000000015</v>
      </c>
      <c r="BH14" s="35">
        <f>G14*AO14</f>
        <v>0</v>
      </c>
      <c r="BI14" s="35">
        <f>G14*AP14</f>
        <v>0</v>
      </c>
      <c r="BJ14" s="35">
        <f>G14*H14</f>
        <v>0</v>
      </c>
      <c r="BK14" s="35"/>
      <c r="BL14" s="35">
        <v>11</v>
      </c>
      <c r="BW14" s="35" t="str">
        <f>I14</f>
        <v>21</v>
      </c>
      <c r="BX14" s="4" t="s">
        <v>63</v>
      </c>
    </row>
    <row r="15" spans="1:76" ht="14.6" x14ac:dyDescent="0.4">
      <c r="A15" s="38"/>
      <c r="D15" s="39" t="s">
        <v>70</v>
      </c>
      <c r="E15" s="40" t="s">
        <v>56</v>
      </c>
      <c r="G15" s="41">
        <v>7.2</v>
      </c>
      <c r="P15" s="42"/>
    </row>
    <row r="16" spans="1:76" ht="14.6" x14ac:dyDescent="0.4">
      <c r="A16" s="2" t="s">
        <v>71</v>
      </c>
      <c r="B16" s="3" t="s">
        <v>57</v>
      </c>
      <c r="C16" s="3" t="s">
        <v>72</v>
      </c>
      <c r="D16" s="83" t="s">
        <v>73</v>
      </c>
      <c r="E16" s="84"/>
      <c r="F16" s="3" t="s">
        <v>64</v>
      </c>
      <c r="G16" s="35">
        <v>9.1199999999999992</v>
      </c>
      <c r="H16" s="82"/>
      <c r="I16" s="36" t="s">
        <v>65</v>
      </c>
      <c r="J16" s="35">
        <f>G16*AO16</f>
        <v>0</v>
      </c>
      <c r="K16" s="35">
        <f>G16*AP16</f>
        <v>0</v>
      </c>
      <c r="L16" s="35">
        <f>G16*H16</f>
        <v>0</v>
      </c>
      <c r="M16" s="35">
        <f>L16*(1+BW16/100)</f>
        <v>0</v>
      </c>
      <c r="N16" s="35">
        <v>0.22500000000000001</v>
      </c>
      <c r="O16" s="35">
        <f>G16*N16</f>
        <v>2.052</v>
      </c>
      <c r="P16" s="37" t="s">
        <v>66</v>
      </c>
      <c r="Z16" s="35">
        <f>IF(AQ16="5",BJ16,0)</f>
        <v>0</v>
      </c>
      <c r="AB16" s="35">
        <f>IF(AQ16="1",BH16,0)</f>
        <v>0</v>
      </c>
      <c r="AC16" s="35">
        <f>IF(AQ16="1",BI16,0)</f>
        <v>0</v>
      </c>
      <c r="AD16" s="35">
        <f>IF(AQ16="7",BH16,0)</f>
        <v>0</v>
      </c>
      <c r="AE16" s="35">
        <f>IF(AQ16="7",BI16,0)</f>
        <v>0</v>
      </c>
      <c r="AF16" s="35">
        <f>IF(AQ16="2",BH16,0)</f>
        <v>0</v>
      </c>
      <c r="AG16" s="35">
        <f>IF(AQ16="2",BI16,0)</f>
        <v>0</v>
      </c>
      <c r="AH16" s="35">
        <f>IF(AQ16="0",BJ16,0)</f>
        <v>0</v>
      </c>
      <c r="AI16" s="12" t="s">
        <v>57</v>
      </c>
      <c r="AJ16" s="35">
        <f>IF(AN16=0,L16,0)</f>
        <v>0</v>
      </c>
      <c r="AK16" s="35">
        <f>IF(AN16=12,L16,0)</f>
        <v>0</v>
      </c>
      <c r="AL16" s="35">
        <f>IF(AN16=21,L16,0)</f>
        <v>0</v>
      </c>
      <c r="AN16" s="35">
        <v>21</v>
      </c>
      <c r="AO16" s="35">
        <f>H16*0</f>
        <v>0</v>
      </c>
      <c r="AP16" s="35">
        <f>H16*(1-0)</f>
        <v>0</v>
      </c>
      <c r="AQ16" s="36" t="s">
        <v>61</v>
      </c>
      <c r="AV16" s="35">
        <f>AW16+AX16</f>
        <v>0</v>
      </c>
      <c r="AW16" s="35">
        <f>G16*AO16</f>
        <v>0</v>
      </c>
      <c r="AX16" s="35">
        <f>G16*AP16</f>
        <v>0</v>
      </c>
      <c r="AY16" s="36" t="s">
        <v>67</v>
      </c>
      <c r="AZ16" s="36" t="s">
        <v>68</v>
      </c>
      <c r="BA16" s="12" t="s">
        <v>69</v>
      </c>
      <c r="BC16" s="35">
        <f>AW16+AX16</f>
        <v>0</v>
      </c>
      <c r="BD16" s="35">
        <f>H16/(100-BE16)*100</f>
        <v>0</v>
      </c>
      <c r="BE16" s="35">
        <v>0</v>
      </c>
      <c r="BF16" s="35">
        <f>O16</f>
        <v>2.052</v>
      </c>
      <c r="BH16" s="35">
        <f>G16*AO16</f>
        <v>0</v>
      </c>
      <c r="BI16" s="35">
        <f>G16*AP16</f>
        <v>0</v>
      </c>
      <c r="BJ16" s="35">
        <f>G16*H16</f>
        <v>0</v>
      </c>
      <c r="BK16" s="35"/>
      <c r="BL16" s="35">
        <v>11</v>
      </c>
      <c r="BW16" s="35" t="str">
        <f>I16</f>
        <v>21</v>
      </c>
      <c r="BX16" s="4" t="s">
        <v>73</v>
      </c>
    </row>
    <row r="17" spans="1:76" ht="14.6" x14ac:dyDescent="0.4">
      <c r="A17" s="38"/>
      <c r="D17" s="39" t="s">
        <v>74</v>
      </c>
      <c r="E17" s="40" t="s">
        <v>56</v>
      </c>
      <c r="G17" s="41">
        <v>9.1199999999999992</v>
      </c>
      <c r="P17" s="42"/>
    </row>
    <row r="18" spans="1:76" ht="14.6" x14ac:dyDescent="0.4">
      <c r="A18" s="2">
        <v>4</v>
      </c>
      <c r="B18" s="3" t="s">
        <v>57</v>
      </c>
      <c r="C18" s="3" t="s">
        <v>76</v>
      </c>
      <c r="D18" s="83" t="s">
        <v>77</v>
      </c>
      <c r="E18" s="84"/>
      <c r="F18" s="3" t="s">
        <v>78</v>
      </c>
      <c r="G18" s="35">
        <v>12</v>
      </c>
      <c r="H18" s="82"/>
      <c r="I18" s="36" t="s">
        <v>65</v>
      </c>
      <c r="J18" s="35">
        <f>G18*AO18</f>
        <v>0</v>
      </c>
      <c r="K18" s="35">
        <f>G18*AP18</f>
        <v>0</v>
      </c>
      <c r="L18" s="35">
        <f>G18*H18</f>
        <v>0</v>
      </c>
      <c r="M18" s="35">
        <f>L18*(1+BW18/100)</f>
        <v>0</v>
      </c>
      <c r="N18" s="35">
        <v>0.22</v>
      </c>
      <c r="O18" s="35">
        <f>G18*N18</f>
        <v>2.64</v>
      </c>
      <c r="P18" s="37" t="s">
        <v>66</v>
      </c>
      <c r="Z18" s="35">
        <f>IF(AQ18="5",BJ18,0)</f>
        <v>0</v>
      </c>
      <c r="AB18" s="35">
        <f>IF(AQ18="1",BH18,0)</f>
        <v>0</v>
      </c>
      <c r="AC18" s="35">
        <f>IF(AQ18="1",BI18,0)</f>
        <v>0</v>
      </c>
      <c r="AD18" s="35">
        <f>IF(AQ18="7",BH18,0)</f>
        <v>0</v>
      </c>
      <c r="AE18" s="35">
        <f>IF(AQ18="7",BI18,0)</f>
        <v>0</v>
      </c>
      <c r="AF18" s="35">
        <f>IF(AQ18="2",BH18,0)</f>
        <v>0</v>
      </c>
      <c r="AG18" s="35">
        <f>IF(AQ18="2",BI18,0)</f>
        <v>0</v>
      </c>
      <c r="AH18" s="35">
        <f>IF(AQ18="0",BJ18,0)</f>
        <v>0</v>
      </c>
      <c r="AI18" s="12" t="s">
        <v>57</v>
      </c>
      <c r="AJ18" s="35">
        <f>IF(AN18=0,L18,0)</f>
        <v>0</v>
      </c>
      <c r="AK18" s="35">
        <f>IF(AN18=12,L18,0)</f>
        <v>0</v>
      </c>
      <c r="AL18" s="35">
        <f>IF(AN18=21,L18,0)</f>
        <v>0</v>
      </c>
      <c r="AN18" s="35">
        <v>21</v>
      </c>
      <c r="AO18" s="35">
        <f>H18*0</f>
        <v>0</v>
      </c>
      <c r="AP18" s="35">
        <f>H18*(1-0)</f>
        <v>0</v>
      </c>
      <c r="AQ18" s="36" t="s">
        <v>61</v>
      </c>
      <c r="AV18" s="35">
        <f>AW18+AX18</f>
        <v>0</v>
      </c>
      <c r="AW18" s="35">
        <f>G18*AO18</f>
        <v>0</v>
      </c>
      <c r="AX18" s="35">
        <f>G18*AP18</f>
        <v>0</v>
      </c>
      <c r="AY18" s="36" t="s">
        <v>67</v>
      </c>
      <c r="AZ18" s="36" t="s">
        <v>68</v>
      </c>
      <c r="BA18" s="12" t="s">
        <v>69</v>
      </c>
      <c r="BC18" s="35">
        <f>AW18+AX18</f>
        <v>0</v>
      </c>
      <c r="BD18" s="35">
        <f>H18/(100-BE18)*100</f>
        <v>0</v>
      </c>
      <c r="BE18" s="35">
        <v>0</v>
      </c>
      <c r="BF18" s="35">
        <f>O18</f>
        <v>2.64</v>
      </c>
      <c r="BH18" s="35">
        <f>G18*AO18</f>
        <v>0</v>
      </c>
      <c r="BI18" s="35">
        <f>G18*AP18</f>
        <v>0</v>
      </c>
      <c r="BJ18" s="35">
        <f>G18*H18</f>
        <v>0</v>
      </c>
      <c r="BK18" s="35"/>
      <c r="BL18" s="35">
        <v>11</v>
      </c>
      <c r="BW18" s="35" t="str">
        <f>I18</f>
        <v>21</v>
      </c>
      <c r="BX18" s="4" t="s">
        <v>77</v>
      </c>
    </row>
    <row r="19" spans="1:76" ht="14.6" x14ac:dyDescent="0.4">
      <c r="A19" s="38"/>
      <c r="D19" s="39" t="s">
        <v>79</v>
      </c>
      <c r="E19" s="40" t="s">
        <v>56</v>
      </c>
      <c r="G19" s="41">
        <v>12</v>
      </c>
      <c r="P19" s="42"/>
    </row>
    <row r="20" spans="1:76" ht="14.6" x14ac:dyDescent="0.4">
      <c r="A20" s="2">
        <v>5</v>
      </c>
      <c r="B20" s="3" t="s">
        <v>57</v>
      </c>
      <c r="C20" s="3" t="s">
        <v>80</v>
      </c>
      <c r="D20" s="83" t="s">
        <v>81</v>
      </c>
      <c r="E20" s="84"/>
      <c r="F20" s="3" t="s">
        <v>78</v>
      </c>
      <c r="G20" s="35">
        <v>12</v>
      </c>
      <c r="H20" s="82"/>
      <c r="I20" s="36" t="s">
        <v>65</v>
      </c>
      <c r="J20" s="35">
        <f>G20*AO20</f>
        <v>0</v>
      </c>
      <c r="K20" s="35">
        <f>G20*AP20</f>
        <v>0</v>
      </c>
      <c r="L20" s="35">
        <f>G20*H20</f>
        <v>0</v>
      </c>
      <c r="M20" s="35">
        <f>L20*(1+BW20/100)</f>
        <v>0</v>
      </c>
      <c r="N20" s="35">
        <v>0.27</v>
      </c>
      <c r="O20" s="35">
        <f>G20*N20</f>
        <v>3.24</v>
      </c>
      <c r="P20" s="37" t="s">
        <v>66</v>
      </c>
      <c r="Z20" s="35">
        <f>IF(AQ20="5",BJ20,0)</f>
        <v>0</v>
      </c>
      <c r="AB20" s="35">
        <f>IF(AQ20="1",BH20,0)</f>
        <v>0</v>
      </c>
      <c r="AC20" s="35">
        <f>IF(AQ20="1",BI20,0)</f>
        <v>0</v>
      </c>
      <c r="AD20" s="35">
        <f>IF(AQ20="7",BH20,0)</f>
        <v>0</v>
      </c>
      <c r="AE20" s="35">
        <f>IF(AQ20="7",BI20,0)</f>
        <v>0</v>
      </c>
      <c r="AF20" s="35">
        <f>IF(AQ20="2",BH20,0)</f>
        <v>0</v>
      </c>
      <c r="AG20" s="35">
        <f>IF(AQ20="2",BI20,0)</f>
        <v>0</v>
      </c>
      <c r="AH20" s="35">
        <f>IF(AQ20="0",BJ20,0)</f>
        <v>0</v>
      </c>
      <c r="AI20" s="12" t="s">
        <v>57</v>
      </c>
      <c r="AJ20" s="35">
        <f>IF(AN20=0,L20,0)</f>
        <v>0</v>
      </c>
      <c r="AK20" s="35">
        <f>IF(AN20=12,L20,0)</f>
        <v>0</v>
      </c>
      <c r="AL20" s="35">
        <f>IF(AN20=21,L20,0)</f>
        <v>0</v>
      </c>
      <c r="AN20" s="35">
        <v>21</v>
      </c>
      <c r="AO20" s="35">
        <f>H20*0</f>
        <v>0</v>
      </c>
      <c r="AP20" s="35">
        <f>H20*(1-0)</f>
        <v>0</v>
      </c>
      <c r="AQ20" s="36" t="s">
        <v>61</v>
      </c>
      <c r="AV20" s="35">
        <f>AW20+AX20</f>
        <v>0</v>
      </c>
      <c r="AW20" s="35">
        <f>G20*AO20</f>
        <v>0</v>
      </c>
      <c r="AX20" s="35">
        <f>G20*AP20</f>
        <v>0</v>
      </c>
      <c r="AY20" s="36" t="s">
        <v>67</v>
      </c>
      <c r="AZ20" s="36" t="s">
        <v>68</v>
      </c>
      <c r="BA20" s="12" t="s">
        <v>69</v>
      </c>
      <c r="BC20" s="35">
        <f>AW20+AX20</f>
        <v>0</v>
      </c>
      <c r="BD20" s="35">
        <f>H20/(100-BE20)*100</f>
        <v>0</v>
      </c>
      <c r="BE20" s="35">
        <v>0</v>
      </c>
      <c r="BF20" s="35">
        <f>O20</f>
        <v>3.24</v>
      </c>
      <c r="BH20" s="35">
        <f>G20*AO20</f>
        <v>0</v>
      </c>
      <c r="BI20" s="35">
        <f>G20*AP20</f>
        <v>0</v>
      </c>
      <c r="BJ20" s="35">
        <f>G20*H20</f>
        <v>0</v>
      </c>
      <c r="BK20" s="35"/>
      <c r="BL20" s="35">
        <v>11</v>
      </c>
      <c r="BW20" s="35" t="str">
        <f>I20</f>
        <v>21</v>
      </c>
      <c r="BX20" s="4" t="s">
        <v>81</v>
      </c>
    </row>
    <row r="21" spans="1:76" ht="13.5" customHeight="1" x14ac:dyDescent="0.4">
      <c r="A21" s="38"/>
      <c r="C21" s="43" t="s">
        <v>82</v>
      </c>
      <c r="D21" s="94" t="s">
        <v>83</v>
      </c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6"/>
    </row>
    <row r="22" spans="1:76" ht="14.6" x14ac:dyDescent="0.4">
      <c r="A22" s="38"/>
      <c r="D22" s="39" t="s">
        <v>84</v>
      </c>
      <c r="E22" s="40" t="s">
        <v>56</v>
      </c>
      <c r="G22" s="41">
        <v>12</v>
      </c>
      <c r="P22" s="42"/>
    </row>
    <row r="23" spans="1:76" ht="14.6" x14ac:dyDescent="0.4">
      <c r="A23" s="31" t="s">
        <v>56</v>
      </c>
      <c r="B23" s="32" t="s">
        <v>57</v>
      </c>
      <c r="C23" s="32" t="s">
        <v>85</v>
      </c>
      <c r="D23" s="85" t="s">
        <v>86</v>
      </c>
      <c r="E23" s="86"/>
      <c r="F23" s="33" t="s">
        <v>4</v>
      </c>
      <c r="G23" s="33" t="s">
        <v>4</v>
      </c>
      <c r="H23" s="33" t="s">
        <v>4</v>
      </c>
      <c r="I23" s="33" t="s">
        <v>4</v>
      </c>
      <c r="J23" s="1">
        <f>SUM(J24:J29)</f>
        <v>0</v>
      </c>
      <c r="K23" s="1">
        <f>SUM(K24:K29)</f>
        <v>0</v>
      </c>
      <c r="L23" s="1">
        <f>SUM(L24:L29)</f>
        <v>0</v>
      </c>
      <c r="M23" s="1">
        <f>SUM(M24:M29)</f>
        <v>0</v>
      </c>
      <c r="N23" s="12" t="s">
        <v>56</v>
      </c>
      <c r="O23" s="1">
        <f>SUM(O24:O29)</f>
        <v>0</v>
      </c>
      <c r="P23" s="34" t="s">
        <v>56</v>
      </c>
      <c r="AI23" s="12" t="s">
        <v>57</v>
      </c>
      <c r="AS23" s="1">
        <f>SUM(AJ24:AJ29)</f>
        <v>0</v>
      </c>
      <c r="AT23" s="1">
        <f>SUM(AK24:AK29)</f>
        <v>0</v>
      </c>
      <c r="AU23" s="1">
        <f>SUM(AL24:AL29)</f>
        <v>0</v>
      </c>
    </row>
    <row r="24" spans="1:76" ht="14.6" x14ac:dyDescent="0.4">
      <c r="A24" s="2">
        <v>6</v>
      </c>
      <c r="B24" s="3" t="s">
        <v>57</v>
      </c>
      <c r="C24" s="3" t="s">
        <v>87</v>
      </c>
      <c r="D24" s="83" t="s">
        <v>88</v>
      </c>
      <c r="E24" s="84"/>
      <c r="F24" s="3" t="s">
        <v>89</v>
      </c>
      <c r="G24" s="35">
        <v>5.7</v>
      </c>
      <c r="H24" s="82"/>
      <c r="I24" s="36" t="s">
        <v>65</v>
      </c>
      <c r="J24" s="35">
        <f>G24*AO24</f>
        <v>0</v>
      </c>
      <c r="K24" s="35">
        <f>G24*AP24</f>
        <v>0</v>
      </c>
      <c r="L24" s="35">
        <f>G24*H24</f>
        <v>0</v>
      </c>
      <c r="M24" s="35">
        <f>L24*(1+BW24/100)</f>
        <v>0</v>
      </c>
      <c r="N24" s="35">
        <v>0</v>
      </c>
      <c r="O24" s="35">
        <f>G24*N24</f>
        <v>0</v>
      </c>
      <c r="P24" s="37" t="s">
        <v>66</v>
      </c>
      <c r="Z24" s="35">
        <f>IF(AQ24="5",BJ24,0)</f>
        <v>0</v>
      </c>
      <c r="AB24" s="35">
        <f>IF(AQ24="1",BH24,0)</f>
        <v>0</v>
      </c>
      <c r="AC24" s="35">
        <f>IF(AQ24="1",BI24,0)</f>
        <v>0</v>
      </c>
      <c r="AD24" s="35">
        <f>IF(AQ24="7",BH24,0)</f>
        <v>0</v>
      </c>
      <c r="AE24" s="35">
        <f>IF(AQ24="7",BI24,0)</f>
        <v>0</v>
      </c>
      <c r="AF24" s="35">
        <f>IF(AQ24="2",BH24,0)</f>
        <v>0</v>
      </c>
      <c r="AG24" s="35">
        <f>IF(AQ24="2",BI24,0)</f>
        <v>0</v>
      </c>
      <c r="AH24" s="35">
        <f>IF(AQ24="0",BJ24,0)</f>
        <v>0</v>
      </c>
      <c r="AI24" s="12" t="s">
        <v>57</v>
      </c>
      <c r="AJ24" s="35">
        <f>IF(AN24=0,L24,0)</f>
        <v>0</v>
      </c>
      <c r="AK24" s="35">
        <f>IF(AN24=12,L24,0)</f>
        <v>0</v>
      </c>
      <c r="AL24" s="35">
        <f>IF(AN24=21,L24,0)</f>
        <v>0</v>
      </c>
      <c r="AN24" s="35">
        <v>21</v>
      </c>
      <c r="AO24" s="35">
        <f>H24*0</f>
        <v>0</v>
      </c>
      <c r="AP24" s="35">
        <f>H24*(1-0)</f>
        <v>0</v>
      </c>
      <c r="AQ24" s="36" t="s">
        <v>61</v>
      </c>
      <c r="AV24" s="35">
        <f>AW24+AX24</f>
        <v>0</v>
      </c>
      <c r="AW24" s="35">
        <f>G24*AO24</f>
        <v>0</v>
      </c>
      <c r="AX24" s="35">
        <f>G24*AP24</f>
        <v>0</v>
      </c>
      <c r="AY24" s="36" t="s">
        <v>90</v>
      </c>
      <c r="AZ24" s="36" t="s">
        <v>68</v>
      </c>
      <c r="BA24" s="12" t="s">
        <v>69</v>
      </c>
      <c r="BC24" s="35">
        <f>AW24+AX24</f>
        <v>0</v>
      </c>
      <c r="BD24" s="35">
        <f>H24/(100-BE24)*100</f>
        <v>0</v>
      </c>
      <c r="BE24" s="35">
        <v>0</v>
      </c>
      <c r="BF24" s="35">
        <f>O24</f>
        <v>0</v>
      </c>
      <c r="BH24" s="35">
        <f>G24*AO24</f>
        <v>0</v>
      </c>
      <c r="BI24" s="35">
        <f>G24*AP24</f>
        <v>0</v>
      </c>
      <c r="BJ24" s="35">
        <f>G24*H24</f>
        <v>0</v>
      </c>
      <c r="BK24" s="35"/>
      <c r="BL24" s="35">
        <v>12</v>
      </c>
      <c r="BW24" s="35" t="str">
        <f>I24</f>
        <v>21</v>
      </c>
      <c r="BX24" s="4" t="s">
        <v>88</v>
      </c>
    </row>
    <row r="25" spans="1:76" ht="14.6" x14ac:dyDescent="0.4">
      <c r="A25" s="38"/>
      <c r="D25" s="39" t="s">
        <v>91</v>
      </c>
      <c r="E25" s="40" t="s">
        <v>56</v>
      </c>
      <c r="G25" s="41">
        <v>5.7</v>
      </c>
      <c r="P25" s="42"/>
    </row>
    <row r="26" spans="1:76" ht="14.6" x14ac:dyDescent="0.4">
      <c r="A26" s="2">
        <v>7</v>
      </c>
      <c r="B26" s="3" t="s">
        <v>57</v>
      </c>
      <c r="C26" s="3" t="s">
        <v>92</v>
      </c>
      <c r="D26" s="83" t="s">
        <v>93</v>
      </c>
      <c r="E26" s="84"/>
      <c r="F26" s="3" t="s">
        <v>89</v>
      </c>
      <c r="G26" s="35">
        <v>9.1199999999999992</v>
      </c>
      <c r="H26" s="82"/>
      <c r="I26" s="36" t="s">
        <v>65</v>
      </c>
      <c r="J26" s="35">
        <f>G26*AO26</f>
        <v>0</v>
      </c>
      <c r="K26" s="35">
        <f>G26*AP26</f>
        <v>0</v>
      </c>
      <c r="L26" s="35">
        <f>G26*H26</f>
        <v>0</v>
      </c>
      <c r="M26" s="35">
        <f>L26*(1+BW26/100)</f>
        <v>0</v>
      </c>
      <c r="N26" s="35">
        <v>0</v>
      </c>
      <c r="O26" s="35">
        <f>G26*N26</f>
        <v>0</v>
      </c>
      <c r="P26" s="37" t="s">
        <v>66</v>
      </c>
      <c r="Z26" s="35">
        <f>IF(AQ26="5",BJ26,0)</f>
        <v>0</v>
      </c>
      <c r="AB26" s="35">
        <f>IF(AQ26="1",BH26,0)</f>
        <v>0</v>
      </c>
      <c r="AC26" s="35">
        <f>IF(AQ26="1",BI26,0)</f>
        <v>0</v>
      </c>
      <c r="AD26" s="35">
        <f>IF(AQ26="7",BH26,0)</f>
        <v>0</v>
      </c>
      <c r="AE26" s="35">
        <f>IF(AQ26="7",BI26,0)</f>
        <v>0</v>
      </c>
      <c r="AF26" s="35">
        <f>IF(AQ26="2",BH26,0)</f>
        <v>0</v>
      </c>
      <c r="AG26" s="35">
        <f>IF(AQ26="2",BI26,0)</f>
        <v>0</v>
      </c>
      <c r="AH26" s="35">
        <f>IF(AQ26="0",BJ26,0)</f>
        <v>0</v>
      </c>
      <c r="AI26" s="12" t="s">
        <v>57</v>
      </c>
      <c r="AJ26" s="35">
        <f>IF(AN26=0,L26,0)</f>
        <v>0</v>
      </c>
      <c r="AK26" s="35">
        <f>IF(AN26=12,L26,0)</f>
        <v>0</v>
      </c>
      <c r="AL26" s="35">
        <f>IF(AN26=21,L26,0)</f>
        <v>0</v>
      </c>
      <c r="AN26" s="35">
        <v>21</v>
      </c>
      <c r="AO26" s="35">
        <f>H26*0</f>
        <v>0</v>
      </c>
      <c r="AP26" s="35">
        <f>H26*(1-0)</f>
        <v>0</v>
      </c>
      <c r="AQ26" s="36" t="s">
        <v>61</v>
      </c>
      <c r="AV26" s="35">
        <f>AW26+AX26</f>
        <v>0</v>
      </c>
      <c r="AW26" s="35">
        <f>G26*AO26</f>
        <v>0</v>
      </c>
      <c r="AX26" s="35">
        <f>G26*AP26</f>
        <v>0</v>
      </c>
      <c r="AY26" s="36" t="s">
        <v>90</v>
      </c>
      <c r="AZ26" s="36" t="s">
        <v>68</v>
      </c>
      <c r="BA26" s="12" t="s">
        <v>69</v>
      </c>
      <c r="BC26" s="35">
        <f>AW26+AX26</f>
        <v>0</v>
      </c>
      <c r="BD26" s="35">
        <f>H26/(100-BE26)*100</f>
        <v>0</v>
      </c>
      <c r="BE26" s="35">
        <v>0</v>
      </c>
      <c r="BF26" s="35">
        <f>O26</f>
        <v>0</v>
      </c>
      <c r="BH26" s="35">
        <f>G26*AO26</f>
        <v>0</v>
      </c>
      <c r="BI26" s="35">
        <f>G26*AP26</f>
        <v>0</v>
      </c>
      <c r="BJ26" s="35">
        <f>G26*H26</f>
        <v>0</v>
      </c>
      <c r="BK26" s="35"/>
      <c r="BL26" s="35">
        <v>12</v>
      </c>
      <c r="BW26" s="35" t="str">
        <f>I26</f>
        <v>21</v>
      </c>
      <c r="BX26" s="4" t="s">
        <v>93</v>
      </c>
    </row>
    <row r="27" spans="1:76" ht="14.6" x14ac:dyDescent="0.4">
      <c r="A27" s="38"/>
      <c r="D27" s="39" t="s">
        <v>94</v>
      </c>
      <c r="E27" s="40" t="s">
        <v>56</v>
      </c>
      <c r="G27" s="41">
        <v>5.6</v>
      </c>
      <c r="P27" s="42"/>
    </row>
    <row r="28" spans="1:76" ht="14.6" x14ac:dyDescent="0.4">
      <c r="A28" s="38"/>
      <c r="D28" s="39" t="s">
        <v>95</v>
      </c>
      <c r="E28" s="40" t="s">
        <v>56</v>
      </c>
      <c r="G28" s="41">
        <v>3.52</v>
      </c>
      <c r="P28" s="42"/>
    </row>
    <row r="29" spans="1:76" ht="14.6" x14ac:dyDescent="0.4">
      <c r="A29" s="2">
        <v>8</v>
      </c>
      <c r="B29" s="3" t="s">
        <v>57</v>
      </c>
      <c r="C29" s="3" t="s">
        <v>96</v>
      </c>
      <c r="D29" s="83" t="s">
        <v>97</v>
      </c>
      <c r="E29" s="84"/>
      <c r="F29" s="3" t="s">
        <v>89</v>
      </c>
      <c r="G29" s="35">
        <v>9.1199999999999992</v>
      </c>
      <c r="H29" s="82"/>
      <c r="I29" s="36" t="s">
        <v>65</v>
      </c>
      <c r="J29" s="35">
        <f>G29*AO29</f>
        <v>0</v>
      </c>
      <c r="K29" s="35">
        <f>G29*AP29</f>
        <v>0</v>
      </c>
      <c r="L29" s="35">
        <f>G29*H29</f>
        <v>0</v>
      </c>
      <c r="M29" s="35">
        <f>L29*(1+BW29/100)</f>
        <v>0</v>
      </c>
      <c r="N29" s="35">
        <v>0</v>
      </c>
      <c r="O29" s="35">
        <f>G29*N29</f>
        <v>0</v>
      </c>
      <c r="P29" s="37" t="s">
        <v>66</v>
      </c>
      <c r="Z29" s="35">
        <f>IF(AQ29="5",BJ29,0)</f>
        <v>0</v>
      </c>
      <c r="AB29" s="35">
        <f>IF(AQ29="1",BH29,0)</f>
        <v>0</v>
      </c>
      <c r="AC29" s="35">
        <f>IF(AQ29="1",BI29,0)</f>
        <v>0</v>
      </c>
      <c r="AD29" s="35">
        <f>IF(AQ29="7",BH29,0)</f>
        <v>0</v>
      </c>
      <c r="AE29" s="35">
        <f>IF(AQ29="7",BI29,0)</f>
        <v>0</v>
      </c>
      <c r="AF29" s="35">
        <f>IF(AQ29="2",BH29,0)</f>
        <v>0</v>
      </c>
      <c r="AG29" s="35">
        <f>IF(AQ29="2",BI29,0)</f>
        <v>0</v>
      </c>
      <c r="AH29" s="35">
        <f>IF(AQ29="0",BJ29,0)</f>
        <v>0</v>
      </c>
      <c r="AI29" s="12" t="s">
        <v>57</v>
      </c>
      <c r="AJ29" s="35">
        <f>IF(AN29=0,L29,0)</f>
        <v>0</v>
      </c>
      <c r="AK29" s="35">
        <f>IF(AN29=12,L29,0)</f>
        <v>0</v>
      </c>
      <c r="AL29" s="35">
        <f>IF(AN29=21,L29,0)</f>
        <v>0</v>
      </c>
      <c r="AN29" s="35">
        <v>21</v>
      </c>
      <c r="AO29" s="35">
        <f>H29*0</f>
        <v>0</v>
      </c>
      <c r="AP29" s="35">
        <f>H29*(1-0)</f>
        <v>0</v>
      </c>
      <c r="AQ29" s="36" t="s">
        <v>61</v>
      </c>
      <c r="AV29" s="35">
        <f>AW29+AX29</f>
        <v>0</v>
      </c>
      <c r="AW29" s="35">
        <f>G29*AO29</f>
        <v>0</v>
      </c>
      <c r="AX29" s="35">
        <f>G29*AP29</f>
        <v>0</v>
      </c>
      <c r="AY29" s="36" t="s">
        <v>90</v>
      </c>
      <c r="AZ29" s="36" t="s">
        <v>68</v>
      </c>
      <c r="BA29" s="12" t="s">
        <v>69</v>
      </c>
      <c r="BC29" s="35">
        <f>AW29+AX29</f>
        <v>0</v>
      </c>
      <c r="BD29" s="35">
        <f>H29/(100-BE29)*100</f>
        <v>0</v>
      </c>
      <c r="BE29" s="35">
        <v>0</v>
      </c>
      <c r="BF29" s="35">
        <f>O29</f>
        <v>0</v>
      </c>
      <c r="BH29" s="35">
        <f>G29*AO29</f>
        <v>0</v>
      </c>
      <c r="BI29" s="35">
        <f>G29*AP29</f>
        <v>0</v>
      </c>
      <c r="BJ29" s="35">
        <f>G29*H29</f>
        <v>0</v>
      </c>
      <c r="BK29" s="35"/>
      <c r="BL29" s="35">
        <v>12</v>
      </c>
      <c r="BW29" s="35" t="str">
        <f>I29</f>
        <v>21</v>
      </c>
      <c r="BX29" s="4" t="s">
        <v>97</v>
      </c>
    </row>
    <row r="30" spans="1:76" ht="14.6" x14ac:dyDescent="0.4">
      <c r="A30" s="31" t="s">
        <v>56</v>
      </c>
      <c r="B30" s="32" t="s">
        <v>57</v>
      </c>
      <c r="C30" s="32" t="s">
        <v>98</v>
      </c>
      <c r="D30" s="85" t="s">
        <v>99</v>
      </c>
      <c r="E30" s="86"/>
      <c r="F30" s="33" t="s">
        <v>4</v>
      </c>
      <c r="G30" s="33" t="s">
        <v>4</v>
      </c>
      <c r="H30" s="33" t="s">
        <v>4</v>
      </c>
      <c r="I30" s="33" t="s">
        <v>4</v>
      </c>
      <c r="J30" s="1">
        <f>SUM(J31:J35)</f>
        <v>0</v>
      </c>
      <c r="K30" s="1">
        <f>SUM(K31:K35)</f>
        <v>0</v>
      </c>
      <c r="L30" s="1">
        <f>SUM(L31:L35)</f>
        <v>0</v>
      </c>
      <c r="M30" s="1">
        <f>SUM(M31:M35)</f>
        <v>0</v>
      </c>
      <c r="N30" s="12" t="s">
        <v>56</v>
      </c>
      <c r="O30" s="1">
        <f>SUM(O31:O35)</f>
        <v>0</v>
      </c>
      <c r="P30" s="34" t="s">
        <v>56</v>
      </c>
      <c r="AI30" s="12" t="s">
        <v>57</v>
      </c>
      <c r="AS30" s="1">
        <f>SUM(AJ31:AJ35)</f>
        <v>0</v>
      </c>
      <c r="AT30" s="1">
        <f>SUM(AK31:AK35)</f>
        <v>0</v>
      </c>
      <c r="AU30" s="1">
        <f>SUM(AL31:AL35)</f>
        <v>0</v>
      </c>
    </row>
    <row r="31" spans="1:76" ht="14.6" x14ac:dyDescent="0.4">
      <c r="A31" s="2">
        <v>9</v>
      </c>
      <c r="B31" s="3" t="s">
        <v>57</v>
      </c>
      <c r="C31" s="3" t="s">
        <v>100</v>
      </c>
      <c r="D31" s="83" t="s">
        <v>101</v>
      </c>
      <c r="E31" s="84"/>
      <c r="F31" s="3" t="s">
        <v>89</v>
      </c>
      <c r="G31" s="35">
        <v>1.77</v>
      </c>
      <c r="H31" s="82"/>
      <c r="I31" s="36" t="s">
        <v>65</v>
      </c>
      <c r="J31" s="35">
        <f>G31*AO31</f>
        <v>0</v>
      </c>
      <c r="K31" s="35">
        <f>G31*AP31</f>
        <v>0</v>
      </c>
      <c r="L31" s="35">
        <f>G31*H31</f>
        <v>0</v>
      </c>
      <c r="M31" s="35">
        <f>L31*(1+BW31/100)</f>
        <v>0</v>
      </c>
      <c r="N31" s="35">
        <v>0</v>
      </c>
      <c r="O31" s="35">
        <f>G31*N31</f>
        <v>0</v>
      </c>
      <c r="P31" s="37" t="s">
        <v>66</v>
      </c>
      <c r="Z31" s="35">
        <f>IF(AQ31="5",BJ31,0)</f>
        <v>0</v>
      </c>
      <c r="AB31" s="35">
        <f>IF(AQ31="1",BH31,0)</f>
        <v>0</v>
      </c>
      <c r="AC31" s="35">
        <f>IF(AQ31="1",BI31,0)</f>
        <v>0</v>
      </c>
      <c r="AD31" s="35">
        <f>IF(AQ31="7",BH31,0)</f>
        <v>0</v>
      </c>
      <c r="AE31" s="35">
        <f>IF(AQ31="7",BI31,0)</f>
        <v>0</v>
      </c>
      <c r="AF31" s="35">
        <f>IF(AQ31="2",BH31,0)</f>
        <v>0</v>
      </c>
      <c r="AG31" s="35">
        <f>IF(AQ31="2",BI31,0)</f>
        <v>0</v>
      </c>
      <c r="AH31" s="35">
        <f>IF(AQ31="0",BJ31,0)</f>
        <v>0</v>
      </c>
      <c r="AI31" s="12" t="s">
        <v>57</v>
      </c>
      <c r="AJ31" s="35">
        <f>IF(AN31=0,L31,0)</f>
        <v>0</v>
      </c>
      <c r="AK31" s="35">
        <f>IF(AN31=12,L31,0)</f>
        <v>0</v>
      </c>
      <c r="AL31" s="35">
        <f>IF(AN31=21,L31,0)</f>
        <v>0</v>
      </c>
      <c r="AN31" s="35">
        <v>21</v>
      </c>
      <c r="AO31" s="35">
        <f>H31*0</f>
        <v>0</v>
      </c>
      <c r="AP31" s="35">
        <f>H31*(1-0)</f>
        <v>0</v>
      </c>
      <c r="AQ31" s="36" t="s">
        <v>61</v>
      </c>
      <c r="AV31" s="35">
        <f>AW31+AX31</f>
        <v>0</v>
      </c>
      <c r="AW31" s="35">
        <f>G31*AO31</f>
        <v>0</v>
      </c>
      <c r="AX31" s="35">
        <f>G31*AP31</f>
        <v>0</v>
      </c>
      <c r="AY31" s="36" t="s">
        <v>102</v>
      </c>
      <c r="AZ31" s="36" t="s">
        <v>68</v>
      </c>
      <c r="BA31" s="12" t="s">
        <v>69</v>
      </c>
      <c r="BC31" s="35">
        <f>AW31+AX31</f>
        <v>0</v>
      </c>
      <c r="BD31" s="35">
        <f>H31/(100-BE31)*100</f>
        <v>0</v>
      </c>
      <c r="BE31" s="35">
        <v>0</v>
      </c>
      <c r="BF31" s="35">
        <f>O31</f>
        <v>0</v>
      </c>
      <c r="BH31" s="35">
        <f>G31*AO31</f>
        <v>0</v>
      </c>
      <c r="BI31" s="35">
        <f>G31*AP31</f>
        <v>0</v>
      </c>
      <c r="BJ31" s="35">
        <f>G31*H31</f>
        <v>0</v>
      </c>
      <c r="BK31" s="35"/>
      <c r="BL31" s="35">
        <v>16</v>
      </c>
      <c r="BW31" s="35" t="str">
        <f>I31</f>
        <v>21</v>
      </c>
      <c r="BX31" s="4" t="s">
        <v>101</v>
      </c>
    </row>
    <row r="32" spans="1:76" ht="14.6" x14ac:dyDescent="0.4">
      <c r="A32" s="38"/>
      <c r="D32" s="39" t="s">
        <v>103</v>
      </c>
      <c r="E32" s="40" t="s">
        <v>56</v>
      </c>
      <c r="G32" s="41">
        <v>1.77</v>
      </c>
      <c r="P32" s="42"/>
    </row>
    <row r="33" spans="1:76" ht="14.6" x14ac:dyDescent="0.4">
      <c r="A33" s="2">
        <v>10</v>
      </c>
      <c r="B33" s="3" t="s">
        <v>57</v>
      </c>
      <c r="C33" s="3" t="s">
        <v>104</v>
      </c>
      <c r="D33" s="83" t="s">
        <v>105</v>
      </c>
      <c r="E33" s="84"/>
      <c r="F33" s="3" t="s">
        <v>89</v>
      </c>
      <c r="G33" s="35">
        <v>8.85</v>
      </c>
      <c r="H33" s="82"/>
      <c r="I33" s="36" t="s">
        <v>65</v>
      </c>
      <c r="J33" s="35">
        <f>G33*AO33</f>
        <v>0</v>
      </c>
      <c r="K33" s="35">
        <f>G33*AP33</f>
        <v>0</v>
      </c>
      <c r="L33" s="35">
        <f>G33*H33</f>
        <v>0</v>
      </c>
      <c r="M33" s="35">
        <f>L33*(1+BW33/100)</f>
        <v>0</v>
      </c>
      <c r="N33" s="35">
        <v>0</v>
      </c>
      <c r="O33" s="35">
        <f>G33*N33</f>
        <v>0</v>
      </c>
      <c r="P33" s="37" t="s">
        <v>66</v>
      </c>
      <c r="Z33" s="35">
        <f>IF(AQ33="5",BJ33,0)</f>
        <v>0</v>
      </c>
      <c r="AB33" s="35">
        <f>IF(AQ33="1",BH33,0)</f>
        <v>0</v>
      </c>
      <c r="AC33" s="35">
        <f>IF(AQ33="1",BI33,0)</f>
        <v>0</v>
      </c>
      <c r="AD33" s="35">
        <f>IF(AQ33="7",BH33,0)</f>
        <v>0</v>
      </c>
      <c r="AE33" s="35">
        <f>IF(AQ33="7",BI33,0)</f>
        <v>0</v>
      </c>
      <c r="AF33" s="35">
        <f>IF(AQ33="2",BH33,0)</f>
        <v>0</v>
      </c>
      <c r="AG33" s="35">
        <f>IF(AQ33="2",BI33,0)</f>
        <v>0</v>
      </c>
      <c r="AH33" s="35">
        <f>IF(AQ33="0",BJ33,0)</f>
        <v>0</v>
      </c>
      <c r="AI33" s="12" t="s">
        <v>57</v>
      </c>
      <c r="AJ33" s="35">
        <f>IF(AN33=0,L33,0)</f>
        <v>0</v>
      </c>
      <c r="AK33" s="35">
        <f>IF(AN33=12,L33,0)</f>
        <v>0</v>
      </c>
      <c r="AL33" s="35">
        <f>IF(AN33=21,L33,0)</f>
        <v>0</v>
      </c>
      <c r="AN33" s="35">
        <v>21</v>
      </c>
      <c r="AO33" s="35">
        <f>H33*0</f>
        <v>0</v>
      </c>
      <c r="AP33" s="35">
        <f>H33*(1-0)</f>
        <v>0</v>
      </c>
      <c r="AQ33" s="36" t="s">
        <v>61</v>
      </c>
      <c r="AV33" s="35">
        <f>AW33+AX33</f>
        <v>0</v>
      </c>
      <c r="AW33" s="35">
        <f>G33*AO33</f>
        <v>0</v>
      </c>
      <c r="AX33" s="35">
        <f>G33*AP33</f>
        <v>0</v>
      </c>
      <c r="AY33" s="36" t="s">
        <v>102</v>
      </c>
      <c r="AZ33" s="36" t="s">
        <v>68</v>
      </c>
      <c r="BA33" s="12" t="s">
        <v>69</v>
      </c>
      <c r="BC33" s="35">
        <f>AW33+AX33</f>
        <v>0</v>
      </c>
      <c r="BD33" s="35">
        <f>H33/(100-BE33)*100</f>
        <v>0</v>
      </c>
      <c r="BE33" s="35">
        <v>0</v>
      </c>
      <c r="BF33" s="35">
        <f>O33</f>
        <v>0</v>
      </c>
      <c r="BH33" s="35">
        <f>G33*AO33</f>
        <v>0</v>
      </c>
      <c r="BI33" s="35">
        <f>G33*AP33</f>
        <v>0</v>
      </c>
      <c r="BJ33" s="35">
        <f>G33*H33</f>
        <v>0</v>
      </c>
      <c r="BK33" s="35"/>
      <c r="BL33" s="35">
        <v>16</v>
      </c>
      <c r="BW33" s="35" t="str">
        <f>I33</f>
        <v>21</v>
      </c>
      <c r="BX33" s="4" t="s">
        <v>105</v>
      </c>
    </row>
    <row r="34" spans="1:76" ht="14.6" x14ac:dyDescent="0.4">
      <c r="A34" s="38"/>
      <c r="D34" s="39" t="s">
        <v>106</v>
      </c>
      <c r="E34" s="40" t="s">
        <v>56</v>
      </c>
      <c r="G34" s="41">
        <v>8.85</v>
      </c>
      <c r="P34" s="42"/>
    </row>
    <row r="35" spans="1:76" ht="14.6" x14ac:dyDescent="0.4">
      <c r="A35" s="2">
        <v>11</v>
      </c>
      <c r="B35" s="3" t="s">
        <v>57</v>
      </c>
      <c r="C35" s="3" t="s">
        <v>107</v>
      </c>
      <c r="D35" s="83" t="s">
        <v>108</v>
      </c>
      <c r="E35" s="84"/>
      <c r="F35" s="3" t="s">
        <v>89</v>
      </c>
      <c r="G35" s="35">
        <v>1.77</v>
      </c>
      <c r="H35" s="82"/>
      <c r="I35" s="36" t="s">
        <v>65</v>
      </c>
      <c r="J35" s="35">
        <f>G35*AO35</f>
        <v>0</v>
      </c>
      <c r="K35" s="35">
        <f>G35*AP35</f>
        <v>0</v>
      </c>
      <c r="L35" s="35">
        <f>G35*H35</f>
        <v>0</v>
      </c>
      <c r="M35" s="35">
        <f>L35*(1+BW35/100)</f>
        <v>0</v>
      </c>
      <c r="N35" s="35">
        <v>0</v>
      </c>
      <c r="O35" s="35">
        <f>G35*N35</f>
        <v>0</v>
      </c>
      <c r="P35" s="37" t="s">
        <v>66</v>
      </c>
      <c r="Z35" s="35">
        <f>IF(AQ35="5",BJ35,0)</f>
        <v>0</v>
      </c>
      <c r="AB35" s="35">
        <f>IF(AQ35="1",BH35,0)</f>
        <v>0</v>
      </c>
      <c r="AC35" s="35">
        <f>IF(AQ35="1",BI35,0)</f>
        <v>0</v>
      </c>
      <c r="AD35" s="35">
        <f>IF(AQ35="7",BH35,0)</f>
        <v>0</v>
      </c>
      <c r="AE35" s="35">
        <f>IF(AQ35="7",BI35,0)</f>
        <v>0</v>
      </c>
      <c r="AF35" s="35">
        <f>IF(AQ35="2",BH35,0)</f>
        <v>0</v>
      </c>
      <c r="AG35" s="35">
        <f>IF(AQ35="2",BI35,0)</f>
        <v>0</v>
      </c>
      <c r="AH35" s="35">
        <f>IF(AQ35="0",BJ35,0)</f>
        <v>0</v>
      </c>
      <c r="AI35" s="12" t="s">
        <v>57</v>
      </c>
      <c r="AJ35" s="35">
        <f>IF(AN35=0,L35,0)</f>
        <v>0</v>
      </c>
      <c r="AK35" s="35">
        <f>IF(AN35=12,L35,0)</f>
        <v>0</v>
      </c>
      <c r="AL35" s="35">
        <f>IF(AN35=21,L35,0)</f>
        <v>0</v>
      </c>
      <c r="AN35" s="35">
        <v>21</v>
      </c>
      <c r="AO35" s="35">
        <f>H35*0</f>
        <v>0</v>
      </c>
      <c r="AP35" s="35">
        <f>H35*(1-0)</f>
        <v>0</v>
      </c>
      <c r="AQ35" s="36" t="s">
        <v>61</v>
      </c>
      <c r="AV35" s="35">
        <f>AW35+AX35</f>
        <v>0</v>
      </c>
      <c r="AW35" s="35">
        <f>G35*AO35</f>
        <v>0</v>
      </c>
      <c r="AX35" s="35">
        <f>G35*AP35</f>
        <v>0</v>
      </c>
      <c r="AY35" s="36" t="s">
        <v>102</v>
      </c>
      <c r="AZ35" s="36" t="s">
        <v>68</v>
      </c>
      <c r="BA35" s="12" t="s">
        <v>69</v>
      </c>
      <c r="BC35" s="35">
        <f>AW35+AX35</f>
        <v>0</v>
      </c>
      <c r="BD35" s="35">
        <f>H35/(100-BE35)*100</f>
        <v>0</v>
      </c>
      <c r="BE35" s="35">
        <v>0</v>
      </c>
      <c r="BF35" s="35">
        <f>O35</f>
        <v>0</v>
      </c>
      <c r="BH35" s="35">
        <f>G35*AO35</f>
        <v>0</v>
      </c>
      <c r="BI35" s="35">
        <f>G35*AP35</f>
        <v>0</v>
      </c>
      <c r="BJ35" s="35">
        <f>G35*H35</f>
        <v>0</v>
      </c>
      <c r="BK35" s="35"/>
      <c r="BL35" s="35">
        <v>16</v>
      </c>
      <c r="BW35" s="35" t="str">
        <f>I35</f>
        <v>21</v>
      </c>
      <c r="BX35" s="4" t="s">
        <v>108</v>
      </c>
    </row>
    <row r="36" spans="1:76" ht="14.6" x14ac:dyDescent="0.4">
      <c r="A36" s="31" t="s">
        <v>56</v>
      </c>
      <c r="B36" s="32" t="s">
        <v>57</v>
      </c>
      <c r="C36" s="32" t="s">
        <v>109</v>
      </c>
      <c r="D36" s="85" t="s">
        <v>110</v>
      </c>
      <c r="E36" s="86"/>
      <c r="F36" s="33" t="s">
        <v>4</v>
      </c>
      <c r="G36" s="33" t="s">
        <v>4</v>
      </c>
      <c r="H36" s="33" t="s">
        <v>4</v>
      </c>
      <c r="I36" s="33" t="s">
        <v>4</v>
      </c>
      <c r="J36" s="1">
        <f>SUM(J37:J40)</f>
        <v>0</v>
      </c>
      <c r="K36" s="1">
        <f>SUM(K37:K40)</f>
        <v>0</v>
      </c>
      <c r="L36" s="1">
        <f>SUM(L37:L40)</f>
        <v>0</v>
      </c>
      <c r="M36" s="1">
        <f>SUM(M37:M40)</f>
        <v>0</v>
      </c>
      <c r="N36" s="12" t="s">
        <v>56</v>
      </c>
      <c r="O36" s="1">
        <f>SUM(O37:O40)</f>
        <v>0</v>
      </c>
      <c r="P36" s="34" t="s">
        <v>56</v>
      </c>
      <c r="AI36" s="12" t="s">
        <v>57</v>
      </c>
      <c r="AS36" s="1">
        <f>SUM(AJ37:AJ40)</f>
        <v>0</v>
      </c>
      <c r="AT36" s="1">
        <f>SUM(AK37:AK40)</f>
        <v>0</v>
      </c>
      <c r="AU36" s="1">
        <f>SUM(AL37:AL40)</f>
        <v>0</v>
      </c>
    </row>
    <row r="37" spans="1:76" ht="14.6" x14ac:dyDescent="0.4">
      <c r="A37" s="2">
        <v>12</v>
      </c>
      <c r="B37" s="3" t="s">
        <v>57</v>
      </c>
      <c r="C37" s="3" t="s">
        <v>111</v>
      </c>
      <c r="D37" s="83" t="s">
        <v>112</v>
      </c>
      <c r="E37" s="84"/>
      <c r="F37" s="3" t="s">
        <v>89</v>
      </c>
      <c r="G37" s="35">
        <v>5</v>
      </c>
      <c r="H37" s="82"/>
      <c r="I37" s="36" t="s">
        <v>65</v>
      </c>
      <c r="J37" s="35">
        <f>G37*AO37</f>
        <v>0</v>
      </c>
      <c r="K37" s="35">
        <f>G37*AP37</f>
        <v>0</v>
      </c>
      <c r="L37" s="35">
        <f>G37*H37</f>
        <v>0</v>
      </c>
      <c r="M37" s="35">
        <f>L37*(1+BW37/100)</f>
        <v>0</v>
      </c>
      <c r="N37" s="35">
        <v>0</v>
      </c>
      <c r="O37" s="35">
        <f>G37*N37</f>
        <v>0</v>
      </c>
      <c r="P37" s="37" t="s">
        <v>66</v>
      </c>
      <c r="Z37" s="35">
        <f>IF(AQ37="5",BJ37,0)</f>
        <v>0</v>
      </c>
      <c r="AB37" s="35">
        <f>IF(AQ37="1",BH37,0)</f>
        <v>0</v>
      </c>
      <c r="AC37" s="35">
        <f>IF(AQ37="1",BI37,0)</f>
        <v>0</v>
      </c>
      <c r="AD37" s="35">
        <f>IF(AQ37="7",BH37,0)</f>
        <v>0</v>
      </c>
      <c r="AE37" s="35">
        <f>IF(AQ37="7",BI37,0)</f>
        <v>0</v>
      </c>
      <c r="AF37" s="35">
        <f>IF(AQ37="2",BH37,0)</f>
        <v>0</v>
      </c>
      <c r="AG37" s="35">
        <f>IF(AQ37="2",BI37,0)</f>
        <v>0</v>
      </c>
      <c r="AH37" s="35">
        <f>IF(AQ37="0",BJ37,0)</f>
        <v>0</v>
      </c>
      <c r="AI37" s="12" t="s">
        <v>57</v>
      </c>
      <c r="AJ37" s="35">
        <f>IF(AN37=0,L37,0)</f>
        <v>0</v>
      </c>
      <c r="AK37" s="35">
        <f>IF(AN37=12,L37,0)</f>
        <v>0</v>
      </c>
      <c r="AL37" s="35">
        <f>IF(AN37=21,L37,0)</f>
        <v>0</v>
      </c>
      <c r="AN37" s="35">
        <v>21</v>
      </c>
      <c r="AO37" s="35">
        <f>H37*0</f>
        <v>0</v>
      </c>
      <c r="AP37" s="35">
        <f>H37*(1-0)</f>
        <v>0</v>
      </c>
      <c r="AQ37" s="36" t="s">
        <v>61</v>
      </c>
      <c r="AV37" s="35">
        <f>AW37+AX37</f>
        <v>0</v>
      </c>
      <c r="AW37" s="35">
        <f>G37*AO37</f>
        <v>0</v>
      </c>
      <c r="AX37" s="35">
        <f>G37*AP37</f>
        <v>0</v>
      </c>
      <c r="AY37" s="36" t="s">
        <v>113</v>
      </c>
      <c r="AZ37" s="36" t="s">
        <v>68</v>
      </c>
      <c r="BA37" s="12" t="s">
        <v>69</v>
      </c>
      <c r="BC37" s="35">
        <f>AW37+AX37</f>
        <v>0</v>
      </c>
      <c r="BD37" s="35">
        <f>H37/(100-BE37)*100</f>
        <v>0</v>
      </c>
      <c r="BE37" s="35">
        <v>0</v>
      </c>
      <c r="BF37" s="35">
        <f>O37</f>
        <v>0</v>
      </c>
      <c r="BH37" s="35">
        <f>G37*AO37</f>
        <v>0</v>
      </c>
      <c r="BI37" s="35">
        <f>G37*AP37</f>
        <v>0</v>
      </c>
      <c r="BJ37" s="35">
        <f>G37*H37</f>
        <v>0</v>
      </c>
      <c r="BK37" s="35"/>
      <c r="BL37" s="35">
        <v>17</v>
      </c>
      <c r="BW37" s="35" t="str">
        <f>I37</f>
        <v>21</v>
      </c>
      <c r="BX37" s="4" t="s">
        <v>112</v>
      </c>
    </row>
    <row r="38" spans="1:76" ht="14.6" x14ac:dyDescent="0.4">
      <c r="A38" s="2">
        <v>13</v>
      </c>
      <c r="B38" s="3" t="s">
        <v>57</v>
      </c>
      <c r="C38" s="3" t="s">
        <v>114</v>
      </c>
      <c r="D38" s="83" t="s">
        <v>115</v>
      </c>
      <c r="E38" s="84"/>
      <c r="F38" s="3" t="s">
        <v>89</v>
      </c>
      <c r="G38" s="35">
        <v>1.77</v>
      </c>
      <c r="H38" s="82"/>
      <c r="I38" s="36" t="s">
        <v>65</v>
      </c>
      <c r="J38" s="35">
        <f>G38*AO38</f>
        <v>0</v>
      </c>
      <c r="K38" s="35">
        <f>G38*AP38</f>
        <v>0</v>
      </c>
      <c r="L38" s="35">
        <f>G38*H38</f>
        <v>0</v>
      </c>
      <c r="M38" s="35">
        <f>L38*(1+BW38/100)</f>
        <v>0</v>
      </c>
      <c r="N38" s="35">
        <v>0</v>
      </c>
      <c r="O38" s="35">
        <f>G38*N38</f>
        <v>0</v>
      </c>
      <c r="P38" s="37" t="s">
        <v>66</v>
      </c>
      <c r="Z38" s="35">
        <f>IF(AQ38="5",BJ38,0)</f>
        <v>0</v>
      </c>
      <c r="AB38" s="35">
        <f>IF(AQ38="1",BH38,0)</f>
        <v>0</v>
      </c>
      <c r="AC38" s="35">
        <f>IF(AQ38="1",BI38,0)</f>
        <v>0</v>
      </c>
      <c r="AD38" s="35">
        <f>IF(AQ38="7",BH38,0)</f>
        <v>0</v>
      </c>
      <c r="AE38" s="35">
        <f>IF(AQ38="7",BI38,0)</f>
        <v>0</v>
      </c>
      <c r="AF38" s="35">
        <f>IF(AQ38="2",BH38,0)</f>
        <v>0</v>
      </c>
      <c r="AG38" s="35">
        <f>IF(AQ38="2",BI38,0)</f>
        <v>0</v>
      </c>
      <c r="AH38" s="35">
        <f>IF(AQ38="0",BJ38,0)</f>
        <v>0</v>
      </c>
      <c r="AI38" s="12" t="s">
        <v>57</v>
      </c>
      <c r="AJ38" s="35">
        <f>IF(AN38=0,L38,0)</f>
        <v>0</v>
      </c>
      <c r="AK38" s="35">
        <f>IF(AN38=12,L38,0)</f>
        <v>0</v>
      </c>
      <c r="AL38" s="35">
        <f>IF(AN38=21,L38,0)</f>
        <v>0</v>
      </c>
      <c r="AN38" s="35">
        <v>21</v>
      </c>
      <c r="AO38" s="35">
        <f>H38*0</f>
        <v>0</v>
      </c>
      <c r="AP38" s="35">
        <f>H38*(1-0)</f>
        <v>0</v>
      </c>
      <c r="AQ38" s="36" t="s">
        <v>61</v>
      </c>
      <c r="AV38" s="35">
        <f>AW38+AX38</f>
        <v>0</v>
      </c>
      <c r="AW38" s="35">
        <f>G38*AO38</f>
        <v>0</v>
      </c>
      <c r="AX38" s="35">
        <f>G38*AP38</f>
        <v>0</v>
      </c>
      <c r="AY38" s="36" t="s">
        <v>113</v>
      </c>
      <c r="AZ38" s="36" t="s">
        <v>68</v>
      </c>
      <c r="BA38" s="12" t="s">
        <v>69</v>
      </c>
      <c r="BC38" s="35">
        <f>AW38+AX38</f>
        <v>0</v>
      </c>
      <c r="BD38" s="35">
        <f>H38/(100-BE38)*100</f>
        <v>0</v>
      </c>
      <c r="BE38" s="35">
        <v>0</v>
      </c>
      <c r="BF38" s="35">
        <f>O38</f>
        <v>0</v>
      </c>
      <c r="BH38" s="35">
        <f>G38*AO38</f>
        <v>0</v>
      </c>
      <c r="BI38" s="35">
        <f>G38*AP38</f>
        <v>0</v>
      </c>
      <c r="BJ38" s="35">
        <f>G38*H38</f>
        <v>0</v>
      </c>
      <c r="BK38" s="35"/>
      <c r="BL38" s="35">
        <v>17</v>
      </c>
      <c r="BW38" s="35" t="str">
        <f>I38</f>
        <v>21</v>
      </c>
      <c r="BX38" s="4" t="s">
        <v>115</v>
      </c>
    </row>
    <row r="39" spans="1:76" ht="13.5" customHeight="1" x14ac:dyDescent="0.4">
      <c r="A39" s="38"/>
      <c r="C39" s="44" t="s">
        <v>116</v>
      </c>
      <c r="D39" s="91" t="s">
        <v>117</v>
      </c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3"/>
    </row>
    <row r="40" spans="1:76" ht="14.6" x14ac:dyDescent="0.4">
      <c r="A40" s="2">
        <v>14</v>
      </c>
      <c r="B40" s="3" t="s">
        <v>57</v>
      </c>
      <c r="C40" s="3" t="s">
        <v>118</v>
      </c>
      <c r="D40" s="83" t="s">
        <v>119</v>
      </c>
      <c r="E40" s="84"/>
      <c r="F40" s="3" t="s">
        <v>89</v>
      </c>
      <c r="G40" s="35">
        <v>2.35</v>
      </c>
      <c r="H40" s="82"/>
      <c r="I40" s="36" t="s">
        <v>65</v>
      </c>
      <c r="J40" s="35">
        <f>G40*AO40</f>
        <v>0</v>
      </c>
      <c r="K40" s="35">
        <f>G40*AP40</f>
        <v>0</v>
      </c>
      <c r="L40" s="35">
        <f>G40*H40</f>
        <v>0</v>
      </c>
      <c r="M40" s="35">
        <f>L40*(1+BW40/100)</f>
        <v>0</v>
      </c>
      <c r="N40" s="35">
        <v>0</v>
      </c>
      <c r="O40" s="35">
        <f>G40*N40</f>
        <v>0</v>
      </c>
      <c r="P40" s="37" t="s">
        <v>66</v>
      </c>
      <c r="Z40" s="35">
        <f>IF(AQ40="5",BJ40,0)</f>
        <v>0</v>
      </c>
      <c r="AB40" s="35">
        <f>IF(AQ40="1",BH40,0)</f>
        <v>0</v>
      </c>
      <c r="AC40" s="35">
        <f>IF(AQ40="1",BI40,0)</f>
        <v>0</v>
      </c>
      <c r="AD40" s="35">
        <f>IF(AQ40="7",BH40,0)</f>
        <v>0</v>
      </c>
      <c r="AE40" s="35">
        <f>IF(AQ40="7",BI40,0)</f>
        <v>0</v>
      </c>
      <c r="AF40" s="35">
        <f>IF(AQ40="2",BH40,0)</f>
        <v>0</v>
      </c>
      <c r="AG40" s="35">
        <f>IF(AQ40="2",BI40,0)</f>
        <v>0</v>
      </c>
      <c r="AH40" s="35">
        <f>IF(AQ40="0",BJ40,0)</f>
        <v>0</v>
      </c>
      <c r="AI40" s="12" t="s">
        <v>57</v>
      </c>
      <c r="AJ40" s="35">
        <f>IF(AN40=0,L40,0)</f>
        <v>0</v>
      </c>
      <c r="AK40" s="35">
        <f>IF(AN40=12,L40,0)</f>
        <v>0</v>
      </c>
      <c r="AL40" s="35">
        <f>IF(AN40=21,L40,0)</f>
        <v>0</v>
      </c>
      <c r="AN40" s="35">
        <v>21</v>
      </c>
      <c r="AO40" s="35">
        <f>H40*0</f>
        <v>0</v>
      </c>
      <c r="AP40" s="35">
        <f>H40*(1-0)</f>
        <v>0</v>
      </c>
      <c r="AQ40" s="36" t="s">
        <v>61</v>
      </c>
      <c r="AV40" s="35">
        <f>AW40+AX40</f>
        <v>0</v>
      </c>
      <c r="AW40" s="35">
        <f>G40*AO40</f>
        <v>0</v>
      </c>
      <c r="AX40" s="35">
        <f>G40*AP40</f>
        <v>0</v>
      </c>
      <c r="AY40" s="36" t="s">
        <v>113</v>
      </c>
      <c r="AZ40" s="36" t="s">
        <v>68</v>
      </c>
      <c r="BA40" s="12" t="s">
        <v>69</v>
      </c>
      <c r="BC40" s="35">
        <f>AW40+AX40</f>
        <v>0</v>
      </c>
      <c r="BD40" s="35">
        <f>H40/(100-BE40)*100</f>
        <v>0</v>
      </c>
      <c r="BE40" s="35">
        <v>0</v>
      </c>
      <c r="BF40" s="35">
        <f>O40</f>
        <v>0</v>
      </c>
      <c r="BH40" s="35">
        <f>G40*AO40</f>
        <v>0</v>
      </c>
      <c r="BI40" s="35">
        <f>G40*AP40</f>
        <v>0</v>
      </c>
      <c r="BJ40" s="35">
        <f>G40*H40</f>
        <v>0</v>
      </c>
      <c r="BK40" s="35"/>
      <c r="BL40" s="35">
        <v>17</v>
      </c>
      <c r="BW40" s="35" t="str">
        <f>I40</f>
        <v>21</v>
      </c>
      <c r="BX40" s="4" t="s">
        <v>119</v>
      </c>
    </row>
    <row r="41" spans="1:76" ht="13.5" customHeight="1" x14ac:dyDescent="0.4">
      <c r="A41" s="38"/>
      <c r="C41" s="43" t="s">
        <v>82</v>
      </c>
      <c r="D41" s="94" t="s">
        <v>120</v>
      </c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6"/>
    </row>
    <row r="42" spans="1:76" ht="14.6" x14ac:dyDescent="0.4">
      <c r="A42" s="38"/>
      <c r="D42" s="39" t="s">
        <v>121</v>
      </c>
      <c r="E42" s="40" t="s">
        <v>56</v>
      </c>
      <c r="G42" s="41">
        <v>2.35</v>
      </c>
      <c r="P42" s="42"/>
    </row>
    <row r="43" spans="1:76" ht="14.6" x14ac:dyDescent="0.4">
      <c r="A43" s="31" t="s">
        <v>56</v>
      </c>
      <c r="B43" s="32" t="s">
        <v>57</v>
      </c>
      <c r="C43" s="32" t="s">
        <v>122</v>
      </c>
      <c r="D43" s="85" t="s">
        <v>123</v>
      </c>
      <c r="E43" s="86"/>
      <c r="F43" s="33" t="s">
        <v>4</v>
      </c>
      <c r="G43" s="33" t="s">
        <v>4</v>
      </c>
      <c r="H43" s="33" t="s">
        <v>4</v>
      </c>
      <c r="I43" s="33" t="s">
        <v>4</v>
      </c>
      <c r="J43" s="1">
        <f>SUM(J44:J48)</f>
        <v>0</v>
      </c>
      <c r="K43" s="1">
        <f>SUM(K44:K48)</f>
        <v>0</v>
      </c>
      <c r="L43" s="1">
        <f>SUM(L44:L48)</f>
        <v>0</v>
      </c>
      <c r="M43" s="1">
        <f>SUM(M44:M48)</f>
        <v>0</v>
      </c>
      <c r="N43" s="12" t="s">
        <v>56</v>
      </c>
      <c r="O43" s="1">
        <f>SUM(O44:O48)</f>
        <v>0</v>
      </c>
      <c r="P43" s="34" t="s">
        <v>56</v>
      </c>
      <c r="AI43" s="12" t="s">
        <v>57</v>
      </c>
      <c r="AS43" s="1">
        <f>SUM(AJ44:AJ48)</f>
        <v>0</v>
      </c>
      <c r="AT43" s="1">
        <f>SUM(AK44:AK48)</f>
        <v>0</v>
      </c>
      <c r="AU43" s="1">
        <f>SUM(AL44:AL48)</f>
        <v>0</v>
      </c>
    </row>
    <row r="44" spans="1:76" ht="14.6" x14ac:dyDescent="0.4">
      <c r="A44" s="2">
        <v>15</v>
      </c>
      <c r="B44" s="3" t="s">
        <v>57</v>
      </c>
      <c r="C44" s="3" t="s">
        <v>124</v>
      </c>
      <c r="D44" s="83" t="s">
        <v>125</v>
      </c>
      <c r="E44" s="84"/>
      <c r="F44" s="3" t="s">
        <v>64</v>
      </c>
      <c r="G44" s="35">
        <v>40</v>
      </c>
      <c r="H44" s="82"/>
      <c r="I44" s="36" t="s">
        <v>65</v>
      </c>
      <c r="J44" s="35">
        <f>G44*AO44</f>
        <v>0</v>
      </c>
      <c r="K44" s="35">
        <f>G44*AP44</f>
        <v>0</v>
      </c>
      <c r="L44" s="35">
        <f>G44*H44</f>
        <v>0</v>
      </c>
      <c r="M44" s="35">
        <f>L44*(1+BW44/100)</f>
        <v>0</v>
      </c>
      <c r="N44" s="35">
        <v>0</v>
      </c>
      <c r="O44" s="35">
        <f>G44*N44</f>
        <v>0</v>
      </c>
      <c r="P44" s="37" t="s">
        <v>66</v>
      </c>
      <c r="Z44" s="35">
        <f>IF(AQ44="5",BJ44,0)</f>
        <v>0</v>
      </c>
      <c r="AB44" s="35">
        <f>IF(AQ44="1",BH44,0)</f>
        <v>0</v>
      </c>
      <c r="AC44" s="35">
        <f>IF(AQ44="1",BI44,0)</f>
        <v>0</v>
      </c>
      <c r="AD44" s="35">
        <f>IF(AQ44="7",BH44,0)</f>
        <v>0</v>
      </c>
      <c r="AE44" s="35">
        <f>IF(AQ44="7",BI44,0)</f>
        <v>0</v>
      </c>
      <c r="AF44" s="35">
        <f>IF(AQ44="2",BH44,0)</f>
        <v>0</v>
      </c>
      <c r="AG44" s="35">
        <f>IF(AQ44="2",BI44,0)</f>
        <v>0</v>
      </c>
      <c r="AH44" s="35">
        <f>IF(AQ44="0",BJ44,0)</f>
        <v>0</v>
      </c>
      <c r="AI44" s="12" t="s">
        <v>57</v>
      </c>
      <c r="AJ44" s="35">
        <f>IF(AN44=0,L44,0)</f>
        <v>0</v>
      </c>
      <c r="AK44" s="35">
        <f>IF(AN44=12,L44,0)</f>
        <v>0</v>
      </c>
      <c r="AL44" s="35">
        <f>IF(AN44=21,L44,0)</f>
        <v>0</v>
      </c>
      <c r="AN44" s="35">
        <v>21</v>
      </c>
      <c r="AO44" s="35">
        <f>H44*0.03626504</f>
        <v>0</v>
      </c>
      <c r="AP44" s="35">
        <f>H44*(1-0.03626504)</f>
        <v>0</v>
      </c>
      <c r="AQ44" s="36" t="s">
        <v>61</v>
      </c>
      <c r="AV44" s="35">
        <f>AW44+AX44</f>
        <v>0</v>
      </c>
      <c r="AW44" s="35">
        <f>G44*AO44</f>
        <v>0</v>
      </c>
      <c r="AX44" s="35">
        <f>G44*AP44</f>
        <v>0</v>
      </c>
      <c r="AY44" s="36" t="s">
        <v>126</v>
      </c>
      <c r="AZ44" s="36" t="s">
        <v>68</v>
      </c>
      <c r="BA44" s="12" t="s">
        <v>69</v>
      </c>
      <c r="BC44" s="35">
        <f>AW44+AX44</f>
        <v>0</v>
      </c>
      <c r="BD44" s="35">
        <f>H44/(100-BE44)*100</f>
        <v>0</v>
      </c>
      <c r="BE44" s="35">
        <v>0</v>
      </c>
      <c r="BF44" s="35">
        <f>O44</f>
        <v>0</v>
      </c>
      <c r="BH44" s="35">
        <f>G44*AO44</f>
        <v>0</v>
      </c>
      <c r="BI44" s="35">
        <f>G44*AP44</f>
        <v>0</v>
      </c>
      <c r="BJ44" s="35">
        <f>G44*H44</f>
        <v>0</v>
      </c>
      <c r="BK44" s="35"/>
      <c r="BL44" s="35">
        <v>18</v>
      </c>
      <c r="BW44" s="35" t="str">
        <f>I44</f>
        <v>21</v>
      </c>
      <c r="BX44" s="4" t="s">
        <v>125</v>
      </c>
    </row>
    <row r="45" spans="1:76" ht="14.6" x14ac:dyDescent="0.4">
      <c r="A45" s="2">
        <v>16</v>
      </c>
      <c r="B45" s="3" t="s">
        <v>57</v>
      </c>
      <c r="C45" s="3" t="s">
        <v>127</v>
      </c>
      <c r="D45" s="83" t="s">
        <v>128</v>
      </c>
      <c r="E45" s="84"/>
      <c r="F45" s="3" t="s">
        <v>64</v>
      </c>
      <c r="G45" s="35">
        <v>37.049999999999997</v>
      </c>
      <c r="H45" s="82"/>
      <c r="I45" s="36" t="s">
        <v>65</v>
      </c>
      <c r="J45" s="35">
        <f>G45*AO45</f>
        <v>0</v>
      </c>
      <c r="K45" s="35">
        <f>G45*AP45</f>
        <v>0</v>
      </c>
      <c r="L45" s="35">
        <f>G45*H45</f>
        <v>0</v>
      </c>
      <c r="M45" s="35">
        <f>L45*(1+BW45/100)</f>
        <v>0</v>
      </c>
      <c r="N45" s="35">
        <v>0</v>
      </c>
      <c r="O45" s="35">
        <f>G45*N45</f>
        <v>0</v>
      </c>
      <c r="P45" s="37" t="s">
        <v>66</v>
      </c>
      <c r="Z45" s="35">
        <f>IF(AQ45="5",BJ45,0)</f>
        <v>0</v>
      </c>
      <c r="AB45" s="35">
        <f>IF(AQ45="1",BH45,0)</f>
        <v>0</v>
      </c>
      <c r="AC45" s="35">
        <f>IF(AQ45="1",BI45,0)</f>
        <v>0</v>
      </c>
      <c r="AD45" s="35">
        <f>IF(AQ45="7",BH45,0)</f>
        <v>0</v>
      </c>
      <c r="AE45" s="35">
        <f>IF(AQ45="7",BI45,0)</f>
        <v>0</v>
      </c>
      <c r="AF45" s="35">
        <f>IF(AQ45="2",BH45,0)</f>
        <v>0</v>
      </c>
      <c r="AG45" s="35">
        <f>IF(AQ45="2",BI45,0)</f>
        <v>0</v>
      </c>
      <c r="AH45" s="35">
        <f>IF(AQ45="0",BJ45,0)</f>
        <v>0</v>
      </c>
      <c r="AI45" s="12" t="s">
        <v>57</v>
      </c>
      <c r="AJ45" s="35">
        <f>IF(AN45=0,L45,0)</f>
        <v>0</v>
      </c>
      <c r="AK45" s="35">
        <f>IF(AN45=12,L45,0)</f>
        <v>0</v>
      </c>
      <c r="AL45" s="35">
        <f>IF(AN45=21,L45,0)</f>
        <v>0</v>
      </c>
      <c r="AN45" s="35">
        <v>21</v>
      </c>
      <c r="AO45" s="35">
        <f>H45*0</f>
        <v>0</v>
      </c>
      <c r="AP45" s="35">
        <f>H45*(1-0)</f>
        <v>0</v>
      </c>
      <c r="AQ45" s="36" t="s">
        <v>61</v>
      </c>
      <c r="AV45" s="35">
        <f>AW45+AX45</f>
        <v>0</v>
      </c>
      <c r="AW45" s="35">
        <f>G45*AO45</f>
        <v>0</v>
      </c>
      <c r="AX45" s="35">
        <f>G45*AP45</f>
        <v>0</v>
      </c>
      <c r="AY45" s="36" t="s">
        <v>126</v>
      </c>
      <c r="AZ45" s="36" t="s">
        <v>68</v>
      </c>
      <c r="BA45" s="12" t="s">
        <v>69</v>
      </c>
      <c r="BC45" s="35">
        <f>AW45+AX45</f>
        <v>0</v>
      </c>
      <c r="BD45" s="35">
        <f>H45/(100-BE45)*100</f>
        <v>0</v>
      </c>
      <c r="BE45" s="35">
        <v>0</v>
      </c>
      <c r="BF45" s="35">
        <f>O45</f>
        <v>0</v>
      </c>
      <c r="BH45" s="35">
        <f>G45*AO45</f>
        <v>0</v>
      </c>
      <c r="BI45" s="35">
        <f>G45*AP45</f>
        <v>0</v>
      </c>
      <c r="BJ45" s="35">
        <f>G45*H45</f>
        <v>0</v>
      </c>
      <c r="BK45" s="35"/>
      <c r="BL45" s="35">
        <v>18</v>
      </c>
      <c r="BW45" s="35" t="str">
        <f>I45</f>
        <v>21</v>
      </c>
      <c r="BX45" s="4" t="s">
        <v>128</v>
      </c>
    </row>
    <row r="46" spans="1:76" ht="14.6" x14ac:dyDescent="0.4">
      <c r="A46" s="38"/>
      <c r="D46" s="39" t="s">
        <v>129</v>
      </c>
      <c r="E46" s="40" t="s">
        <v>56</v>
      </c>
      <c r="G46" s="41">
        <v>37.049999999999997</v>
      </c>
      <c r="P46" s="42"/>
    </row>
    <row r="47" spans="1:76" ht="14.6" x14ac:dyDescent="0.4">
      <c r="A47" s="2">
        <v>17</v>
      </c>
      <c r="B47" s="3" t="s">
        <v>57</v>
      </c>
      <c r="C47" s="3" t="s">
        <v>130</v>
      </c>
      <c r="D47" s="83" t="s">
        <v>131</v>
      </c>
      <c r="E47" s="84"/>
      <c r="F47" s="3" t="s">
        <v>64</v>
      </c>
      <c r="G47" s="35">
        <v>40</v>
      </c>
      <c r="H47" s="82"/>
      <c r="I47" s="36" t="s">
        <v>65</v>
      </c>
      <c r="J47" s="35">
        <f>G47*AO47</f>
        <v>0</v>
      </c>
      <c r="K47" s="35">
        <f>G47*AP47</f>
        <v>0</v>
      </c>
      <c r="L47" s="35">
        <f>G47*H47</f>
        <v>0</v>
      </c>
      <c r="M47" s="35">
        <f>L47*(1+BW47/100)</f>
        <v>0</v>
      </c>
      <c r="N47" s="35">
        <v>0</v>
      </c>
      <c r="O47" s="35">
        <f>G47*N47</f>
        <v>0</v>
      </c>
      <c r="P47" s="37" t="s">
        <v>66</v>
      </c>
      <c r="Z47" s="35">
        <f>IF(AQ47="5",BJ47,0)</f>
        <v>0</v>
      </c>
      <c r="AB47" s="35">
        <f>IF(AQ47="1",BH47,0)</f>
        <v>0</v>
      </c>
      <c r="AC47" s="35">
        <f>IF(AQ47="1",BI47,0)</f>
        <v>0</v>
      </c>
      <c r="AD47" s="35">
        <f>IF(AQ47="7",BH47,0)</f>
        <v>0</v>
      </c>
      <c r="AE47" s="35">
        <f>IF(AQ47="7",BI47,0)</f>
        <v>0</v>
      </c>
      <c r="AF47" s="35">
        <f>IF(AQ47="2",BH47,0)</f>
        <v>0</v>
      </c>
      <c r="AG47" s="35">
        <f>IF(AQ47="2",BI47,0)</f>
        <v>0</v>
      </c>
      <c r="AH47" s="35">
        <f>IF(AQ47="0",BJ47,0)</f>
        <v>0</v>
      </c>
      <c r="AI47" s="12" t="s">
        <v>57</v>
      </c>
      <c r="AJ47" s="35">
        <f>IF(AN47=0,L47,0)</f>
        <v>0</v>
      </c>
      <c r="AK47" s="35">
        <f>IF(AN47=12,L47,0)</f>
        <v>0</v>
      </c>
      <c r="AL47" s="35">
        <f>IF(AN47=21,L47,0)</f>
        <v>0</v>
      </c>
      <c r="AN47" s="35">
        <v>21</v>
      </c>
      <c r="AO47" s="35">
        <f>H47*0</f>
        <v>0</v>
      </c>
      <c r="AP47" s="35">
        <f>H47*(1-0)</f>
        <v>0</v>
      </c>
      <c r="AQ47" s="36" t="s">
        <v>61</v>
      </c>
      <c r="AV47" s="35">
        <f>AW47+AX47</f>
        <v>0</v>
      </c>
      <c r="AW47" s="35">
        <f>G47*AO47</f>
        <v>0</v>
      </c>
      <c r="AX47" s="35">
        <f>G47*AP47</f>
        <v>0</v>
      </c>
      <c r="AY47" s="36" t="s">
        <v>126</v>
      </c>
      <c r="AZ47" s="36" t="s">
        <v>68</v>
      </c>
      <c r="BA47" s="12" t="s">
        <v>69</v>
      </c>
      <c r="BC47" s="35">
        <f>AW47+AX47</f>
        <v>0</v>
      </c>
      <c r="BD47" s="35">
        <f>H47/(100-BE47)*100</f>
        <v>0</v>
      </c>
      <c r="BE47" s="35">
        <v>0</v>
      </c>
      <c r="BF47" s="35">
        <f>O47</f>
        <v>0</v>
      </c>
      <c r="BH47" s="35">
        <f>G47*AO47</f>
        <v>0</v>
      </c>
      <c r="BI47" s="35">
        <f>G47*AP47</f>
        <v>0</v>
      </c>
      <c r="BJ47" s="35">
        <f>G47*H47</f>
        <v>0</v>
      </c>
      <c r="BK47" s="35"/>
      <c r="BL47" s="35">
        <v>18</v>
      </c>
      <c r="BW47" s="35" t="str">
        <f>I47</f>
        <v>21</v>
      </c>
      <c r="BX47" s="4" t="s">
        <v>131</v>
      </c>
    </row>
    <row r="48" spans="1:76" ht="14.6" x14ac:dyDescent="0.4">
      <c r="A48" s="2">
        <v>18</v>
      </c>
      <c r="B48" s="3" t="s">
        <v>57</v>
      </c>
      <c r="C48" s="3" t="s">
        <v>132</v>
      </c>
      <c r="D48" s="83" t="s">
        <v>133</v>
      </c>
      <c r="E48" s="84"/>
      <c r="F48" s="3" t="s">
        <v>64</v>
      </c>
      <c r="G48" s="35">
        <v>40</v>
      </c>
      <c r="H48" s="82"/>
      <c r="I48" s="36" t="s">
        <v>65</v>
      </c>
      <c r="J48" s="35">
        <f>G48*AO48</f>
        <v>0</v>
      </c>
      <c r="K48" s="35">
        <f>G48*AP48</f>
        <v>0</v>
      </c>
      <c r="L48" s="35">
        <f>G48*H48</f>
        <v>0</v>
      </c>
      <c r="M48" s="35">
        <f>L48*(1+BW48/100)</f>
        <v>0</v>
      </c>
      <c r="N48" s="35">
        <v>0</v>
      </c>
      <c r="O48" s="35">
        <f>G48*N48</f>
        <v>0</v>
      </c>
      <c r="P48" s="37" t="s">
        <v>66</v>
      </c>
      <c r="Z48" s="35">
        <f>IF(AQ48="5",BJ48,0)</f>
        <v>0</v>
      </c>
      <c r="AB48" s="35">
        <f>IF(AQ48="1",BH48,0)</f>
        <v>0</v>
      </c>
      <c r="AC48" s="35">
        <f>IF(AQ48="1",BI48,0)</f>
        <v>0</v>
      </c>
      <c r="AD48" s="35">
        <f>IF(AQ48="7",BH48,0)</f>
        <v>0</v>
      </c>
      <c r="AE48" s="35">
        <f>IF(AQ48="7",BI48,0)</f>
        <v>0</v>
      </c>
      <c r="AF48" s="35">
        <f>IF(AQ48="2",BH48,0)</f>
        <v>0</v>
      </c>
      <c r="AG48" s="35">
        <f>IF(AQ48="2",BI48,0)</f>
        <v>0</v>
      </c>
      <c r="AH48" s="35">
        <f>IF(AQ48="0",BJ48,0)</f>
        <v>0</v>
      </c>
      <c r="AI48" s="12" t="s">
        <v>57</v>
      </c>
      <c r="AJ48" s="35">
        <f>IF(AN48=0,L48,0)</f>
        <v>0</v>
      </c>
      <c r="AK48" s="35">
        <f>IF(AN48=12,L48,0)</f>
        <v>0</v>
      </c>
      <c r="AL48" s="35">
        <f>IF(AN48=21,L48,0)</f>
        <v>0</v>
      </c>
      <c r="AN48" s="35">
        <v>21</v>
      </c>
      <c r="AO48" s="35">
        <f>H48*0</f>
        <v>0</v>
      </c>
      <c r="AP48" s="35">
        <f>H48*(1-0)</f>
        <v>0</v>
      </c>
      <c r="AQ48" s="36" t="s">
        <v>61</v>
      </c>
      <c r="AV48" s="35">
        <f>AW48+AX48</f>
        <v>0</v>
      </c>
      <c r="AW48" s="35">
        <f>G48*AO48</f>
        <v>0</v>
      </c>
      <c r="AX48" s="35">
        <f>G48*AP48</f>
        <v>0</v>
      </c>
      <c r="AY48" s="36" t="s">
        <v>126</v>
      </c>
      <c r="AZ48" s="36" t="s">
        <v>68</v>
      </c>
      <c r="BA48" s="12" t="s">
        <v>69</v>
      </c>
      <c r="BC48" s="35">
        <f>AW48+AX48</f>
        <v>0</v>
      </c>
      <c r="BD48" s="35">
        <f>H48/(100-BE48)*100</f>
        <v>0</v>
      </c>
      <c r="BE48" s="35">
        <v>0</v>
      </c>
      <c r="BF48" s="35">
        <f>O48</f>
        <v>0</v>
      </c>
      <c r="BH48" s="35">
        <f>G48*AO48</f>
        <v>0</v>
      </c>
      <c r="BI48" s="35">
        <f>G48*AP48</f>
        <v>0</v>
      </c>
      <c r="BJ48" s="35">
        <f>G48*H48</f>
        <v>0</v>
      </c>
      <c r="BK48" s="35"/>
      <c r="BL48" s="35">
        <v>18</v>
      </c>
      <c r="BW48" s="35" t="str">
        <f>I48</f>
        <v>21</v>
      </c>
      <c r="BX48" s="4" t="s">
        <v>133</v>
      </c>
    </row>
    <row r="49" spans="1:76" ht="14.6" x14ac:dyDescent="0.4">
      <c r="A49" s="31" t="s">
        <v>56</v>
      </c>
      <c r="B49" s="32" t="s">
        <v>57</v>
      </c>
      <c r="C49" s="32" t="s">
        <v>134</v>
      </c>
      <c r="D49" s="85" t="s">
        <v>135</v>
      </c>
      <c r="E49" s="86"/>
      <c r="F49" s="33" t="s">
        <v>4</v>
      </c>
      <c r="G49" s="33" t="s">
        <v>4</v>
      </c>
      <c r="H49" s="33" t="s">
        <v>4</v>
      </c>
      <c r="I49" s="33" t="s">
        <v>4</v>
      </c>
      <c r="J49" s="1">
        <f>SUM(J50:J50)</f>
        <v>0</v>
      </c>
      <c r="K49" s="1">
        <f>SUM(K50:K50)</f>
        <v>0</v>
      </c>
      <c r="L49" s="1">
        <f>SUM(L50:L50)</f>
        <v>0</v>
      </c>
      <c r="M49" s="1">
        <f>SUM(M50:M50)</f>
        <v>0</v>
      </c>
      <c r="N49" s="12" t="s">
        <v>56</v>
      </c>
      <c r="O49" s="1">
        <f>SUM(O50:O50)</f>
        <v>3.7012499999999999</v>
      </c>
      <c r="P49" s="34" t="s">
        <v>56</v>
      </c>
      <c r="AI49" s="12" t="s">
        <v>57</v>
      </c>
      <c r="AS49" s="1">
        <f>SUM(AJ50:AJ50)</f>
        <v>0</v>
      </c>
      <c r="AT49" s="1">
        <f>SUM(AK50:AK50)</f>
        <v>0</v>
      </c>
      <c r="AU49" s="1">
        <f>SUM(AL50:AL50)</f>
        <v>0</v>
      </c>
    </row>
    <row r="50" spans="1:76" ht="14.6" x14ac:dyDescent="0.4">
      <c r="A50" s="2">
        <v>19</v>
      </c>
      <c r="B50" s="3" t="s">
        <v>57</v>
      </c>
      <c r="C50" s="3" t="s">
        <v>136</v>
      </c>
      <c r="D50" s="83" t="s">
        <v>137</v>
      </c>
      <c r="E50" s="84"/>
      <c r="F50" s="3" t="s">
        <v>78</v>
      </c>
      <c r="G50" s="35">
        <v>14.1</v>
      </c>
      <c r="H50" s="82"/>
      <c r="I50" s="36" t="s">
        <v>65</v>
      </c>
      <c r="J50" s="35">
        <f>G50*AO50</f>
        <v>0</v>
      </c>
      <c r="K50" s="35">
        <f>G50*AP50</f>
        <v>0</v>
      </c>
      <c r="L50" s="35">
        <f>G50*H50</f>
        <v>0</v>
      </c>
      <c r="M50" s="35">
        <f>L50*(1+BW50/100)</f>
        <v>0</v>
      </c>
      <c r="N50" s="35">
        <v>0.26250000000000001</v>
      </c>
      <c r="O50" s="35">
        <f>G50*N50</f>
        <v>3.7012499999999999</v>
      </c>
      <c r="P50" s="37" t="s">
        <v>66</v>
      </c>
      <c r="Z50" s="35">
        <f>IF(AQ50="5",BJ50,0)</f>
        <v>0</v>
      </c>
      <c r="AB50" s="35">
        <f>IF(AQ50="1",BH50,0)</f>
        <v>0</v>
      </c>
      <c r="AC50" s="35">
        <f>IF(AQ50="1",BI50,0)</f>
        <v>0</v>
      </c>
      <c r="AD50" s="35">
        <f>IF(AQ50="7",BH50,0)</f>
        <v>0</v>
      </c>
      <c r="AE50" s="35">
        <f>IF(AQ50="7",BI50,0)</f>
        <v>0</v>
      </c>
      <c r="AF50" s="35">
        <f>IF(AQ50="2",BH50,0)</f>
        <v>0</v>
      </c>
      <c r="AG50" s="35">
        <f>IF(AQ50="2",BI50,0)</f>
        <v>0</v>
      </c>
      <c r="AH50" s="35">
        <f>IF(AQ50="0",BJ50,0)</f>
        <v>0</v>
      </c>
      <c r="AI50" s="12" t="s">
        <v>57</v>
      </c>
      <c r="AJ50" s="35">
        <f>IF(AN50=0,L50,0)</f>
        <v>0</v>
      </c>
      <c r="AK50" s="35">
        <f>IF(AN50=12,L50,0)</f>
        <v>0</v>
      </c>
      <c r="AL50" s="35">
        <f>IF(AN50=21,L50,0)</f>
        <v>0</v>
      </c>
      <c r="AN50" s="35">
        <v>21</v>
      </c>
      <c r="AO50" s="35">
        <f>H50*0.219742729</f>
        <v>0</v>
      </c>
      <c r="AP50" s="35">
        <f>H50*(1-0.219742729)</f>
        <v>0</v>
      </c>
      <c r="AQ50" s="36" t="s">
        <v>61</v>
      </c>
      <c r="AV50" s="35">
        <f>AW50+AX50</f>
        <v>0</v>
      </c>
      <c r="AW50" s="35">
        <f>G50*AO50</f>
        <v>0</v>
      </c>
      <c r="AX50" s="35">
        <f>G50*AP50</f>
        <v>0</v>
      </c>
      <c r="AY50" s="36" t="s">
        <v>138</v>
      </c>
      <c r="AZ50" s="36" t="s">
        <v>139</v>
      </c>
      <c r="BA50" s="12" t="s">
        <v>69</v>
      </c>
      <c r="BC50" s="35">
        <f>AW50+AX50</f>
        <v>0</v>
      </c>
      <c r="BD50" s="35">
        <f>H50/(100-BE50)*100</f>
        <v>0</v>
      </c>
      <c r="BE50" s="35">
        <v>0</v>
      </c>
      <c r="BF50" s="35">
        <f>O50</f>
        <v>3.7012499999999999</v>
      </c>
      <c r="BH50" s="35">
        <f>G50*AO50</f>
        <v>0</v>
      </c>
      <c r="BI50" s="35">
        <f>G50*AP50</f>
        <v>0</v>
      </c>
      <c r="BJ50" s="35">
        <f>G50*H50</f>
        <v>0</v>
      </c>
      <c r="BK50" s="35"/>
      <c r="BL50" s="35">
        <v>33</v>
      </c>
      <c r="BW50" s="35" t="str">
        <f>I50</f>
        <v>21</v>
      </c>
      <c r="BX50" s="4" t="s">
        <v>137</v>
      </c>
    </row>
    <row r="51" spans="1:76" ht="14.6" x14ac:dyDescent="0.4">
      <c r="A51" s="38"/>
      <c r="D51" s="39" t="s">
        <v>140</v>
      </c>
      <c r="E51" s="40" t="s">
        <v>56</v>
      </c>
      <c r="G51" s="41">
        <v>14.1</v>
      </c>
      <c r="P51" s="42"/>
    </row>
    <row r="52" spans="1:76" ht="14.6" x14ac:dyDescent="0.4">
      <c r="A52" s="31" t="s">
        <v>56</v>
      </c>
      <c r="B52" s="32" t="s">
        <v>57</v>
      </c>
      <c r="C52" s="32" t="s">
        <v>141</v>
      </c>
      <c r="D52" s="85" t="s">
        <v>142</v>
      </c>
      <c r="E52" s="86"/>
      <c r="F52" s="33" t="s">
        <v>4</v>
      </c>
      <c r="G52" s="33" t="s">
        <v>4</v>
      </c>
      <c r="H52" s="33" t="s">
        <v>4</v>
      </c>
      <c r="I52" s="33" t="s">
        <v>4</v>
      </c>
      <c r="J52" s="1">
        <f>SUM(J53:J56)</f>
        <v>0</v>
      </c>
      <c r="K52" s="1">
        <f>SUM(K53:K56)</f>
        <v>0</v>
      </c>
      <c r="L52" s="1">
        <f>SUM(L53:L56)</f>
        <v>0</v>
      </c>
      <c r="M52" s="1">
        <f>SUM(M53:M56)</f>
        <v>0</v>
      </c>
      <c r="N52" s="12" t="s">
        <v>56</v>
      </c>
      <c r="O52" s="1">
        <f>SUM(O53:O56)</f>
        <v>16.5503</v>
      </c>
      <c r="P52" s="34" t="s">
        <v>56</v>
      </c>
      <c r="AI52" s="12" t="s">
        <v>57</v>
      </c>
      <c r="AS52" s="1">
        <f>SUM(AJ53:AJ56)</f>
        <v>0</v>
      </c>
      <c r="AT52" s="1">
        <f>SUM(AK53:AK56)</f>
        <v>0</v>
      </c>
      <c r="AU52" s="1">
        <f>SUM(AL53:AL56)</f>
        <v>0</v>
      </c>
    </row>
    <row r="53" spans="1:76" ht="14.6" x14ac:dyDescent="0.4">
      <c r="A53" s="2">
        <v>20</v>
      </c>
      <c r="B53" s="3" t="s">
        <v>57</v>
      </c>
      <c r="C53" s="3" t="s">
        <v>143</v>
      </c>
      <c r="D53" s="83" t="s">
        <v>144</v>
      </c>
      <c r="E53" s="84"/>
      <c r="F53" s="3" t="s">
        <v>64</v>
      </c>
      <c r="G53" s="35">
        <v>13.65</v>
      </c>
      <c r="H53" s="82"/>
      <c r="I53" s="36" t="s">
        <v>65</v>
      </c>
      <c r="J53" s="35">
        <f>G53*AO53</f>
        <v>0</v>
      </c>
      <c r="K53" s="35">
        <f>G53*AP53</f>
        <v>0</v>
      </c>
      <c r="L53" s="35">
        <f>G53*H53</f>
        <v>0</v>
      </c>
      <c r="M53" s="35">
        <f>L53*(1+BW53/100)</f>
        <v>0</v>
      </c>
      <c r="N53" s="35">
        <v>0.17199999999999999</v>
      </c>
      <c r="O53" s="35">
        <f>G53*N53</f>
        <v>2.3477999999999999</v>
      </c>
      <c r="P53" s="37" t="s">
        <v>66</v>
      </c>
      <c r="Z53" s="35">
        <f>IF(AQ53="5",BJ53,0)</f>
        <v>0</v>
      </c>
      <c r="AB53" s="35">
        <f>IF(AQ53="1",BH53,0)</f>
        <v>0</v>
      </c>
      <c r="AC53" s="35">
        <f>IF(AQ53="1",BI53,0)</f>
        <v>0</v>
      </c>
      <c r="AD53" s="35">
        <f>IF(AQ53="7",BH53,0)</f>
        <v>0</v>
      </c>
      <c r="AE53" s="35">
        <f>IF(AQ53="7",BI53,0)</f>
        <v>0</v>
      </c>
      <c r="AF53" s="35">
        <f>IF(AQ53="2",BH53,0)</f>
        <v>0</v>
      </c>
      <c r="AG53" s="35">
        <f>IF(AQ53="2",BI53,0)</f>
        <v>0</v>
      </c>
      <c r="AH53" s="35">
        <f>IF(AQ53="0",BJ53,0)</f>
        <v>0</v>
      </c>
      <c r="AI53" s="12" t="s">
        <v>57</v>
      </c>
      <c r="AJ53" s="35">
        <f>IF(AN53=0,L53,0)</f>
        <v>0</v>
      </c>
      <c r="AK53" s="35">
        <f>IF(AN53=12,L53,0)</f>
        <v>0</v>
      </c>
      <c r="AL53" s="35">
        <f>IF(AN53=21,L53,0)</f>
        <v>0</v>
      </c>
      <c r="AN53" s="35">
        <v>21</v>
      </c>
      <c r="AO53" s="35">
        <f>H53*0.789327731</f>
        <v>0</v>
      </c>
      <c r="AP53" s="35">
        <f>H53*(1-0.789327731)</f>
        <v>0</v>
      </c>
      <c r="AQ53" s="36" t="s">
        <v>61</v>
      </c>
      <c r="AV53" s="35">
        <f>AW53+AX53</f>
        <v>0</v>
      </c>
      <c r="AW53" s="35">
        <f>G53*AO53</f>
        <v>0</v>
      </c>
      <c r="AX53" s="35">
        <f>G53*AP53</f>
        <v>0</v>
      </c>
      <c r="AY53" s="36" t="s">
        <v>145</v>
      </c>
      <c r="AZ53" s="36" t="s">
        <v>146</v>
      </c>
      <c r="BA53" s="12" t="s">
        <v>69</v>
      </c>
      <c r="BC53" s="35">
        <f>AW53+AX53</f>
        <v>0</v>
      </c>
      <c r="BD53" s="35">
        <f>H53/(100-BE53)*100</f>
        <v>0</v>
      </c>
      <c r="BE53" s="35">
        <v>0</v>
      </c>
      <c r="BF53" s="35">
        <f>O53</f>
        <v>2.3477999999999999</v>
      </c>
      <c r="BH53" s="35">
        <f>G53*AO53</f>
        <v>0</v>
      </c>
      <c r="BI53" s="35">
        <f>G53*AP53</f>
        <v>0</v>
      </c>
      <c r="BJ53" s="35">
        <f>G53*H53</f>
        <v>0</v>
      </c>
      <c r="BK53" s="35"/>
      <c r="BL53" s="35">
        <v>56</v>
      </c>
      <c r="BW53" s="35" t="str">
        <f>I53</f>
        <v>21</v>
      </c>
      <c r="BX53" s="4" t="s">
        <v>144</v>
      </c>
    </row>
    <row r="54" spans="1:76" ht="13.5" customHeight="1" x14ac:dyDescent="0.4">
      <c r="A54" s="38"/>
      <c r="C54" s="43" t="s">
        <v>82</v>
      </c>
      <c r="D54" s="94" t="s">
        <v>147</v>
      </c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6"/>
    </row>
    <row r="55" spans="1:76" ht="14.6" x14ac:dyDescent="0.4">
      <c r="A55" s="38"/>
      <c r="D55" s="39" t="s">
        <v>148</v>
      </c>
      <c r="E55" s="40" t="s">
        <v>56</v>
      </c>
      <c r="G55" s="41">
        <v>13.65</v>
      </c>
      <c r="P55" s="42"/>
    </row>
    <row r="56" spans="1:76" ht="14.6" x14ac:dyDescent="0.4">
      <c r="A56" s="2">
        <v>21</v>
      </c>
      <c r="B56" s="3" t="s">
        <v>57</v>
      </c>
      <c r="C56" s="3" t="s">
        <v>149</v>
      </c>
      <c r="D56" s="83" t="s">
        <v>150</v>
      </c>
      <c r="E56" s="84"/>
      <c r="F56" s="3" t="s">
        <v>64</v>
      </c>
      <c r="G56" s="35">
        <v>24.7</v>
      </c>
      <c r="H56" s="82"/>
      <c r="I56" s="36" t="s">
        <v>65</v>
      </c>
      <c r="J56" s="35">
        <f>G56*AO56</f>
        <v>0</v>
      </c>
      <c r="K56" s="35">
        <f>G56*AP56</f>
        <v>0</v>
      </c>
      <c r="L56" s="35">
        <f>G56*H56</f>
        <v>0</v>
      </c>
      <c r="M56" s="35">
        <f>L56*(1+BW56/100)</f>
        <v>0</v>
      </c>
      <c r="N56" s="35">
        <v>0.57499999999999996</v>
      </c>
      <c r="O56" s="35">
        <f>G56*N56</f>
        <v>14.202499999999999</v>
      </c>
      <c r="P56" s="37" t="s">
        <v>66</v>
      </c>
      <c r="Z56" s="35">
        <f>IF(AQ56="5",BJ56,0)</f>
        <v>0</v>
      </c>
      <c r="AB56" s="35">
        <f>IF(AQ56="1",BH56,0)</f>
        <v>0</v>
      </c>
      <c r="AC56" s="35">
        <f>IF(AQ56="1",BI56,0)</f>
        <v>0</v>
      </c>
      <c r="AD56" s="35">
        <f>IF(AQ56="7",BH56,0)</f>
        <v>0</v>
      </c>
      <c r="AE56" s="35">
        <f>IF(AQ56="7",BI56,0)</f>
        <v>0</v>
      </c>
      <c r="AF56" s="35">
        <f>IF(AQ56="2",BH56,0)</f>
        <v>0</v>
      </c>
      <c r="AG56" s="35">
        <f>IF(AQ56="2",BI56,0)</f>
        <v>0</v>
      </c>
      <c r="AH56" s="35">
        <f>IF(AQ56="0",BJ56,0)</f>
        <v>0</v>
      </c>
      <c r="AI56" s="12" t="s">
        <v>57</v>
      </c>
      <c r="AJ56" s="35">
        <f>IF(AN56=0,L56,0)</f>
        <v>0</v>
      </c>
      <c r="AK56" s="35">
        <f>IF(AN56=12,L56,0)</f>
        <v>0</v>
      </c>
      <c r="AL56" s="35">
        <f>IF(AN56=21,L56,0)</f>
        <v>0</v>
      </c>
      <c r="AN56" s="35">
        <v>21</v>
      </c>
      <c r="AO56" s="35">
        <f>H56*0.876315212</f>
        <v>0</v>
      </c>
      <c r="AP56" s="35">
        <f>H56*(1-0.876315212)</f>
        <v>0</v>
      </c>
      <c r="AQ56" s="36" t="s">
        <v>61</v>
      </c>
      <c r="AV56" s="35">
        <f>AW56+AX56</f>
        <v>0</v>
      </c>
      <c r="AW56" s="35">
        <f>G56*AO56</f>
        <v>0</v>
      </c>
      <c r="AX56" s="35">
        <f>G56*AP56</f>
        <v>0</v>
      </c>
      <c r="AY56" s="36" t="s">
        <v>145</v>
      </c>
      <c r="AZ56" s="36" t="s">
        <v>146</v>
      </c>
      <c r="BA56" s="12" t="s">
        <v>69</v>
      </c>
      <c r="BC56" s="35">
        <f>AW56+AX56</f>
        <v>0</v>
      </c>
      <c r="BD56" s="35">
        <f>H56/(100-BE56)*100</f>
        <v>0</v>
      </c>
      <c r="BE56" s="35">
        <v>0</v>
      </c>
      <c r="BF56" s="35">
        <f>O56</f>
        <v>14.202499999999999</v>
      </c>
      <c r="BH56" s="35">
        <f>G56*AO56</f>
        <v>0</v>
      </c>
      <c r="BI56" s="35">
        <f>G56*AP56</f>
        <v>0</v>
      </c>
      <c r="BJ56" s="35">
        <f>G56*H56</f>
        <v>0</v>
      </c>
      <c r="BK56" s="35"/>
      <c r="BL56" s="35">
        <v>56</v>
      </c>
      <c r="BW56" s="35" t="str">
        <f>I56</f>
        <v>21</v>
      </c>
      <c r="BX56" s="4" t="s">
        <v>150</v>
      </c>
    </row>
    <row r="57" spans="1:76" ht="14.6" x14ac:dyDescent="0.4">
      <c r="A57" s="38"/>
      <c r="D57" s="39">
        <v>24.7</v>
      </c>
      <c r="E57" s="40" t="s">
        <v>56</v>
      </c>
      <c r="G57" s="41">
        <v>24.7</v>
      </c>
      <c r="P57" s="42"/>
    </row>
    <row r="58" spans="1:76" ht="14.6" x14ac:dyDescent="0.4">
      <c r="A58" s="31" t="s">
        <v>56</v>
      </c>
      <c r="B58" s="32" t="s">
        <v>57</v>
      </c>
      <c r="C58" s="32" t="s">
        <v>151</v>
      </c>
      <c r="D58" s="85" t="s">
        <v>152</v>
      </c>
      <c r="E58" s="86"/>
      <c r="F58" s="33" t="s">
        <v>4</v>
      </c>
      <c r="G58" s="33" t="s">
        <v>4</v>
      </c>
      <c r="H58" s="33" t="s">
        <v>4</v>
      </c>
      <c r="I58" s="33" t="s">
        <v>4</v>
      </c>
      <c r="J58" s="1">
        <f>SUM(J59:J63)</f>
        <v>0</v>
      </c>
      <c r="K58" s="1">
        <f>SUM(K59:K63)</f>
        <v>0</v>
      </c>
      <c r="L58" s="1">
        <f>SUM(L59:L63)</f>
        <v>0</v>
      </c>
      <c r="M58" s="1">
        <f>SUM(M59:M63)</f>
        <v>0</v>
      </c>
      <c r="N58" s="12" t="s">
        <v>56</v>
      </c>
      <c r="O58" s="1">
        <f>SUM(O59:O63)</f>
        <v>3.01783</v>
      </c>
      <c r="P58" s="34" t="s">
        <v>56</v>
      </c>
      <c r="AI58" s="12" t="s">
        <v>57</v>
      </c>
      <c r="AS58" s="1">
        <f>SUM(AJ59:AJ63)</f>
        <v>0</v>
      </c>
      <c r="AT58" s="1">
        <f>SUM(AK59:AK63)</f>
        <v>0</v>
      </c>
      <c r="AU58" s="1">
        <f>SUM(AL59:AL63)</f>
        <v>0</v>
      </c>
    </row>
    <row r="59" spans="1:76" ht="14.6" x14ac:dyDescent="0.4">
      <c r="A59" s="2">
        <v>22</v>
      </c>
      <c r="B59" s="3" t="s">
        <v>57</v>
      </c>
      <c r="C59" s="3" t="s">
        <v>154</v>
      </c>
      <c r="D59" s="83" t="s">
        <v>155</v>
      </c>
      <c r="E59" s="84"/>
      <c r="F59" s="3" t="s">
        <v>64</v>
      </c>
      <c r="G59" s="35">
        <v>33.700000000000003</v>
      </c>
      <c r="H59" s="82"/>
      <c r="I59" s="36" t="s">
        <v>65</v>
      </c>
      <c r="J59" s="35">
        <f>G59*AO59</f>
        <v>0</v>
      </c>
      <c r="K59" s="35">
        <f>G59*AP59</f>
        <v>0</v>
      </c>
      <c r="L59" s="35">
        <f>G59*H59</f>
        <v>0</v>
      </c>
      <c r="M59" s="35">
        <f>L59*(1+BW59/100)</f>
        <v>0</v>
      </c>
      <c r="N59" s="35">
        <v>7.3899999999999993E-2</v>
      </c>
      <c r="O59" s="35">
        <f>G59*N59</f>
        <v>2.4904299999999999</v>
      </c>
      <c r="P59" s="37" t="s">
        <v>66</v>
      </c>
      <c r="Z59" s="35">
        <f>IF(AQ59="5",BJ59,0)</f>
        <v>0</v>
      </c>
      <c r="AB59" s="35">
        <f>IF(AQ59="1",BH59,0)</f>
        <v>0</v>
      </c>
      <c r="AC59" s="35">
        <f>IF(AQ59="1",BI59,0)</f>
        <v>0</v>
      </c>
      <c r="AD59" s="35">
        <f>IF(AQ59="7",BH59,0)</f>
        <v>0</v>
      </c>
      <c r="AE59" s="35">
        <f>IF(AQ59="7",BI59,0)</f>
        <v>0</v>
      </c>
      <c r="AF59" s="35">
        <f>IF(AQ59="2",BH59,0)</f>
        <v>0</v>
      </c>
      <c r="AG59" s="35">
        <f>IF(AQ59="2",BI59,0)</f>
        <v>0</v>
      </c>
      <c r="AH59" s="35">
        <f>IF(AQ59="0",BJ59,0)</f>
        <v>0</v>
      </c>
      <c r="AI59" s="12" t="s">
        <v>57</v>
      </c>
      <c r="AJ59" s="35">
        <f>IF(AN59=0,L59,0)</f>
        <v>0</v>
      </c>
      <c r="AK59" s="35">
        <f>IF(AN59=12,L59,0)</f>
        <v>0</v>
      </c>
      <c r="AL59" s="35">
        <f>IF(AN59=21,L59,0)</f>
        <v>0</v>
      </c>
      <c r="AN59" s="35">
        <v>21</v>
      </c>
      <c r="AO59" s="35">
        <f>H59*0.162272727</f>
        <v>0</v>
      </c>
      <c r="AP59" s="35">
        <f>H59*(1-0.162272727)</f>
        <v>0</v>
      </c>
      <c r="AQ59" s="36" t="s">
        <v>61</v>
      </c>
      <c r="AV59" s="35">
        <f>AW59+AX59</f>
        <v>0</v>
      </c>
      <c r="AW59" s="35">
        <f>G59*AO59</f>
        <v>0</v>
      </c>
      <c r="AX59" s="35">
        <f>G59*AP59</f>
        <v>0</v>
      </c>
      <c r="AY59" s="36" t="s">
        <v>153</v>
      </c>
      <c r="AZ59" s="36" t="s">
        <v>146</v>
      </c>
      <c r="BA59" s="12" t="s">
        <v>69</v>
      </c>
      <c r="BC59" s="35">
        <f>AW59+AX59</f>
        <v>0</v>
      </c>
      <c r="BD59" s="35">
        <f>H59/(100-BE59)*100</f>
        <v>0</v>
      </c>
      <c r="BE59" s="35">
        <v>0</v>
      </c>
      <c r="BF59" s="35">
        <f>O59</f>
        <v>2.4904299999999999</v>
      </c>
      <c r="BH59" s="35">
        <f>G59*AO59</f>
        <v>0</v>
      </c>
      <c r="BI59" s="35">
        <f>G59*AP59</f>
        <v>0</v>
      </c>
      <c r="BJ59" s="35">
        <f>G59*H59</f>
        <v>0</v>
      </c>
      <c r="BK59" s="35"/>
      <c r="BL59" s="35">
        <v>59</v>
      </c>
      <c r="BW59" s="35" t="str">
        <f>I59</f>
        <v>21</v>
      </c>
      <c r="BX59" s="4" t="s">
        <v>155</v>
      </c>
    </row>
    <row r="60" spans="1:76" ht="14.6" x14ac:dyDescent="0.4">
      <c r="A60" s="38"/>
      <c r="D60" s="39" t="s">
        <v>156</v>
      </c>
      <c r="E60" s="40" t="s">
        <v>56</v>
      </c>
      <c r="G60" s="41">
        <v>24.7</v>
      </c>
      <c r="P60" s="42"/>
    </row>
    <row r="61" spans="1:76" ht="14.6" x14ac:dyDescent="0.4">
      <c r="A61" s="38"/>
      <c r="D61" s="39" t="s">
        <v>157</v>
      </c>
      <c r="E61" s="40" t="s">
        <v>56</v>
      </c>
      <c r="G61" s="41">
        <v>9</v>
      </c>
      <c r="P61" s="42"/>
    </row>
    <row r="62" spans="1:76" ht="14.6" x14ac:dyDescent="0.4">
      <c r="A62" s="2">
        <v>23</v>
      </c>
      <c r="B62" s="3" t="s">
        <v>57</v>
      </c>
      <c r="C62" s="3" t="s">
        <v>158</v>
      </c>
      <c r="D62" s="83" t="s">
        <v>159</v>
      </c>
      <c r="E62" s="84"/>
      <c r="F62" s="3" t="s">
        <v>78</v>
      </c>
      <c r="G62" s="35">
        <v>25</v>
      </c>
      <c r="H62" s="82"/>
      <c r="I62" s="36" t="s">
        <v>65</v>
      </c>
      <c r="J62" s="35">
        <f>G62*AO62</f>
        <v>0</v>
      </c>
      <c r="K62" s="35">
        <f>G62*AP62</f>
        <v>0</v>
      </c>
      <c r="L62" s="35">
        <f>G62*H62</f>
        <v>0</v>
      </c>
      <c r="M62" s="35">
        <f>L62*(1+BW62/100)</f>
        <v>0</v>
      </c>
      <c r="N62" s="35">
        <v>3.6000000000000002E-4</v>
      </c>
      <c r="O62" s="35">
        <f>G62*N62</f>
        <v>9.0000000000000011E-3</v>
      </c>
      <c r="P62" s="37" t="s">
        <v>66</v>
      </c>
      <c r="Z62" s="35">
        <f>IF(AQ62="5",BJ62,0)</f>
        <v>0</v>
      </c>
      <c r="AB62" s="35">
        <f>IF(AQ62="1",BH62,0)</f>
        <v>0</v>
      </c>
      <c r="AC62" s="35">
        <f>IF(AQ62="1",BI62,0)</f>
        <v>0</v>
      </c>
      <c r="AD62" s="35">
        <f>IF(AQ62="7",BH62,0)</f>
        <v>0</v>
      </c>
      <c r="AE62" s="35">
        <f>IF(AQ62="7",BI62,0)</f>
        <v>0</v>
      </c>
      <c r="AF62" s="35">
        <f>IF(AQ62="2",BH62,0)</f>
        <v>0</v>
      </c>
      <c r="AG62" s="35">
        <f>IF(AQ62="2",BI62,0)</f>
        <v>0</v>
      </c>
      <c r="AH62" s="35">
        <f>IF(AQ62="0",BJ62,0)</f>
        <v>0</v>
      </c>
      <c r="AI62" s="12" t="s">
        <v>57</v>
      </c>
      <c r="AJ62" s="35">
        <f>IF(AN62=0,L62,0)</f>
        <v>0</v>
      </c>
      <c r="AK62" s="35">
        <f>IF(AN62=12,L62,0)</f>
        <v>0</v>
      </c>
      <c r="AL62" s="35">
        <f>IF(AN62=21,L62,0)</f>
        <v>0</v>
      </c>
      <c r="AN62" s="35">
        <v>21</v>
      </c>
      <c r="AO62" s="35">
        <f>H62*0.055096322</f>
        <v>0</v>
      </c>
      <c r="AP62" s="35">
        <f>H62*(1-0.055096322)</f>
        <v>0</v>
      </c>
      <c r="AQ62" s="36" t="s">
        <v>61</v>
      </c>
      <c r="AV62" s="35">
        <f>AW62+AX62</f>
        <v>0</v>
      </c>
      <c r="AW62" s="35">
        <f>G62*AO62</f>
        <v>0</v>
      </c>
      <c r="AX62" s="35">
        <f>G62*AP62</f>
        <v>0</v>
      </c>
      <c r="AY62" s="36" t="s">
        <v>153</v>
      </c>
      <c r="AZ62" s="36" t="s">
        <v>146</v>
      </c>
      <c r="BA62" s="12" t="s">
        <v>69</v>
      </c>
      <c r="BC62" s="35">
        <f>AW62+AX62</f>
        <v>0</v>
      </c>
      <c r="BD62" s="35">
        <f>H62/(100-BE62)*100</f>
        <v>0</v>
      </c>
      <c r="BE62" s="35">
        <v>0</v>
      </c>
      <c r="BF62" s="35">
        <f>O62</f>
        <v>9.0000000000000011E-3</v>
      </c>
      <c r="BH62" s="35">
        <f>G62*AO62</f>
        <v>0</v>
      </c>
      <c r="BI62" s="35">
        <f>G62*AP62</f>
        <v>0</v>
      </c>
      <c r="BJ62" s="35">
        <f>G62*H62</f>
        <v>0</v>
      </c>
      <c r="BK62" s="35"/>
      <c r="BL62" s="35">
        <v>59</v>
      </c>
      <c r="BW62" s="35" t="str">
        <f>I62</f>
        <v>21</v>
      </c>
      <c r="BX62" s="4" t="s">
        <v>159</v>
      </c>
    </row>
    <row r="63" spans="1:76" ht="14.6" x14ac:dyDescent="0.4">
      <c r="A63" s="2">
        <v>24</v>
      </c>
      <c r="B63" s="3" t="s">
        <v>57</v>
      </c>
      <c r="C63" s="3" t="s">
        <v>160</v>
      </c>
      <c r="D63" s="83" t="s">
        <v>161</v>
      </c>
      <c r="E63" s="84"/>
      <c r="F63" s="3" t="s">
        <v>64</v>
      </c>
      <c r="G63" s="35">
        <v>7.2</v>
      </c>
      <c r="H63" s="82"/>
      <c r="I63" s="36" t="s">
        <v>65</v>
      </c>
      <c r="J63" s="35">
        <f>G63*AO63</f>
        <v>0</v>
      </c>
      <c r="K63" s="35">
        <f>G63*AP63</f>
        <v>0</v>
      </c>
      <c r="L63" s="35">
        <f>G63*H63</f>
        <v>0</v>
      </c>
      <c r="M63" s="35">
        <f>L63*(1+BW63/100)</f>
        <v>0</v>
      </c>
      <c r="N63" s="35">
        <v>7.1999999999999995E-2</v>
      </c>
      <c r="O63" s="35">
        <f>G63*N63</f>
        <v>0.51839999999999997</v>
      </c>
      <c r="P63" s="37" t="s">
        <v>66</v>
      </c>
      <c r="Z63" s="35">
        <f>IF(AQ63="5",BJ63,0)</f>
        <v>0</v>
      </c>
      <c r="AB63" s="35">
        <f>IF(AQ63="1",BH63,0)</f>
        <v>0</v>
      </c>
      <c r="AC63" s="35">
        <f>IF(AQ63="1",BI63,0)</f>
        <v>0</v>
      </c>
      <c r="AD63" s="35">
        <f>IF(AQ63="7",BH63,0)</f>
        <v>0</v>
      </c>
      <c r="AE63" s="35">
        <f>IF(AQ63="7",BI63,0)</f>
        <v>0</v>
      </c>
      <c r="AF63" s="35">
        <f>IF(AQ63="2",BH63,0)</f>
        <v>0</v>
      </c>
      <c r="AG63" s="35">
        <f>IF(AQ63="2",BI63,0)</f>
        <v>0</v>
      </c>
      <c r="AH63" s="35">
        <f>IF(AQ63="0",BJ63,0)</f>
        <v>0</v>
      </c>
      <c r="AI63" s="12" t="s">
        <v>57</v>
      </c>
      <c r="AJ63" s="35">
        <f>IF(AN63=0,L63,0)</f>
        <v>0</v>
      </c>
      <c r="AK63" s="35">
        <f>IF(AN63=12,L63,0)</f>
        <v>0</v>
      </c>
      <c r="AL63" s="35">
        <f>IF(AN63=21,L63,0)</f>
        <v>0</v>
      </c>
      <c r="AN63" s="35">
        <v>21</v>
      </c>
      <c r="AO63" s="35">
        <f>H63*0.111901566</f>
        <v>0</v>
      </c>
      <c r="AP63" s="35">
        <f>H63*(1-0.111901566)</f>
        <v>0</v>
      </c>
      <c r="AQ63" s="36" t="s">
        <v>61</v>
      </c>
      <c r="AV63" s="35">
        <f>AW63+AX63</f>
        <v>0</v>
      </c>
      <c r="AW63" s="35">
        <f>G63*AO63</f>
        <v>0</v>
      </c>
      <c r="AX63" s="35">
        <f>G63*AP63</f>
        <v>0</v>
      </c>
      <c r="AY63" s="36" t="s">
        <v>153</v>
      </c>
      <c r="AZ63" s="36" t="s">
        <v>146</v>
      </c>
      <c r="BA63" s="12" t="s">
        <v>69</v>
      </c>
      <c r="BC63" s="35">
        <f>AW63+AX63</f>
        <v>0</v>
      </c>
      <c r="BD63" s="35">
        <f>H63/(100-BE63)*100</f>
        <v>0</v>
      </c>
      <c r="BE63" s="35">
        <v>0</v>
      </c>
      <c r="BF63" s="35">
        <f>O63</f>
        <v>0.51839999999999997</v>
      </c>
      <c r="BH63" s="35">
        <f>G63*AO63</f>
        <v>0</v>
      </c>
      <c r="BI63" s="35">
        <f>G63*AP63</f>
        <v>0</v>
      </c>
      <c r="BJ63" s="35">
        <f>G63*H63</f>
        <v>0</v>
      </c>
      <c r="BK63" s="35"/>
      <c r="BL63" s="35">
        <v>59</v>
      </c>
      <c r="BW63" s="35" t="str">
        <f>I63</f>
        <v>21</v>
      </c>
      <c r="BX63" s="4" t="s">
        <v>161</v>
      </c>
    </row>
    <row r="64" spans="1:76" ht="13.5" customHeight="1" x14ac:dyDescent="0.4">
      <c r="A64" s="38"/>
      <c r="C64" s="43" t="s">
        <v>82</v>
      </c>
      <c r="D64" s="94" t="s">
        <v>162</v>
      </c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6"/>
    </row>
    <row r="65" spans="1:76" ht="14.6" x14ac:dyDescent="0.4">
      <c r="A65" s="31" t="s">
        <v>56</v>
      </c>
      <c r="B65" s="32" t="s">
        <v>57</v>
      </c>
      <c r="C65" s="32" t="s">
        <v>163</v>
      </c>
      <c r="D65" s="85" t="s">
        <v>164</v>
      </c>
      <c r="E65" s="86"/>
      <c r="F65" s="33" t="s">
        <v>4</v>
      </c>
      <c r="G65" s="33" t="s">
        <v>4</v>
      </c>
      <c r="H65" s="33" t="s">
        <v>4</v>
      </c>
      <c r="I65" s="33" t="s">
        <v>4</v>
      </c>
      <c r="J65" s="1">
        <f>SUM(J66:J71)</f>
        <v>0</v>
      </c>
      <c r="K65" s="1">
        <f>SUM(K66:K71)</f>
        <v>0</v>
      </c>
      <c r="L65" s="1">
        <f>SUM(L66:L71)</f>
        <v>0</v>
      </c>
      <c r="M65" s="1">
        <f>SUM(M66:M71)</f>
        <v>0</v>
      </c>
      <c r="N65" s="12" t="s">
        <v>56</v>
      </c>
      <c r="O65" s="1">
        <f>SUM(O66:O71)</f>
        <v>3.0084000000000004</v>
      </c>
      <c r="P65" s="34" t="s">
        <v>56</v>
      </c>
      <c r="AI65" s="12" t="s">
        <v>57</v>
      </c>
      <c r="AS65" s="1">
        <f>SUM(AJ66:AJ71)</f>
        <v>0</v>
      </c>
      <c r="AT65" s="1">
        <f>SUM(AK66:AK71)</f>
        <v>0</v>
      </c>
      <c r="AU65" s="1">
        <f>SUM(AL66:AL71)</f>
        <v>0</v>
      </c>
    </row>
    <row r="66" spans="1:76" ht="14.6" x14ac:dyDescent="0.4">
      <c r="A66" s="2">
        <v>25</v>
      </c>
      <c r="B66" s="3" t="s">
        <v>57</v>
      </c>
      <c r="C66" s="3" t="s">
        <v>165</v>
      </c>
      <c r="D66" s="83" t="s">
        <v>166</v>
      </c>
      <c r="E66" s="84"/>
      <c r="F66" s="3" t="s">
        <v>167</v>
      </c>
      <c r="G66" s="35">
        <v>3</v>
      </c>
      <c r="H66" s="82"/>
      <c r="I66" s="36" t="s">
        <v>65</v>
      </c>
      <c r="J66" s="35">
        <f>G66*AO66</f>
        <v>0</v>
      </c>
      <c r="K66" s="35">
        <f>G66*AP66</f>
        <v>0</v>
      </c>
      <c r="L66" s="35">
        <f>G66*H66</f>
        <v>0</v>
      </c>
      <c r="M66" s="35">
        <f>L66*(1+BW66/100)</f>
        <v>0</v>
      </c>
      <c r="N66" s="35">
        <v>0.25080000000000002</v>
      </c>
      <c r="O66" s="35">
        <f>G66*N66</f>
        <v>0.75240000000000007</v>
      </c>
      <c r="P66" s="37" t="s">
        <v>66</v>
      </c>
      <c r="Z66" s="35">
        <f>IF(AQ66="5",BJ66,0)</f>
        <v>0</v>
      </c>
      <c r="AB66" s="35">
        <f>IF(AQ66="1",BH66,0)</f>
        <v>0</v>
      </c>
      <c r="AC66" s="35">
        <f>IF(AQ66="1",BI66,0)</f>
        <v>0</v>
      </c>
      <c r="AD66" s="35">
        <f>IF(AQ66="7",BH66,0)</f>
        <v>0</v>
      </c>
      <c r="AE66" s="35">
        <f>IF(AQ66="7",BI66,0)</f>
        <v>0</v>
      </c>
      <c r="AF66" s="35">
        <f>IF(AQ66="2",BH66,0)</f>
        <v>0</v>
      </c>
      <c r="AG66" s="35">
        <f>IF(AQ66="2",BI66,0)</f>
        <v>0</v>
      </c>
      <c r="AH66" s="35">
        <f>IF(AQ66="0",BJ66,0)</f>
        <v>0</v>
      </c>
      <c r="AI66" s="12" t="s">
        <v>57</v>
      </c>
      <c r="AJ66" s="35">
        <f>IF(AN66=0,L66,0)</f>
        <v>0</v>
      </c>
      <c r="AK66" s="35">
        <f>IF(AN66=12,L66,0)</f>
        <v>0</v>
      </c>
      <c r="AL66" s="35">
        <f>IF(AN66=21,L66,0)</f>
        <v>0</v>
      </c>
      <c r="AN66" s="35">
        <v>21</v>
      </c>
      <c r="AO66" s="35">
        <f>H66*0.514310954</f>
        <v>0</v>
      </c>
      <c r="AP66" s="35">
        <f>H66*(1-0.514310954)</f>
        <v>0</v>
      </c>
      <c r="AQ66" s="36" t="s">
        <v>61</v>
      </c>
      <c r="AV66" s="35">
        <f>AW66+AX66</f>
        <v>0</v>
      </c>
      <c r="AW66" s="35">
        <f>G66*AO66</f>
        <v>0</v>
      </c>
      <c r="AX66" s="35">
        <f>G66*AP66</f>
        <v>0</v>
      </c>
      <c r="AY66" s="36" t="s">
        <v>168</v>
      </c>
      <c r="AZ66" s="36" t="s">
        <v>169</v>
      </c>
      <c r="BA66" s="12" t="s">
        <v>69</v>
      </c>
      <c r="BC66" s="35">
        <f>AW66+AX66</f>
        <v>0</v>
      </c>
      <c r="BD66" s="35">
        <f>H66/(100-BE66)*100</f>
        <v>0</v>
      </c>
      <c r="BE66" s="35">
        <v>0</v>
      </c>
      <c r="BF66" s="35">
        <f>O66</f>
        <v>0.75240000000000007</v>
      </c>
      <c r="BH66" s="35">
        <f>G66*AO66</f>
        <v>0</v>
      </c>
      <c r="BI66" s="35">
        <f>G66*AP66</f>
        <v>0</v>
      </c>
      <c r="BJ66" s="35">
        <f>G66*H66</f>
        <v>0</v>
      </c>
      <c r="BK66" s="35"/>
      <c r="BL66" s="35">
        <v>91</v>
      </c>
      <c r="BW66" s="35" t="str">
        <f>I66</f>
        <v>21</v>
      </c>
      <c r="BX66" s="4" t="s">
        <v>166</v>
      </c>
    </row>
    <row r="67" spans="1:76" ht="13.5" customHeight="1" x14ac:dyDescent="0.4">
      <c r="A67" s="38"/>
      <c r="C67" s="43" t="s">
        <v>82</v>
      </c>
      <c r="D67" s="94" t="s">
        <v>170</v>
      </c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6"/>
    </row>
    <row r="68" spans="1:76" ht="14.6" x14ac:dyDescent="0.4">
      <c r="A68" s="38"/>
      <c r="D68" s="39" t="s">
        <v>171</v>
      </c>
      <c r="E68" s="40" t="s">
        <v>56</v>
      </c>
      <c r="G68" s="41">
        <v>8</v>
      </c>
      <c r="P68" s="42"/>
    </row>
    <row r="69" spans="1:76" ht="14.6" x14ac:dyDescent="0.4">
      <c r="A69" s="2">
        <v>26</v>
      </c>
      <c r="B69" s="3" t="s">
        <v>57</v>
      </c>
      <c r="C69" s="3" t="s">
        <v>172</v>
      </c>
      <c r="D69" s="83" t="s">
        <v>173</v>
      </c>
      <c r="E69" s="84"/>
      <c r="F69" s="3" t="s">
        <v>78</v>
      </c>
      <c r="G69" s="35">
        <v>12</v>
      </c>
      <c r="H69" s="82"/>
      <c r="I69" s="36" t="s">
        <v>65</v>
      </c>
      <c r="J69" s="35">
        <f>G69*AO69</f>
        <v>0</v>
      </c>
      <c r="K69" s="35">
        <f>G69*AP69</f>
        <v>0</v>
      </c>
      <c r="L69" s="35">
        <f>G69*H69</f>
        <v>0</v>
      </c>
      <c r="M69" s="35">
        <f>L69*(1+BW69/100)</f>
        <v>0</v>
      </c>
      <c r="N69" s="35">
        <v>0.188</v>
      </c>
      <c r="O69" s="35">
        <f>G69*N69</f>
        <v>2.2560000000000002</v>
      </c>
      <c r="P69" s="37" t="s">
        <v>66</v>
      </c>
      <c r="Z69" s="35">
        <f>IF(AQ69="5",BJ69,0)</f>
        <v>0</v>
      </c>
      <c r="AB69" s="35">
        <f>IF(AQ69="1",BH69,0)</f>
        <v>0</v>
      </c>
      <c r="AC69" s="35">
        <f>IF(AQ69="1",BI69,0)</f>
        <v>0</v>
      </c>
      <c r="AD69" s="35">
        <f>IF(AQ69="7",BH69,0)</f>
        <v>0</v>
      </c>
      <c r="AE69" s="35">
        <f>IF(AQ69="7",BI69,0)</f>
        <v>0</v>
      </c>
      <c r="AF69" s="35">
        <f>IF(AQ69="2",BH69,0)</f>
        <v>0</v>
      </c>
      <c r="AG69" s="35">
        <f>IF(AQ69="2",BI69,0)</f>
        <v>0</v>
      </c>
      <c r="AH69" s="35">
        <f>IF(AQ69="0",BJ69,0)</f>
        <v>0</v>
      </c>
      <c r="AI69" s="12" t="s">
        <v>57</v>
      </c>
      <c r="AJ69" s="35">
        <f>IF(AN69=0,L69,0)</f>
        <v>0</v>
      </c>
      <c r="AK69" s="35">
        <f>IF(AN69=12,L69,0)</f>
        <v>0</v>
      </c>
      <c r="AL69" s="35">
        <f>IF(AN69=21,L69,0)</f>
        <v>0</v>
      </c>
      <c r="AN69" s="35">
        <v>21</v>
      </c>
      <c r="AO69" s="35">
        <f>H69*0.596432432</f>
        <v>0</v>
      </c>
      <c r="AP69" s="35">
        <f>H69*(1-0.596432432)</f>
        <v>0</v>
      </c>
      <c r="AQ69" s="36" t="s">
        <v>61</v>
      </c>
      <c r="AV69" s="35">
        <f>AW69+AX69</f>
        <v>0</v>
      </c>
      <c r="AW69" s="35">
        <f>G69*AO69</f>
        <v>0</v>
      </c>
      <c r="AX69" s="35">
        <f>G69*AP69</f>
        <v>0</v>
      </c>
      <c r="AY69" s="36" t="s">
        <v>168</v>
      </c>
      <c r="AZ69" s="36" t="s">
        <v>169</v>
      </c>
      <c r="BA69" s="12" t="s">
        <v>69</v>
      </c>
      <c r="BC69" s="35">
        <f>AW69+AX69</f>
        <v>0</v>
      </c>
      <c r="BD69" s="35">
        <f>H69/(100-BE69)*100</f>
        <v>0</v>
      </c>
      <c r="BE69" s="35">
        <v>0</v>
      </c>
      <c r="BF69" s="35">
        <f>O69</f>
        <v>2.2560000000000002</v>
      </c>
      <c r="BH69" s="35">
        <f>G69*AO69</f>
        <v>0</v>
      </c>
      <c r="BI69" s="35">
        <f>G69*AP69</f>
        <v>0</v>
      </c>
      <c r="BJ69" s="35">
        <f>G69*H69</f>
        <v>0</v>
      </c>
      <c r="BK69" s="35"/>
      <c r="BL69" s="35">
        <v>91</v>
      </c>
      <c r="BW69" s="35" t="str">
        <f>I69</f>
        <v>21</v>
      </c>
      <c r="BX69" s="4" t="s">
        <v>173</v>
      </c>
    </row>
    <row r="70" spans="1:76" ht="14.6" x14ac:dyDescent="0.4">
      <c r="A70" s="38"/>
      <c r="D70" s="39" t="s">
        <v>174</v>
      </c>
      <c r="E70" s="40" t="s">
        <v>56</v>
      </c>
      <c r="G70" s="41">
        <v>12</v>
      </c>
      <c r="P70" s="42"/>
    </row>
    <row r="71" spans="1:76" ht="14.6" x14ac:dyDescent="0.4">
      <c r="A71" s="2">
        <v>27</v>
      </c>
      <c r="B71" s="3" t="s">
        <v>57</v>
      </c>
      <c r="C71" s="3" t="s">
        <v>175</v>
      </c>
      <c r="D71" s="83" t="s">
        <v>176</v>
      </c>
      <c r="E71" s="84"/>
      <c r="F71" s="3" t="s">
        <v>64</v>
      </c>
      <c r="G71" s="35">
        <v>12.32</v>
      </c>
      <c r="H71" s="82"/>
      <c r="I71" s="36" t="s">
        <v>65</v>
      </c>
      <c r="J71" s="35">
        <f>G71*AO71</f>
        <v>0</v>
      </c>
      <c r="K71" s="35">
        <f>G71*AP71</f>
        <v>0</v>
      </c>
      <c r="L71" s="35">
        <f>G71*H71</f>
        <v>0</v>
      </c>
      <c r="M71" s="35">
        <f>L71*(1+BW71/100)</f>
        <v>0</v>
      </c>
      <c r="N71" s="35">
        <v>0</v>
      </c>
      <c r="O71" s="35">
        <f>G71*N71</f>
        <v>0</v>
      </c>
      <c r="P71" s="37" t="s">
        <v>66</v>
      </c>
      <c r="Z71" s="35">
        <f>IF(AQ71="5",BJ71,0)</f>
        <v>0</v>
      </c>
      <c r="AB71" s="35">
        <f>IF(AQ71="1",BH71,0)</f>
        <v>0</v>
      </c>
      <c r="AC71" s="35">
        <f>IF(AQ71="1",BI71,0)</f>
        <v>0</v>
      </c>
      <c r="AD71" s="35">
        <f>IF(AQ71="7",BH71,0)</f>
        <v>0</v>
      </c>
      <c r="AE71" s="35">
        <f>IF(AQ71="7",BI71,0)</f>
        <v>0</v>
      </c>
      <c r="AF71" s="35">
        <f>IF(AQ71="2",BH71,0)</f>
        <v>0</v>
      </c>
      <c r="AG71" s="35">
        <f>IF(AQ71="2",BI71,0)</f>
        <v>0</v>
      </c>
      <c r="AH71" s="35">
        <f>IF(AQ71="0",BJ71,0)</f>
        <v>0</v>
      </c>
      <c r="AI71" s="12" t="s">
        <v>57</v>
      </c>
      <c r="AJ71" s="35">
        <f>IF(AN71=0,L71,0)</f>
        <v>0</v>
      </c>
      <c r="AK71" s="35">
        <f>IF(AN71=12,L71,0)</f>
        <v>0</v>
      </c>
      <c r="AL71" s="35">
        <f>IF(AN71=21,L71,0)</f>
        <v>0</v>
      </c>
      <c r="AN71" s="35">
        <v>21</v>
      </c>
      <c r="AO71" s="35">
        <f>H71*0</f>
        <v>0</v>
      </c>
      <c r="AP71" s="35">
        <f>H71*(1-0)</f>
        <v>0</v>
      </c>
      <c r="AQ71" s="36" t="s">
        <v>61</v>
      </c>
      <c r="AV71" s="35">
        <f>AW71+AX71</f>
        <v>0</v>
      </c>
      <c r="AW71" s="35">
        <f>G71*AO71</f>
        <v>0</v>
      </c>
      <c r="AX71" s="35">
        <f>G71*AP71</f>
        <v>0</v>
      </c>
      <c r="AY71" s="36" t="s">
        <v>168</v>
      </c>
      <c r="AZ71" s="36" t="s">
        <v>169</v>
      </c>
      <c r="BA71" s="12" t="s">
        <v>69</v>
      </c>
      <c r="BC71" s="35">
        <f>AW71+AX71</f>
        <v>0</v>
      </c>
      <c r="BD71" s="35">
        <f>H71/(100-BE71)*100</f>
        <v>0</v>
      </c>
      <c r="BE71" s="35">
        <v>0</v>
      </c>
      <c r="BF71" s="35">
        <f>O71</f>
        <v>0</v>
      </c>
      <c r="BH71" s="35">
        <f>G71*AO71</f>
        <v>0</v>
      </c>
      <c r="BI71" s="35">
        <f>G71*AP71</f>
        <v>0</v>
      </c>
      <c r="BJ71" s="35">
        <f>G71*H71</f>
        <v>0</v>
      </c>
      <c r="BK71" s="35"/>
      <c r="BL71" s="35">
        <v>91</v>
      </c>
      <c r="BW71" s="35" t="str">
        <f>I71</f>
        <v>21</v>
      </c>
      <c r="BX71" s="4" t="s">
        <v>176</v>
      </c>
    </row>
    <row r="72" spans="1:76" ht="14.6" x14ac:dyDescent="0.4">
      <c r="A72" s="38"/>
      <c r="D72" s="39" t="s">
        <v>177</v>
      </c>
      <c r="E72" s="40" t="s">
        <v>56</v>
      </c>
      <c r="G72" s="41">
        <v>12.32</v>
      </c>
      <c r="P72" s="42"/>
    </row>
    <row r="73" spans="1:76" ht="14.6" x14ac:dyDescent="0.4">
      <c r="A73" s="31" t="s">
        <v>56</v>
      </c>
      <c r="B73" s="32" t="s">
        <v>57</v>
      </c>
      <c r="C73" s="32" t="s">
        <v>178</v>
      </c>
      <c r="D73" s="85" t="s">
        <v>179</v>
      </c>
      <c r="E73" s="86"/>
      <c r="F73" s="33" t="s">
        <v>4</v>
      </c>
      <c r="G73" s="33" t="s">
        <v>4</v>
      </c>
      <c r="H73" s="33" t="s">
        <v>4</v>
      </c>
      <c r="I73" s="33" t="s">
        <v>4</v>
      </c>
      <c r="J73" s="1">
        <f>SUM(J74:J75)</f>
        <v>0</v>
      </c>
      <c r="K73" s="1">
        <f>SUM(K74:K75)</f>
        <v>0</v>
      </c>
      <c r="L73" s="1">
        <f>SUM(L74:L75)</f>
        <v>0</v>
      </c>
      <c r="M73" s="1">
        <f>SUM(M74:M75)</f>
        <v>0</v>
      </c>
      <c r="N73" s="12" t="s">
        <v>56</v>
      </c>
      <c r="O73" s="1">
        <f>SUM(O74:O75)</f>
        <v>3.1349999999999998</v>
      </c>
      <c r="P73" s="34" t="s">
        <v>56</v>
      </c>
      <c r="AI73" s="12" t="s">
        <v>57</v>
      </c>
      <c r="AS73" s="1">
        <f>SUM(AJ74:AJ75)</f>
        <v>0</v>
      </c>
      <c r="AT73" s="1">
        <f>SUM(AK74:AK75)</f>
        <v>0</v>
      </c>
      <c r="AU73" s="1">
        <f>SUM(AL74:AL75)</f>
        <v>0</v>
      </c>
    </row>
    <row r="74" spans="1:76" ht="14.6" x14ac:dyDescent="0.4">
      <c r="A74" s="2">
        <v>28</v>
      </c>
      <c r="B74" s="3" t="s">
        <v>57</v>
      </c>
      <c r="C74" s="3" t="s">
        <v>180</v>
      </c>
      <c r="D74" s="83" t="s">
        <v>181</v>
      </c>
      <c r="E74" s="84"/>
      <c r="F74" s="3" t="s">
        <v>167</v>
      </c>
      <c r="G74" s="35">
        <v>3</v>
      </c>
      <c r="H74" s="82"/>
      <c r="I74" s="36" t="s">
        <v>65</v>
      </c>
      <c r="J74" s="35">
        <f>G74*AO74</f>
        <v>0</v>
      </c>
      <c r="K74" s="35">
        <f>G74*AP74</f>
        <v>0</v>
      </c>
      <c r="L74" s="35">
        <f>G74*H74</f>
        <v>0</v>
      </c>
      <c r="M74" s="35">
        <f>L74*(1+BW74/100)</f>
        <v>0</v>
      </c>
      <c r="N74" s="35">
        <v>8.2000000000000003E-2</v>
      </c>
      <c r="O74" s="35">
        <f>G74*N74</f>
        <v>0.246</v>
      </c>
      <c r="P74" s="37" t="s">
        <v>66</v>
      </c>
      <c r="Z74" s="35">
        <f>IF(AQ74="5",BJ74,0)</f>
        <v>0</v>
      </c>
      <c r="AB74" s="35">
        <f>IF(AQ74="1",BH74,0)</f>
        <v>0</v>
      </c>
      <c r="AC74" s="35">
        <f>IF(AQ74="1",BI74,0)</f>
        <v>0</v>
      </c>
      <c r="AD74" s="35">
        <f>IF(AQ74="7",BH74,0)</f>
        <v>0</v>
      </c>
      <c r="AE74" s="35">
        <f>IF(AQ74="7",BI74,0)</f>
        <v>0</v>
      </c>
      <c r="AF74" s="35">
        <f>IF(AQ74="2",BH74,0)</f>
        <v>0</v>
      </c>
      <c r="AG74" s="35">
        <f>IF(AQ74="2",BI74,0)</f>
        <v>0</v>
      </c>
      <c r="AH74" s="35">
        <f>IF(AQ74="0",BJ74,0)</f>
        <v>0</v>
      </c>
      <c r="AI74" s="12" t="s">
        <v>57</v>
      </c>
      <c r="AJ74" s="35">
        <f>IF(AN74=0,L74,0)</f>
        <v>0</v>
      </c>
      <c r="AK74" s="35">
        <f>IF(AN74=12,L74,0)</f>
        <v>0</v>
      </c>
      <c r="AL74" s="35">
        <f>IF(AN74=21,L74,0)</f>
        <v>0</v>
      </c>
      <c r="AN74" s="35">
        <v>21</v>
      </c>
      <c r="AO74" s="35">
        <f>H74*0</f>
        <v>0</v>
      </c>
      <c r="AP74" s="35">
        <f>H74*(1-0)</f>
        <v>0</v>
      </c>
      <c r="AQ74" s="36" t="s">
        <v>61</v>
      </c>
      <c r="AV74" s="35">
        <f>AW74+AX74</f>
        <v>0</v>
      </c>
      <c r="AW74" s="35">
        <f>G74*AO74</f>
        <v>0</v>
      </c>
      <c r="AX74" s="35">
        <f>G74*AP74</f>
        <v>0</v>
      </c>
      <c r="AY74" s="36" t="s">
        <v>182</v>
      </c>
      <c r="AZ74" s="36" t="s">
        <v>169</v>
      </c>
      <c r="BA74" s="12" t="s">
        <v>69</v>
      </c>
      <c r="BC74" s="35">
        <f>AW74+AX74</f>
        <v>0</v>
      </c>
      <c r="BD74" s="35">
        <f>H74/(100-BE74)*100</f>
        <v>0</v>
      </c>
      <c r="BE74" s="35">
        <v>0</v>
      </c>
      <c r="BF74" s="35">
        <f>O74</f>
        <v>0.246</v>
      </c>
      <c r="BH74" s="35">
        <f>G74*AO74</f>
        <v>0</v>
      </c>
      <c r="BI74" s="35">
        <f>G74*AP74</f>
        <v>0</v>
      </c>
      <c r="BJ74" s="35">
        <f>G74*H74</f>
        <v>0</v>
      </c>
      <c r="BK74" s="35"/>
      <c r="BL74" s="35">
        <v>96</v>
      </c>
      <c r="BW74" s="35" t="str">
        <f>I74</f>
        <v>21</v>
      </c>
      <c r="BX74" s="4" t="s">
        <v>181</v>
      </c>
    </row>
    <row r="75" spans="1:76" ht="14.6" x14ac:dyDescent="0.4">
      <c r="A75" s="2">
        <v>29</v>
      </c>
      <c r="B75" s="3" t="s">
        <v>57</v>
      </c>
      <c r="C75" s="3" t="s">
        <v>183</v>
      </c>
      <c r="D75" s="83" t="s">
        <v>184</v>
      </c>
      <c r="E75" s="84"/>
      <c r="F75" s="3" t="s">
        <v>78</v>
      </c>
      <c r="G75" s="35">
        <v>10.7</v>
      </c>
      <c r="H75" s="82"/>
      <c r="I75" s="36" t="s">
        <v>65</v>
      </c>
      <c r="J75" s="35">
        <f>G75*AO75</f>
        <v>0</v>
      </c>
      <c r="K75" s="35">
        <f>G75*AP75</f>
        <v>0</v>
      </c>
      <c r="L75" s="35">
        <f>G75*H75</f>
        <v>0</v>
      </c>
      <c r="M75" s="35">
        <f>L75*(1+BW75/100)</f>
        <v>0</v>
      </c>
      <c r="N75" s="35">
        <v>0.27</v>
      </c>
      <c r="O75" s="35">
        <f>G75*N75</f>
        <v>2.8889999999999998</v>
      </c>
      <c r="P75" s="37" t="s">
        <v>185</v>
      </c>
      <c r="Z75" s="35">
        <f>IF(AQ75="5",BJ75,0)</f>
        <v>0</v>
      </c>
      <c r="AB75" s="35">
        <f>IF(AQ75="1",BH75,0)</f>
        <v>0</v>
      </c>
      <c r="AC75" s="35">
        <f>IF(AQ75="1",BI75,0)</f>
        <v>0</v>
      </c>
      <c r="AD75" s="35">
        <f>IF(AQ75="7",BH75,0)</f>
        <v>0</v>
      </c>
      <c r="AE75" s="35">
        <f>IF(AQ75="7",BI75,0)</f>
        <v>0</v>
      </c>
      <c r="AF75" s="35">
        <f>IF(AQ75="2",BH75,0)</f>
        <v>0</v>
      </c>
      <c r="AG75" s="35">
        <f>IF(AQ75="2",BI75,0)</f>
        <v>0</v>
      </c>
      <c r="AH75" s="35">
        <f>IF(AQ75="0",BJ75,0)</f>
        <v>0</v>
      </c>
      <c r="AI75" s="12" t="s">
        <v>57</v>
      </c>
      <c r="AJ75" s="35">
        <f>IF(AN75=0,L75,0)</f>
        <v>0</v>
      </c>
      <c r="AK75" s="35">
        <f>IF(AN75=12,L75,0)</f>
        <v>0</v>
      </c>
      <c r="AL75" s="35">
        <f>IF(AN75=21,L75,0)</f>
        <v>0</v>
      </c>
      <c r="AN75" s="35">
        <v>21</v>
      </c>
      <c r="AO75" s="35">
        <f>H75*0</f>
        <v>0</v>
      </c>
      <c r="AP75" s="35">
        <f>H75*(1-0)</f>
        <v>0</v>
      </c>
      <c r="AQ75" s="36" t="s">
        <v>61</v>
      </c>
      <c r="AV75" s="35">
        <f>AW75+AX75</f>
        <v>0</v>
      </c>
      <c r="AW75" s="35">
        <f>G75*AO75</f>
        <v>0</v>
      </c>
      <c r="AX75" s="35">
        <f>G75*AP75</f>
        <v>0</v>
      </c>
      <c r="AY75" s="36" t="s">
        <v>182</v>
      </c>
      <c r="AZ75" s="36" t="s">
        <v>169</v>
      </c>
      <c r="BA75" s="12" t="s">
        <v>69</v>
      </c>
      <c r="BC75" s="35">
        <f>AW75+AX75</f>
        <v>0</v>
      </c>
      <c r="BD75" s="35">
        <f>H75/(100-BE75)*100</f>
        <v>0</v>
      </c>
      <c r="BE75" s="35">
        <v>0</v>
      </c>
      <c r="BF75" s="35">
        <f>O75</f>
        <v>2.8889999999999998</v>
      </c>
      <c r="BH75" s="35">
        <f>G75*AO75</f>
        <v>0</v>
      </c>
      <c r="BI75" s="35">
        <f>G75*AP75</f>
        <v>0</v>
      </c>
      <c r="BJ75" s="35">
        <f>G75*H75</f>
        <v>0</v>
      </c>
      <c r="BK75" s="35"/>
      <c r="BL75" s="35">
        <v>96</v>
      </c>
      <c r="BW75" s="35" t="str">
        <f>I75</f>
        <v>21</v>
      </c>
      <c r="BX75" s="4" t="s">
        <v>184</v>
      </c>
    </row>
    <row r="76" spans="1:76" ht="14.6" x14ac:dyDescent="0.4">
      <c r="A76" s="38"/>
      <c r="D76" s="39" t="s">
        <v>186</v>
      </c>
      <c r="E76" s="40" t="s">
        <v>56</v>
      </c>
      <c r="G76" s="41">
        <v>10.7</v>
      </c>
      <c r="P76" s="42"/>
    </row>
    <row r="77" spans="1:76" ht="14.6" x14ac:dyDescent="0.4">
      <c r="A77" s="31" t="s">
        <v>56</v>
      </c>
      <c r="B77" s="32" t="s">
        <v>57</v>
      </c>
      <c r="C77" s="32" t="s">
        <v>187</v>
      </c>
      <c r="D77" s="85" t="s">
        <v>188</v>
      </c>
      <c r="E77" s="86"/>
      <c r="F77" s="33" t="s">
        <v>4</v>
      </c>
      <c r="G77" s="33" t="s">
        <v>4</v>
      </c>
      <c r="H77" s="33" t="s">
        <v>4</v>
      </c>
      <c r="I77" s="33" t="s">
        <v>4</v>
      </c>
      <c r="J77" s="1">
        <f>SUM(J78:J78)</f>
        <v>0</v>
      </c>
      <c r="K77" s="1">
        <f>SUM(K78:K78)</f>
        <v>0</v>
      </c>
      <c r="L77" s="1">
        <f>SUM(L78:L78)</f>
        <v>0</v>
      </c>
      <c r="M77" s="1">
        <f>SUM(M78:M78)</f>
        <v>0</v>
      </c>
      <c r="N77" s="12" t="s">
        <v>56</v>
      </c>
      <c r="O77" s="1">
        <f>SUM(O78:O78)</f>
        <v>0</v>
      </c>
      <c r="P77" s="34" t="s">
        <v>56</v>
      </c>
      <c r="AI77" s="12" t="s">
        <v>57</v>
      </c>
      <c r="AS77" s="1">
        <f>SUM(AJ78:AJ78)</f>
        <v>0</v>
      </c>
      <c r="AT77" s="1">
        <f>SUM(AK78:AK78)</f>
        <v>0</v>
      </c>
      <c r="AU77" s="1">
        <f>SUM(AL78:AL78)</f>
        <v>0</v>
      </c>
    </row>
    <row r="78" spans="1:76" ht="14.6" x14ac:dyDescent="0.4">
      <c r="A78" s="2">
        <v>30</v>
      </c>
      <c r="B78" s="3" t="s">
        <v>57</v>
      </c>
      <c r="C78" s="3" t="s">
        <v>189</v>
      </c>
      <c r="D78" s="83" t="s">
        <v>190</v>
      </c>
      <c r="E78" s="84"/>
      <c r="F78" s="3" t="s">
        <v>191</v>
      </c>
      <c r="G78" s="35">
        <v>43</v>
      </c>
      <c r="H78" s="82"/>
      <c r="I78" s="36" t="s">
        <v>65</v>
      </c>
      <c r="J78" s="35">
        <f>G78*AO78</f>
        <v>0</v>
      </c>
      <c r="K78" s="35">
        <f>G78*AP78</f>
        <v>0</v>
      </c>
      <c r="L78" s="35">
        <f>G78*H78</f>
        <v>0</v>
      </c>
      <c r="M78" s="35">
        <f>L78*(1+BW78/100)</f>
        <v>0</v>
      </c>
      <c r="N78" s="35">
        <v>0</v>
      </c>
      <c r="O78" s="35">
        <f>G78*N78</f>
        <v>0</v>
      </c>
      <c r="P78" s="37" t="s">
        <v>66</v>
      </c>
      <c r="Z78" s="35">
        <f>IF(AQ78="5",BJ78,0)</f>
        <v>0</v>
      </c>
      <c r="AB78" s="35">
        <f>IF(AQ78="1",BH78,0)</f>
        <v>0</v>
      </c>
      <c r="AC78" s="35">
        <f>IF(AQ78="1",BI78,0)</f>
        <v>0</v>
      </c>
      <c r="AD78" s="35">
        <f>IF(AQ78="7",BH78,0)</f>
        <v>0</v>
      </c>
      <c r="AE78" s="35">
        <f>IF(AQ78="7",BI78,0)</f>
        <v>0</v>
      </c>
      <c r="AF78" s="35">
        <f>IF(AQ78="2",BH78,0)</f>
        <v>0</v>
      </c>
      <c r="AG78" s="35">
        <f>IF(AQ78="2",BI78,0)</f>
        <v>0</v>
      </c>
      <c r="AH78" s="35">
        <f>IF(AQ78="0",BJ78,0)</f>
        <v>0</v>
      </c>
      <c r="AI78" s="12" t="s">
        <v>57</v>
      </c>
      <c r="AJ78" s="35">
        <f>IF(AN78=0,L78,0)</f>
        <v>0</v>
      </c>
      <c r="AK78" s="35">
        <f>IF(AN78=12,L78,0)</f>
        <v>0</v>
      </c>
      <c r="AL78" s="35">
        <f>IF(AN78=21,L78,0)</f>
        <v>0</v>
      </c>
      <c r="AN78" s="35">
        <v>21</v>
      </c>
      <c r="AO78" s="35">
        <f>H78*0</f>
        <v>0</v>
      </c>
      <c r="AP78" s="35">
        <f>H78*(1-0)</f>
        <v>0</v>
      </c>
      <c r="AQ78" s="36" t="s">
        <v>75</v>
      </c>
      <c r="AV78" s="35">
        <f>AW78+AX78</f>
        <v>0</v>
      </c>
      <c r="AW78" s="35">
        <f>G78*AO78</f>
        <v>0</v>
      </c>
      <c r="AX78" s="35">
        <f>G78*AP78</f>
        <v>0</v>
      </c>
      <c r="AY78" s="36" t="s">
        <v>192</v>
      </c>
      <c r="AZ78" s="36" t="s">
        <v>169</v>
      </c>
      <c r="BA78" s="12" t="s">
        <v>69</v>
      </c>
      <c r="BC78" s="35">
        <f>AW78+AX78</f>
        <v>0</v>
      </c>
      <c r="BD78" s="35">
        <f>H78/(100-BE78)*100</f>
        <v>0</v>
      </c>
      <c r="BE78" s="35">
        <v>0</v>
      </c>
      <c r="BF78" s="35">
        <f>O78</f>
        <v>0</v>
      </c>
      <c r="BH78" s="35">
        <f>G78*AO78</f>
        <v>0</v>
      </c>
      <c r="BI78" s="35">
        <f>G78*AP78</f>
        <v>0</v>
      </c>
      <c r="BJ78" s="35">
        <f>G78*H78</f>
        <v>0</v>
      </c>
      <c r="BK78" s="35"/>
      <c r="BL78" s="35"/>
      <c r="BW78" s="35" t="str">
        <f>I78</f>
        <v>21</v>
      </c>
      <c r="BX78" s="4" t="s">
        <v>190</v>
      </c>
    </row>
    <row r="79" spans="1:76" ht="14.6" x14ac:dyDescent="0.4">
      <c r="A79" s="38"/>
      <c r="D79" s="39" t="s">
        <v>193</v>
      </c>
      <c r="E79" s="40" t="s">
        <v>56</v>
      </c>
      <c r="G79" s="41">
        <v>43</v>
      </c>
      <c r="P79" s="42"/>
    </row>
    <row r="80" spans="1:76" ht="14.6" x14ac:dyDescent="0.4">
      <c r="A80" s="31" t="s">
        <v>56</v>
      </c>
      <c r="B80" s="32" t="s">
        <v>57</v>
      </c>
      <c r="C80" s="32" t="s">
        <v>194</v>
      </c>
      <c r="D80" s="85" t="s">
        <v>195</v>
      </c>
      <c r="E80" s="86"/>
      <c r="F80" s="33" t="s">
        <v>4</v>
      </c>
      <c r="G80" s="33" t="s">
        <v>4</v>
      </c>
      <c r="H80" s="33" t="s">
        <v>4</v>
      </c>
      <c r="I80" s="33" t="s">
        <v>4</v>
      </c>
      <c r="J80" s="1">
        <f>SUM(J81:J87)</f>
        <v>0</v>
      </c>
      <c r="K80" s="1">
        <f>SUM(K81:K87)</f>
        <v>0</v>
      </c>
      <c r="L80" s="1">
        <f>SUM(L81:L87)</f>
        <v>0</v>
      </c>
      <c r="M80" s="1">
        <f>SUM(M81:M87)</f>
        <v>0</v>
      </c>
      <c r="N80" s="12" t="s">
        <v>56</v>
      </c>
      <c r="O80" s="1">
        <f>SUM(O81:O87)</f>
        <v>0</v>
      </c>
      <c r="P80" s="34" t="s">
        <v>56</v>
      </c>
      <c r="AI80" s="12" t="s">
        <v>57</v>
      </c>
      <c r="AS80" s="1">
        <f>SUM(AJ81:AJ87)</f>
        <v>0</v>
      </c>
      <c r="AT80" s="1">
        <f>SUM(AK81:AK87)</f>
        <v>0</v>
      </c>
      <c r="AU80" s="1">
        <f>SUM(AL81:AL87)</f>
        <v>0</v>
      </c>
    </row>
    <row r="81" spans="1:76" ht="14.6" x14ac:dyDescent="0.4">
      <c r="A81" s="2">
        <v>31</v>
      </c>
      <c r="B81" s="3" t="s">
        <v>57</v>
      </c>
      <c r="C81" s="3" t="s">
        <v>196</v>
      </c>
      <c r="D81" s="83" t="s">
        <v>197</v>
      </c>
      <c r="E81" s="84"/>
      <c r="F81" s="3" t="s">
        <v>191</v>
      </c>
      <c r="G81" s="35">
        <v>13.5</v>
      </c>
      <c r="H81" s="82"/>
      <c r="I81" s="36" t="s">
        <v>65</v>
      </c>
      <c r="J81" s="35">
        <f>G81*AO81</f>
        <v>0</v>
      </c>
      <c r="K81" s="35">
        <f>G81*AP81</f>
        <v>0</v>
      </c>
      <c r="L81" s="35">
        <f>G81*H81</f>
        <v>0</v>
      </c>
      <c r="M81" s="35">
        <f>L81*(1+BW81/100)</f>
        <v>0</v>
      </c>
      <c r="N81" s="35">
        <v>0</v>
      </c>
      <c r="O81" s="35">
        <f>G81*N81</f>
        <v>0</v>
      </c>
      <c r="P81" s="37" t="s">
        <v>66</v>
      </c>
      <c r="Z81" s="35">
        <f>IF(AQ81="5",BJ81,0)</f>
        <v>0</v>
      </c>
      <c r="AB81" s="35">
        <f>IF(AQ81="1",BH81,0)</f>
        <v>0</v>
      </c>
      <c r="AC81" s="35">
        <f>IF(AQ81="1",BI81,0)</f>
        <v>0</v>
      </c>
      <c r="AD81" s="35">
        <f>IF(AQ81="7",BH81,0)</f>
        <v>0</v>
      </c>
      <c r="AE81" s="35">
        <f>IF(AQ81="7",BI81,0)</f>
        <v>0</v>
      </c>
      <c r="AF81" s="35">
        <f>IF(AQ81="2",BH81,0)</f>
        <v>0</v>
      </c>
      <c r="AG81" s="35">
        <f>IF(AQ81="2",BI81,0)</f>
        <v>0</v>
      </c>
      <c r="AH81" s="35">
        <f>IF(AQ81="0",BJ81,0)</f>
        <v>0</v>
      </c>
      <c r="AI81" s="12" t="s">
        <v>57</v>
      </c>
      <c r="AJ81" s="35">
        <f>IF(AN81=0,L81,0)</f>
        <v>0</v>
      </c>
      <c r="AK81" s="35">
        <f>IF(AN81=12,L81,0)</f>
        <v>0</v>
      </c>
      <c r="AL81" s="35">
        <f>IF(AN81=21,L81,0)</f>
        <v>0</v>
      </c>
      <c r="AN81" s="35">
        <v>21</v>
      </c>
      <c r="AO81" s="35">
        <f>H81*0</f>
        <v>0</v>
      </c>
      <c r="AP81" s="35">
        <f>H81*(1-0)</f>
        <v>0</v>
      </c>
      <c r="AQ81" s="36" t="s">
        <v>75</v>
      </c>
      <c r="AV81" s="35">
        <f>AW81+AX81</f>
        <v>0</v>
      </c>
      <c r="AW81" s="35">
        <f>G81*AO81</f>
        <v>0</v>
      </c>
      <c r="AX81" s="35">
        <f>G81*AP81</f>
        <v>0</v>
      </c>
      <c r="AY81" s="36" t="s">
        <v>198</v>
      </c>
      <c r="AZ81" s="36" t="s">
        <v>169</v>
      </c>
      <c r="BA81" s="12" t="s">
        <v>69</v>
      </c>
      <c r="BC81" s="35">
        <f>AW81+AX81</f>
        <v>0</v>
      </c>
      <c r="BD81" s="35">
        <f>H81/(100-BE81)*100</f>
        <v>0</v>
      </c>
      <c r="BE81" s="35">
        <v>0</v>
      </c>
      <c r="BF81" s="35">
        <f>O81</f>
        <v>0</v>
      </c>
      <c r="BH81" s="35">
        <f>G81*AO81</f>
        <v>0</v>
      </c>
      <c r="BI81" s="35">
        <f>G81*AP81</f>
        <v>0</v>
      </c>
      <c r="BJ81" s="35">
        <f>G81*H81</f>
        <v>0</v>
      </c>
      <c r="BK81" s="35"/>
      <c r="BL81" s="35"/>
      <c r="BW81" s="35" t="str">
        <f>I81</f>
        <v>21</v>
      </c>
      <c r="BX81" s="4" t="s">
        <v>197</v>
      </c>
    </row>
    <row r="82" spans="1:76" ht="14.6" x14ac:dyDescent="0.4">
      <c r="A82" s="38"/>
      <c r="D82" s="39" t="s">
        <v>199</v>
      </c>
      <c r="E82" s="40" t="s">
        <v>56</v>
      </c>
      <c r="G82" s="41">
        <v>13.5</v>
      </c>
      <c r="P82" s="42"/>
    </row>
    <row r="83" spans="1:76" ht="14.6" x14ac:dyDescent="0.4">
      <c r="A83" s="2">
        <v>32</v>
      </c>
      <c r="B83" s="3" t="s">
        <v>57</v>
      </c>
      <c r="C83" s="3" t="s">
        <v>200</v>
      </c>
      <c r="D83" s="83" t="s">
        <v>201</v>
      </c>
      <c r="E83" s="84"/>
      <c r="F83" s="3" t="s">
        <v>191</v>
      </c>
      <c r="G83" s="35">
        <v>121.5</v>
      </c>
      <c r="H83" s="82"/>
      <c r="I83" s="36" t="s">
        <v>65</v>
      </c>
      <c r="J83" s="35">
        <f>G83*AO83</f>
        <v>0</v>
      </c>
      <c r="K83" s="35">
        <f>G83*AP83</f>
        <v>0</v>
      </c>
      <c r="L83" s="35">
        <f>G83*H83</f>
        <v>0</v>
      </c>
      <c r="M83" s="35">
        <f>L83*(1+BW83/100)</f>
        <v>0</v>
      </c>
      <c r="N83" s="35">
        <v>0</v>
      </c>
      <c r="O83" s="35">
        <f>G83*N83</f>
        <v>0</v>
      </c>
      <c r="P83" s="37" t="s">
        <v>66</v>
      </c>
      <c r="Z83" s="35">
        <f>IF(AQ83="5",BJ83,0)</f>
        <v>0</v>
      </c>
      <c r="AB83" s="35">
        <f>IF(AQ83="1",BH83,0)</f>
        <v>0</v>
      </c>
      <c r="AC83" s="35">
        <f>IF(AQ83="1",BI83,0)</f>
        <v>0</v>
      </c>
      <c r="AD83" s="35">
        <f>IF(AQ83="7",BH83,0)</f>
        <v>0</v>
      </c>
      <c r="AE83" s="35">
        <f>IF(AQ83="7",BI83,0)</f>
        <v>0</v>
      </c>
      <c r="AF83" s="35">
        <f>IF(AQ83="2",BH83,0)</f>
        <v>0</v>
      </c>
      <c r="AG83" s="35">
        <f>IF(AQ83="2",BI83,0)</f>
        <v>0</v>
      </c>
      <c r="AH83" s="35">
        <f>IF(AQ83="0",BJ83,0)</f>
        <v>0</v>
      </c>
      <c r="AI83" s="12" t="s">
        <v>57</v>
      </c>
      <c r="AJ83" s="35">
        <f>IF(AN83=0,L83,0)</f>
        <v>0</v>
      </c>
      <c r="AK83" s="35">
        <f>IF(AN83=12,L83,0)</f>
        <v>0</v>
      </c>
      <c r="AL83" s="35">
        <f>IF(AN83=21,L83,0)</f>
        <v>0</v>
      </c>
      <c r="AN83" s="35">
        <v>21</v>
      </c>
      <c r="AO83" s="35">
        <f>H83*0</f>
        <v>0</v>
      </c>
      <c r="AP83" s="35">
        <f>H83*(1-0)</f>
        <v>0</v>
      </c>
      <c r="AQ83" s="36" t="s">
        <v>75</v>
      </c>
      <c r="AV83" s="35">
        <f>AW83+AX83</f>
        <v>0</v>
      </c>
      <c r="AW83" s="35">
        <f>G83*AO83</f>
        <v>0</v>
      </c>
      <c r="AX83" s="35">
        <f>G83*AP83</f>
        <v>0</v>
      </c>
      <c r="AY83" s="36" t="s">
        <v>198</v>
      </c>
      <c r="AZ83" s="36" t="s">
        <v>169</v>
      </c>
      <c r="BA83" s="12" t="s">
        <v>69</v>
      </c>
      <c r="BC83" s="35">
        <f>AW83+AX83</f>
        <v>0</v>
      </c>
      <c r="BD83" s="35">
        <f>H83/(100-BE83)*100</f>
        <v>0</v>
      </c>
      <c r="BE83" s="35">
        <v>0</v>
      </c>
      <c r="BF83" s="35">
        <f>O83</f>
        <v>0</v>
      </c>
      <c r="BH83" s="35">
        <f>G83*AO83</f>
        <v>0</v>
      </c>
      <c r="BI83" s="35">
        <f>G83*AP83</f>
        <v>0</v>
      </c>
      <c r="BJ83" s="35">
        <f>G83*H83</f>
        <v>0</v>
      </c>
      <c r="BK83" s="35"/>
      <c r="BL83" s="35"/>
      <c r="BW83" s="35" t="str">
        <f>I83</f>
        <v>21</v>
      </c>
      <c r="BX83" s="4" t="s">
        <v>201</v>
      </c>
    </row>
    <row r="84" spans="1:76" ht="14.6" x14ac:dyDescent="0.4">
      <c r="A84" s="38"/>
      <c r="D84" s="39" t="s">
        <v>202</v>
      </c>
      <c r="E84" s="40" t="s">
        <v>56</v>
      </c>
      <c r="G84" s="41">
        <v>121.5</v>
      </c>
      <c r="P84" s="42"/>
    </row>
    <row r="85" spans="1:76" ht="13.5" customHeight="1" x14ac:dyDescent="0.4">
      <c r="A85" s="38"/>
      <c r="C85" s="44" t="s">
        <v>116</v>
      </c>
      <c r="D85" s="91" t="s">
        <v>203</v>
      </c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3"/>
    </row>
    <row r="86" spans="1:76" ht="14.6" x14ac:dyDescent="0.4">
      <c r="A86" s="2">
        <v>33</v>
      </c>
      <c r="B86" s="3" t="s">
        <v>57</v>
      </c>
      <c r="C86" s="3" t="s">
        <v>204</v>
      </c>
      <c r="D86" s="83" t="s">
        <v>205</v>
      </c>
      <c r="E86" s="84"/>
      <c r="F86" s="3" t="s">
        <v>191</v>
      </c>
      <c r="G86" s="35">
        <v>1.44</v>
      </c>
      <c r="H86" s="82"/>
      <c r="I86" s="36" t="s">
        <v>65</v>
      </c>
      <c r="J86" s="35">
        <f>G86*AO86</f>
        <v>0</v>
      </c>
      <c r="K86" s="35">
        <f>G86*AP86</f>
        <v>0</v>
      </c>
      <c r="L86" s="35">
        <f>G86*H86</f>
        <v>0</v>
      </c>
      <c r="M86" s="35">
        <f>L86*(1+BW86/100)</f>
        <v>0</v>
      </c>
      <c r="N86" s="35">
        <v>0</v>
      </c>
      <c r="O86" s="35">
        <f>G86*N86</f>
        <v>0</v>
      </c>
      <c r="P86" s="37" t="s">
        <v>66</v>
      </c>
      <c r="Z86" s="35">
        <f>IF(AQ86="5",BJ86,0)</f>
        <v>0</v>
      </c>
      <c r="AB86" s="35">
        <f>IF(AQ86="1",BH86,0)</f>
        <v>0</v>
      </c>
      <c r="AC86" s="35">
        <f>IF(AQ86="1",BI86,0)</f>
        <v>0</v>
      </c>
      <c r="AD86" s="35">
        <f>IF(AQ86="7",BH86,0)</f>
        <v>0</v>
      </c>
      <c r="AE86" s="35">
        <f>IF(AQ86="7",BI86,0)</f>
        <v>0</v>
      </c>
      <c r="AF86" s="35">
        <f>IF(AQ86="2",BH86,0)</f>
        <v>0</v>
      </c>
      <c r="AG86" s="35">
        <f>IF(AQ86="2",BI86,0)</f>
        <v>0</v>
      </c>
      <c r="AH86" s="35">
        <f>IF(AQ86="0",BJ86,0)</f>
        <v>0</v>
      </c>
      <c r="AI86" s="12" t="s">
        <v>57</v>
      </c>
      <c r="AJ86" s="35">
        <f>IF(AN86=0,L86,0)</f>
        <v>0</v>
      </c>
      <c r="AK86" s="35">
        <f>IF(AN86=12,L86,0)</f>
        <v>0</v>
      </c>
      <c r="AL86" s="35">
        <f>IF(AN86=21,L86,0)</f>
        <v>0</v>
      </c>
      <c r="AN86" s="35">
        <v>21</v>
      </c>
      <c r="AO86" s="35">
        <f>H86*0</f>
        <v>0</v>
      </c>
      <c r="AP86" s="35">
        <f>H86*(1-0)</f>
        <v>0</v>
      </c>
      <c r="AQ86" s="36" t="s">
        <v>75</v>
      </c>
      <c r="AV86" s="35">
        <f>AW86+AX86</f>
        <v>0</v>
      </c>
      <c r="AW86" s="35">
        <f>G86*AO86</f>
        <v>0</v>
      </c>
      <c r="AX86" s="35">
        <f>G86*AP86</f>
        <v>0</v>
      </c>
      <c r="AY86" s="36" t="s">
        <v>198</v>
      </c>
      <c r="AZ86" s="36" t="s">
        <v>169</v>
      </c>
      <c r="BA86" s="12" t="s">
        <v>69</v>
      </c>
      <c r="BC86" s="35">
        <f>AW86+AX86</f>
        <v>0</v>
      </c>
      <c r="BD86" s="35">
        <f>H86/(100-BE86)*100</f>
        <v>0</v>
      </c>
      <c r="BE86" s="35">
        <v>0</v>
      </c>
      <c r="BF86" s="35">
        <f>O86</f>
        <v>0</v>
      </c>
      <c r="BH86" s="35">
        <f>G86*AO86</f>
        <v>0</v>
      </c>
      <c r="BI86" s="35">
        <f>G86*AP86</f>
        <v>0</v>
      </c>
      <c r="BJ86" s="35">
        <f>G86*H86</f>
        <v>0</v>
      </c>
      <c r="BK86" s="35"/>
      <c r="BL86" s="35"/>
      <c r="BW86" s="35" t="str">
        <f>I86</f>
        <v>21</v>
      </c>
      <c r="BX86" s="4" t="s">
        <v>205</v>
      </c>
    </row>
    <row r="87" spans="1:76" ht="14.6" x14ac:dyDescent="0.4">
      <c r="A87" s="2">
        <v>34</v>
      </c>
      <c r="B87" s="3" t="s">
        <v>57</v>
      </c>
      <c r="C87" s="3" t="s">
        <v>206</v>
      </c>
      <c r="D87" s="83" t="s">
        <v>207</v>
      </c>
      <c r="E87" s="84"/>
      <c r="F87" s="3" t="s">
        <v>191</v>
      </c>
      <c r="G87" s="35">
        <v>13.5</v>
      </c>
      <c r="H87" s="82"/>
      <c r="I87" s="36" t="s">
        <v>65</v>
      </c>
      <c r="J87" s="35">
        <f>G87*AO87</f>
        <v>0</v>
      </c>
      <c r="K87" s="35">
        <f>G87*AP87</f>
        <v>0</v>
      </c>
      <c r="L87" s="35">
        <f>G87*H87</f>
        <v>0</v>
      </c>
      <c r="M87" s="35">
        <f>L87*(1+BW87/100)</f>
        <v>0</v>
      </c>
      <c r="N87" s="35">
        <v>0</v>
      </c>
      <c r="O87" s="35">
        <f>G87*N87</f>
        <v>0</v>
      </c>
      <c r="P87" s="37" t="s">
        <v>66</v>
      </c>
      <c r="Z87" s="35">
        <f>IF(AQ87="5",BJ87,0)</f>
        <v>0</v>
      </c>
      <c r="AB87" s="35">
        <f>IF(AQ87="1",BH87,0)</f>
        <v>0</v>
      </c>
      <c r="AC87" s="35">
        <f>IF(AQ87="1",BI87,0)</f>
        <v>0</v>
      </c>
      <c r="AD87" s="35">
        <f>IF(AQ87="7",BH87,0)</f>
        <v>0</v>
      </c>
      <c r="AE87" s="35">
        <f>IF(AQ87="7",BI87,0)</f>
        <v>0</v>
      </c>
      <c r="AF87" s="35">
        <f>IF(AQ87="2",BH87,0)</f>
        <v>0</v>
      </c>
      <c r="AG87" s="35">
        <f>IF(AQ87="2",BI87,0)</f>
        <v>0</v>
      </c>
      <c r="AH87" s="35">
        <f>IF(AQ87="0",BJ87,0)</f>
        <v>0</v>
      </c>
      <c r="AI87" s="12" t="s">
        <v>57</v>
      </c>
      <c r="AJ87" s="35">
        <f>IF(AN87=0,L87,0)</f>
        <v>0</v>
      </c>
      <c r="AK87" s="35">
        <f>IF(AN87=12,L87,0)</f>
        <v>0</v>
      </c>
      <c r="AL87" s="35">
        <f>IF(AN87=21,L87,0)</f>
        <v>0</v>
      </c>
      <c r="AN87" s="35">
        <v>21</v>
      </c>
      <c r="AO87" s="35">
        <f>H87*0</f>
        <v>0</v>
      </c>
      <c r="AP87" s="35">
        <f>H87*(1-0)</f>
        <v>0</v>
      </c>
      <c r="AQ87" s="36" t="s">
        <v>75</v>
      </c>
      <c r="AV87" s="35">
        <f>AW87+AX87</f>
        <v>0</v>
      </c>
      <c r="AW87" s="35">
        <f>G87*AO87</f>
        <v>0</v>
      </c>
      <c r="AX87" s="35">
        <f>G87*AP87</f>
        <v>0</v>
      </c>
      <c r="AY87" s="36" t="s">
        <v>198</v>
      </c>
      <c r="AZ87" s="36" t="s">
        <v>169</v>
      </c>
      <c r="BA87" s="12" t="s">
        <v>69</v>
      </c>
      <c r="BC87" s="35">
        <f>AW87+AX87</f>
        <v>0</v>
      </c>
      <c r="BD87" s="35">
        <f>H87/(100-BE87)*100</f>
        <v>0</v>
      </c>
      <c r="BE87" s="35">
        <v>0</v>
      </c>
      <c r="BF87" s="35">
        <f>O87</f>
        <v>0</v>
      </c>
      <c r="BH87" s="35">
        <f>G87*AO87</f>
        <v>0</v>
      </c>
      <c r="BI87" s="35">
        <f>G87*AP87</f>
        <v>0</v>
      </c>
      <c r="BJ87" s="35">
        <f>G87*H87</f>
        <v>0</v>
      </c>
      <c r="BK87" s="35"/>
      <c r="BL87" s="35"/>
      <c r="BW87" s="35" t="str">
        <f>I87</f>
        <v>21</v>
      </c>
      <c r="BX87" s="4" t="s">
        <v>207</v>
      </c>
    </row>
    <row r="88" spans="1:76" ht="14.6" x14ac:dyDescent="0.4">
      <c r="A88" s="31" t="s">
        <v>56</v>
      </c>
      <c r="B88" s="32" t="s">
        <v>57</v>
      </c>
      <c r="C88" s="32" t="s">
        <v>208</v>
      </c>
      <c r="D88" s="85" t="s">
        <v>209</v>
      </c>
      <c r="E88" s="86"/>
      <c r="F88" s="33" t="s">
        <v>4</v>
      </c>
      <c r="G88" s="33" t="s">
        <v>4</v>
      </c>
      <c r="H88" s="33" t="s">
        <v>4</v>
      </c>
      <c r="I88" s="33" t="s">
        <v>4</v>
      </c>
      <c r="J88" s="1">
        <f>SUM(J89:J100)</f>
        <v>0</v>
      </c>
      <c r="K88" s="1">
        <f>SUM(K89:K100)</f>
        <v>0</v>
      </c>
      <c r="L88" s="1">
        <f>SUM(L89:L100)</f>
        <v>0</v>
      </c>
      <c r="M88" s="1">
        <f>SUM(M89:M100)</f>
        <v>0</v>
      </c>
      <c r="N88" s="12" t="s">
        <v>56</v>
      </c>
      <c r="O88" s="1">
        <f>SUM(O89:O100)</f>
        <v>9.7491639999999986</v>
      </c>
      <c r="P88" s="34" t="s">
        <v>56</v>
      </c>
      <c r="AI88" s="12" t="s">
        <v>57</v>
      </c>
      <c r="AS88" s="1">
        <f>SUM(AJ89:AJ100)</f>
        <v>0</v>
      </c>
      <c r="AT88" s="1">
        <f>SUM(AK89:AK100)</f>
        <v>0</v>
      </c>
      <c r="AU88" s="1">
        <f>SUM(AL89:AL100)</f>
        <v>0</v>
      </c>
    </row>
    <row r="89" spans="1:76" ht="14.6" x14ac:dyDescent="0.4">
      <c r="A89" s="2">
        <v>35</v>
      </c>
      <c r="B89" s="3" t="s">
        <v>57</v>
      </c>
      <c r="C89" s="3" t="s">
        <v>210</v>
      </c>
      <c r="D89" s="83" t="s">
        <v>211</v>
      </c>
      <c r="E89" s="84"/>
      <c r="F89" s="3" t="s">
        <v>212</v>
      </c>
      <c r="G89" s="35">
        <v>1.2</v>
      </c>
      <c r="H89" s="82"/>
      <c r="I89" s="36" t="s">
        <v>65</v>
      </c>
      <c r="J89" s="35">
        <f>G89*AO89</f>
        <v>0</v>
      </c>
      <c r="K89" s="35">
        <f>G89*AP89</f>
        <v>0</v>
      </c>
      <c r="L89" s="35">
        <f>G89*H89</f>
        <v>0</v>
      </c>
      <c r="M89" s="35">
        <f>L89*(1+BW89/100)</f>
        <v>0</v>
      </c>
      <c r="N89" s="35">
        <v>1E-3</v>
      </c>
      <c r="O89" s="35">
        <f>G89*N89</f>
        <v>1.1999999999999999E-3</v>
      </c>
      <c r="P89" s="37" t="s">
        <v>66</v>
      </c>
      <c r="Z89" s="35">
        <f>IF(AQ89="5",BJ89,0)</f>
        <v>0</v>
      </c>
      <c r="AB89" s="35">
        <f>IF(AQ89="1",BH89,0)</f>
        <v>0</v>
      </c>
      <c r="AC89" s="35">
        <f>IF(AQ89="1",BI89,0)</f>
        <v>0</v>
      </c>
      <c r="AD89" s="35">
        <f>IF(AQ89="7",BH89,0)</f>
        <v>0</v>
      </c>
      <c r="AE89" s="35">
        <f>IF(AQ89="7",BI89,0)</f>
        <v>0</v>
      </c>
      <c r="AF89" s="35">
        <f>IF(AQ89="2",BH89,0)</f>
        <v>0</v>
      </c>
      <c r="AG89" s="35">
        <f>IF(AQ89="2",BI89,0)</f>
        <v>0</v>
      </c>
      <c r="AH89" s="35">
        <f>IF(AQ89="0",BJ89,0)</f>
        <v>0</v>
      </c>
      <c r="AI89" s="12" t="s">
        <v>57</v>
      </c>
      <c r="AJ89" s="35">
        <f>IF(AN89=0,L89,0)</f>
        <v>0</v>
      </c>
      <c r="AK89" s="35">
        <f>IF(AN89=12,L89,0)</f>
        <v>0</v>
      </c>
      <c r="AL89" s="35">
        <f>IF(AN89=21,L89,0)</f>
        <v>0</v>
      </c>
      <c r="AN89" s="35">
        <v>21</v>
      </c>
      <c r="AO89" s="35">
        <f>H89*1</f>
        <v>0</v>
      </c>
      <c r="AP89" s="35">
        <f>H89*(1-1)</f>
        <v>0</v>
      </c>
      <c r="AQ89" s="36" t="s">
        <v>213</v>
      </c>
      <c r="AV89" s="35">
        <f>AW89+AX89</f>
        <v>0</v>
      </c>
      <c r="AW89" s="35">
        <f>G89*AO89</f>
        <v>0</v>
      </c>
      <c r="AX89" s="35">
        <f>G89*AP89</f>
        <v>0</v>
      </c>
      <c r="AY89" s="36" t="s">
        <v>214</v>
      </c>
      <c r="AZ89" s="36" t="s">
        <v>215</v>
      </c>
      <c r="BA89" s="12" t="s">
        <v>69</v>
      </c>
      <c r="BC89" s="35">
        <f>AW89+AX89</f>
        <v>0</v>
      </c>
      <c r="BD89" s="35">
        <f>H89/(100-BE89)*100</f>
        <v>0</v>
      </c>
      <c r="BE89" s="35">
        <v>0</v>
      </c>
      <c r="BF89" s="35">
        <f>O89</f>
        <v>1.1999999999999999E-3</v>
      </c>
      <c r="BH89" s="35">
        <f>G89*AO89</f>
        <v>0</v>
      </c>
      <c r="BI89" s="35">
        <f>G89*AP89</f>
        <v>0</v>
      </c>
      <c r="BJ89" s="35">
        <f>G89*H89</f>
        <v>0</v>
      </c>
      <c r="BK89" s="35"/>
      <c r="BL89" s="35"/>
      <c r="BW89" s="35" t="str">
        <f>I89</f>
        <v>21</v>
      </c>
      <c r="BX89" s="4" t="s">
        <v>211</v>
      </c>
    </row>
    <row r="90" spans="1:76" ht="14.6" x14ac:dyDescent="0.4">
      <c r="A90" s="38"/>
      <c r="D90" s="39" t="s">
        <v>216</v>
      </c>
      <c r="E90" s="40" t="s">
        <v>56</v>
      </c>
      <c r="G90" s="41">
        <v>1.2</v>
      </c>
      <c r="P90" s="42"/>
    </row>
    <row r="91" spans="1:76" ht="14.6" x14ac:dyDescent="0.4">
      <c r="A91" s="2">
        <v>36</v>
      </c>
      <c r="B91" s="3" t="s">
        <v>57</v>
      </c>
      <c r="C91" s="3" t="s">
        <v>217</v>
      </c>
      <c r="D91" s="83" t="s">
        <v>218</v>
      </c>
      <c r="E91" s="84"/>
      <c r="F91" s="3" t="s">
        <v>167</v>
      </c>
      <c r="G91" s="35">
        <v>12.24</v>
      </c>
      <c r="H91" s="82"/>
      <c r="I91" s="36" t="s">
        <v>65</v>
      </c>
      <c r="J91" s="35">
        <f>G91*AO91</f>
        <v>0</v>
      </c>
      <c r="K91" s="35">
        <f>G91*AP91</f>
        <v>0</v>
      </c>
      <c r="L91" s="35">
        <f>G91*H91</f>
        <v>0</v>
      </c>
      <c r="M91" s="35">
        <f>L91*(1+BW91/100)</f>
        <v>0</v>
      </c>
      <c r="N91" s="35">
        <v>8.0100000000000005E-2</v>
      </c>
      <c r="O91" s="35">
        <f>G91*N91</f>
        <v>0.98042400000000007</v>
      </c>
      <c r="P91" s="37" t="s">
        <v>66</v>
      </c>
      <c r="Z91" s="35">
        <f>IF(AQ91="5",BJ91,0)</f>
        <v>0</v>
      </c>
      <c r="AB91" s="35">
        <f>IF(AQ91="1",BH91,0)</f>
        <v>0</v>
      </c>
      <c r="AC91" s="35">
        <f>IF(AQ91="1",BI91,0)</f>
        <v>0</v>
      </c>
      <c r="AD91" s="35">
        <f>IF(AQ91="7",BH91,0)</f>
        <v>0</v>
      </c>
      <c r="AE91" s="35">
        <f>IF(AQ91="7",BI91,0)</f>
        <v>0</v>
      </c>
      <c r="AF91" s="35">
        <f>IF(AQ91="2",BH91,0)</f>
        <v>0</v>
      </c>
      <c r="AG91" s="35">
        <f>IF(AQ91="2",BI91,0)</f>
        <v>0</v>
      </c>
      <c r="AH91" s="35">
        <f>IF(AQ91="0",BJ91,0)</f>
        <v>0</v>
      </c>
      <c r="AI91" s="12" t="s">
        <v>57</v>
      </c>
      <c r="AJ91" s="35">
        <f>IF(AN91=0,L91,0)</f>
        <v>0</v>
      </c>
      <c r="AK91" s="35">
        <f>IF(AN91=12,L91,0)</f>
        <v>0</v>
      </c>
      <c r="AL91" s="35">
        <f>IF(AN91=21,L91,0)</f>
        <v>0</v>
      </c>
      <c r="AN91" s="35">
        <v>21</v>
      </c>
      <c r="AO91" s="35">
        <f>H91*1</f>
        <v>0</v>
      </c>
      <c r="AP91" s="35">
        <f>H91*(1-1)</f>
        <v>0</v>
      </c>
      <c r="AQ91" s="36" t="s">
        <v>213</v>
      </c>
      <c r="AV91" s="35">
        <f>AW91+AX91</f>
        <v>0</v>
      </c>
      <c r="AW91" s="35">
        <f>G91*AO91</f>
        <v>0</v>
      </c>
      <c r="AX91" s="35">
        <f>G91*AP91</f>
        <v>0</v>
      </c>
      <c r="AY91" s="36" t="s">
        <v>214</v>
      </c>
      <c r="AZ91" s="36" t="s">
        <v>215</v>
      </c>
      <c r="BA91" s="12" t="s">
        <v>69</v>
      </c>
      <c r="BC91" s="35">
        <f>AW91+AX91</f>
        <v>0</v>
      </c>
      <c r="BD91" s="35">
        <f>H91/(100-BE91)*100</f>
        <v>0</v>
      </c>
      <c r="BE91" s="35">
        <v>0</v>
      </c>
      <c r="BF91" s="35">
        <f>O91</f>
        <v>0.98042400000000007</v>
      </c>
      <c r="BH91" s="35">
        <f>G91*AO91</f>
        <v>0</v>
      </c>
      <c r="BI91" s="35">
        <f>G91*AP91</f>
        <v>0</v>
      </c>
      <c r="BJ91" s="35">
        <f>G91*H91</f>
        <v>0</v>
      </c>
      <c r="BK91" s="35"/>
      <c r="BL91" s="35"/>
      <c r="BW91" s="35" t="str">
        <f>I91</f>
        <v>21</v>
      </c>
      <c r="BX91" s="4" t="s">
        <v>218</v>
      </c>
    </row>
    <row r="92" spans="1:76" ht="14.6" x14ac:dyDescent="0.4">
      <c r="A92" s="38"/>
      <c r="D92" s="39" t="s">
        <v>219</v>
      </c>
      <c r="E92" s="40" t="s">
        <v>56</v>
      </c>
      <c r="G92" s="41">
        <v>12</v>
      </c>
      <c r="P92" s="42"/>
    </row>
    <row r="93" spans="1:76" ht="14.6" x14ac:dyDescent="0.4">
      <c r="A93" s="38"/>
      <c r="D93" s="39" t="s">
        <v>220</v>
      </c>
      <c r="E93" s="40" t="s">
        <v>56</v>
      </c>
      <c r="G93" s="41">
        <v>0.24</v>
      </c>
      <c r="P93" s="42"/>
    </row>
    <row r="94" spans="1:76" ht="14.6" x14ac:dyDescent="0.4">
      <c r="A94" s="2">
        <v>37</v>
      </c>
      <c r="B94" s="3" t="s">
        <v>57</v>
      </c>
      <c r="C94" s="3" t="s">
        <v>221</v>
      </c>
      <c r="D94" s="83" t="s">
        <v>222</v>
      </c>
      <c r="E94" s="84"/>
      <c r="F94" s="3" t="s">
        <v>167</v>
      </c>
      <c r="G94" s="35">
        <v>84.6</v>
      </c>
      <c r="H94" s="82"/>
      <c r="I94" s="36" t="s">
        <v>65</v>
      </c>
      <c r="J94" s="35">
        <f>G94*AO94</f>
        <v>0</v>
      </c>
      <c r="K94" s="35">
        <f>G94*AP94</f>
        <v>0</v>
      </c>
      <c r="L94" s="35">
        <f>G94*H94</f>
        <v>0</v>
      </c>
      <c r="M94" s="35">
        <f>L94*(1+BW94/100)</f>
        <v>0</v>
      </c>
      <c r="N94" s="35">
        <v>5.0500000000000003E-2</v>
      </c>
      <c r="O94" s="35">
        <f>G94*N94</f>
        <v>4.2722999999999995</v>
      </c>
      <c r="P94" s="37" t="s">
        <v>66</v>
      </c>
      <c r="Z94" s="35">
        <f>IF(AQ94="5",BJ94,0)</f>
        <v>0</v>
      </c>
      <c r="AB94" s="35">
        <f>IF(AQ94="1",BH94,0)</f>
        <v>0</v>
      </c>
      <c r="AC94" s="35">
        <f>IF(AQ94="1",BI94,0)</f>
        <v>0</v>
      </c>
      <c r="AD94" s="35">
        <f>IF(AQ94="7",BH94,0)</f>
        <v>0</v>
      </c>
      <c r="AE94" s="35">
        <f>IF(AQ94="7",BI94,0)</f>
        <v>0</v>
      </c>
      <c r="AF94" s="35">
        <f>IF(AQ94="2",BH94,0)</f>
        <v>0</v>
      </c>
      <c r="AG94" s="35">
        <f>IF(AQ94="2",BI94,0)</f>
        <v>0</v>
      </c>
      <c r="AH94" s="35">
        <f>IF(AQ94="0",BJ94,0)</f>
        <v>0</v>
      </c>
      <c r="AI94" s="12" t="s">
        <v>57</v>
      </c>
      <c r="AJ94" s="35">
        <f>IF(AN94=0,L94,0)</f>
        <v>0</v>
      </c>
      <c r="AK94" s="35">
        <f>IF(AN94=12,L94,0)</f>
        <v>0</v>
      </c>
      <c r="AL94" s="35">
        <f>IF(AN94=21,L94,0)</f>
        <v>0</v>
      </c>
      <c r="AN94" s="35">
        <v>21</v>
      </c>
      <c r="AO94" s="35">
        <f>H94*1</f>
        <v>0</v>
      </c>
      <c r="AP94" s="35">
        <f>H94*(1-1)</f>
        <v>0</v>
      </c>
      <c r="AQ94" s="36" t="s">
        <v>213</v>
      </c>
      <c r="AV94" s="35">
        <f>AW94+AX94</f>
        <v>0</v>
      </c>
      <c r="AW94" s="35">
        <f>G94*AO94</f>
        <v>0</v>
      </c>
      <c r="AX94" s="35">
        <f>G94*AP94</f>
        <v>0</v>
      </c>
      <c r="AY94" s="36" t="s">
        <v>214</v>
      </c>
      <c r="AZ94" s="36" t="s">
        <v>215</v>
      </c>
      <c r="BA94" s="12" t="s">
        <v>69</v>
      </c>
      <c r="BC94" s="35">
        <f>AW94+AX94</f>
        <v>0</v>
      </c>
      <c r="BD94" s="35">
        <f>H94/(100-BE94)*100</f>
        <v>0</v>
      </c>
      <c r="BE94" s="35">
        <v>0</v>
      </c>
      <c r="BF94" s="35">
        <f>O94</f>
        <v>4.2722999999999995</v>
      </c>
      <c r="BH94" s="35">
        <f>G94*AO94</f>
        <v>0</v>
      </c>
      <c r="BI94" s="35">
        <f>G94*AP94</f>
        <v>0</v>
      </c>
      <c r="BJ94" s="35">
        <f>G94*H94</f>
        <v>0</v>
      </c>
      <c r="BK94" s="35"/>
      <c r="BL94" s="35"/>
      <c r="BW94" s="35" t="str">
        <f>I94</f>
        <v>21</v>
      </c>
      <c r="BX94" s="4" t="s">
        <v>222</v>
      </c>
    </row>
    <row r="95" spans="1:76" ht="14.6" x14ac:dyDescent="0.4">
      <c r="A95" s="38"/>
      <c r="D95" s="39" t="s">
        <v>223</v>
      </c>
      <c r="E95" s="40" t="s">
        <v>56</v>
      </c>
      <c r="G95" s="41">
        <v>80.569999999999993</v>
      </c>
      <c r="P95" s="42"/>
    </row>
    <row r="96" spans="1:76" ht="14.6" x14ac:dyDescent="0.4">
      <c r="A96" s="38"/>
      <c r="D96" s="39" t="s">
        <v>224</v>
      </c>
      <c r="E96" s="40" t="s">
        <v>56</v>
      </c>
      <c r="G96" s="41">
        <v>4.03</v>
      </c>
      <c r="P96" s="42"/>
    </row>
    <row r="97" spans="1:76" ht="14.6" x14ac:dyDescent="0.4">
      <c r="A97" s="2">
        <v>38</v>
      </c>
      <c r="B97" s="3" t="s">
        <v>57</v>
      </c>
      <c r="C97" s="3" t="s">
        <v>225</v>
      </c>
      <c r="D97" s="83" t="s">
        <v>226</v>
      </c>
      <c r="E97" s="84"/>
      <c r="F97" s="3" t="s">
        <v>64</v>
      </c>
      <c r="G97" s="35">
        <v>27.17</v>
      </c>
      <c r="H97" s="82"/>
      <c r="I97" s="36" t="s">
        <v>65</v>
      </c>
      <c r="J97" s="35">
        <f>G97*AO97</f>
        <v>0</v>
      </c>
      <c r="K97" s="35">
        <f>G97*AP97</f>
        <v>0</v>
      </c>
      <c r="L97" s="35">
        <f>G97*H97</f>
        <v>0</v>
      </c>
      <c r="M97" s="35">
        <f>L97*(1+BW97/100)</f>
        <v>0</v>
      </c>
      <c r="N97" s="35">
        <v>0.152</v>
      </c>
      <c r="O97" s="35">
        <f>G97*N97</f>
        <v>4.1298399999999997</v>
      </c>
      <c r="P97" s="37" t="s">
        <v>66</v>
      </c>
      <c r="Z97" s="35">
        <f>IF(AQ97="5",BJ97,0)</f>
        <v>0</v>
      </c>
      <c r="AB97" s="35">
        <f>IF(AQ97="1",BH97,0)</f>
        <v>0</v>
      </c>
      <c r="AC97" s="35">
        <f>IF(AQ97="1",BI97,0)</f>
        <v>0</v>
      </c>
      <c r="AD97" s="35">
        <f>IF(AQ97="7",BH97,0)</f>
        <v>0</v>
      </c>
      <c r="AE97" s="35">
        <f>IF(AQ97="7",BI97,0)</f>
        <v>0</v>
      </c>
      <c r="AF97" s="35">
        <f>IF(AQ97="2",BH97,0)</f>
        <v>0</v>
      </c>
      <c r="AG97" s="35">
        <f>IF(AQ97="2",BI97,0)</f>
        <v>0</v>
      </c>
      <c r="AH97" s="35">
        <f>IF(AQ97="0",BJ97,0)</f>
        <v>0</v>
      </c>
      <c r="AI97" s="12" t="s">
        <v>57</v>
      </c>
      <c r="AJ97" s="35">
        <f>IF(AN97=0,L97,0)</f>
        <v>0</v>
      </c>
      <c r="AK97" s="35">
        <f>IF(AN97=12,L97,0)</f>
        <v>0</v>
      </c>
      <c r="AL97" s="35">
        <f>IF(AN97=21,L97,0)</f>
        <v>0</v>
      </c>
      <c r="AN97" s="35">
        <v>21</v>
      </c>
      <c r="AO97" s="35">
        <f>H97*1</f>
        <v>0</v>
      </c>
      <c r="AP97" s="35">
        <f>H97*(1-1)</f>
        <v>0</v>
      </c>
      <c r="AQ97" s="36" t="s">
        <v>213</v>
      </c>
      <c r="AV97" s="35">
        <f>AW97+AX97</f>
        <v>0</v>
      </c>
      <c r="AW97" s="35">
        <f>G97*AO97</f>
        <v>0</v>
      </c>
      <c r="AX97" s="35">
        <f>G97*AP97</f>
        <v>0</v>
      </c>
      <c r="AY97" s="36" t="s">
        <v>214</v>
      </c>
      <c r="AZ97" s="36" t="s">
        <v>215</v>
      </c>
      <c r="BA97" s="12" t="s">
        <v>69</v>
      </c>
      <c r="BC97" s="35">
        <f>AW97+AX97</f>
        <v>0</v>
      </c>
      <c r="BD97" s="35">
        <f>H97/(100-BE97)*100</f>
        <v>0</v>
      </c>
      <c r="BE97" s="35">
        <v>0</v>
      </c>
      <c r="BF97" s="35">
        <f>O97</f>
        <v>4.1298399999999997</v>
      </c>
      <c r="BH97" s="35">
        <f>G97*AO97</f>
        <v>0</v>
      </c>
      <c r="BI97" s="35">
        <f>G97*AP97</f>
        <v>0</v>
      </c>
      <c r="BJ97" s="35">
        <f>G97*H97</f>
        <v>0</v>
      </c>
      <c r="BK97" s="35"/>
      <c r="BL97" s="35"/>
      <c r="BW97" s="35" t="str">
        <f>I97</f>
        <v>21</v>
      </c>
      <c r="BX97" s="4" t="s">
        <v>226</v>
      </c>
    </row>
    <row r="98" spans="1:76" ht="14.6" x14ac:dyDescent="0.4">
      <c r="A98" s="38"/>
      <c r="D98" s="39" t="s">
        <v>227</v>
      </c>
      <c r="E98" s="40" t="s">
        <v>56</v>
      </c>
      <c r="G98" s="41">
        <v>24.7</v>
      </c>
      <c r="P98" s="42"/>
    </row>
    <row r="99" spans="1:76" ht="14.6" x14ac:dyDescent="0.4">
      <c r="A99" s="38"/>
      <c r="D99" s="39" t="s">
        <v>228</v>
      </c>
      <c r="E99" s="40" t="s">
        <v>56</v>
      </c>
      <c r="G99" s="41">
        <v>2.4700000000000002</v>
      </c>
      <c r="P99" s="42"/>
    </row>
    <row r="100" spans="1:76" ht="14.6" x14ac:dyDescent="0.4">
      <c r="A100" s="2">
        <v>39</v>
      </c>
      <c r="B100" s="3" t="s">
        <v>57</v>
      </c>
      <c r="C100" s="3" t="s">
        <v>229</v>
      </c>
      <c r="D100" s="83" t="s">
        <v>230</v>
      </c>
      <c r="E100" s="84"/>
      <c r="F100" s="3" t="s">
        <v>64</v>
      </c>
      <c r="G100" s="35">
        <v>4.2</v>
      </c>
      <c r="H100" s="82"/>
      <c r="I100" s="36" t="s">
        <v>65</v>
      </c>
      <c r="J100" s="35">
        <f>G100*AO100</f>
        <v>0</v>
      </c>
      <c r="K100" s="35">
        <f>G100*AP100</f>
        <v>0</v>
      </c>
      <c r="L100" s="35">
        <f>G100*H100</f>
        <v>0</v>
      </c>
      <c r="M100" s="35">
        <f>L100*(1+BW100/100)</f>
        <v>0</v>
      </c>
      <c r="N100" s="35">
        <v>8.6999999999999994E-2</v>
      </c>
      <c r="O100" s="35">
        <f>G100*N100</f>
        <v>0.3654</v>
      </c>
      <c r="P100" s="37" t="s">
        <v>66</v>
      </c>
      <c r="Z100" s="35">
        <f>IF(AQ100="5",BJ100,0)</f>
        <v>0</v>
      </c>
      <c r="AB100" s="35">
        <f>IF(AQ100="1",BH100,0)</f>
        <v>0</v>
      </c>
      <c r="AC100" s="35">
        <f>IF(AQ100="1",BI100,0)</f>
        <v>0</v>
      </c>
      <c r="AD100" s="35">
        <f>IF(AQ100="7",BH100,0)</f>
        <v>0</v>
      </c>
      <c r="AE100" s="35">
        <f>IF(AQ100="7",BI100,0)</f>
        <v>0</v>
      </c>
      <c r="AF100" s="35">
        <f>IF(AQ100="2",BH100,0)</f>
        <v>0</v>
      </c>
      <c r="AG100" s="35">
        <f>IF(AQ100="2",BI100,0)</f>
        <v>0</v>
      </c>
      <c r="AH100" s="35">
        <f>IF(AQ100="0",BJ100,0)</f>
        <v>0</v>
      </c>
      <c r="AI100" s="12" t="s">
        <v>57</v>
      </c>
      <c r="AJ100" s="35">
        <f>IF(AN100=0,L100,0)</f>
        <v>0</v>
      </c>
      <c r="AK100" s="35">
        <f>IF(AN100=12,L100,0)</f>
        <v>0</v>
      </c>
      <c r="AL100" s="35">
        <f>IF(AN100=21,L100,0)</f>
        <v>0</v>
      </c>
      <c r="AN100" s="35">
        <v>21</v>
      </c>
      <c r="AO100" s="35">
        <f>H100*1</f>
        <v>0</v>
      </c>
      <c r="AP100" s="35">
        <f>H100*(1-1)</f>
        <v>0</v>
      </c>
      <c r="AQ100" s="36" t="s">
        <v>213</v>
      </c>
      <c r="AV100" s="35">
        <f>AW100+AX100</f>
        <v>0</v>
      </c>
      <c r="AW100" s="35">
        <f>G100*AO100</f>
        <v>0</v>
      </c>
      <c r="AX100" s="35">
        <f>G100*AP100</f>
        <v>0</v>
      </c>
      <c r="AY100" s="36" t="s">
        <v>214</v>
      </c>
      <c r="AZ100" s="36" t="s">
        <v>215</v>
      </c>
      <c r="BA100" s="12" t="s">
        <v>69</v>
      </c>
      <c r="BC100" s="35">
        <f>AW100+AX100</f>
        <v>0</v>
      </c>
      <c r="BD100" s="35">
        <f>H100/(100-BE100)*100</f>
        <v>0</v>
      </c>
      <c r="BE100" s="35">
        <v>0</v>
      </c>
      <c r="BF100" s="35">
        <f>O100</f>
        <v>0.3654</v>
      </c>
      <c r="BH100" s="35">
        <f>G100*AO100</f>
        <v>0</v>
      </c>
      <c r="BI100" s="35">
        <f>G100*AP100</f>
        <v>0</v>
      </c>
      <c r="BJ100" s="35">
        <f>G100*H100</f>
        <v>0</v>
      </c>
      <c r="BK100" s="35"/>
      <c r="BL100" s="35"/>
      <c r="BW100" s="35" t="str">
        <f>I100</f>
        <v>21</v>
      </c>
      <c r="BX100" s="4" t="s">
        <v>230</v>
      </c>
    </row>
    <row r="101" spans="1:76" ht="14.6" x14ac:dyDescent="0.4">
      <c r="A101" s="38"/>
      <c r="D101" s="39" t="s">
        <v>231</v>
      </c>
      <c r="E101" s="40" t="s">
        <v>56</v>
      </c>
      <c r="G101" s="41">
        <v>4</v>
      </c>
      <c r="P101" s="42"/>
    </row>
    <row r="102" spans="1:76" ht="14.6" x14ac:dyDescent="0.4">
      <c r="A102" s="38"/>
      <c r="D102" s="39" t="s">
        <v>232</v>
      </c>
      <c r="E102" s="40" t="s">
        <v>56</v>
      </c>
      <c r="G102" s="41">
        <v>0.2</v>
      </c>
      <c r="P102" s="42"/>
    </row>
    <row r="103" spans="1:76" ht="14.6" x14ac:dyDescent="0.4">
      <c r="A103" s="31" t="s">
        <v>56</v>
      </c>
      <c r="B103" s="32" t="s">
        <v>233</v>
      </c>
      <c r="C103" s="32" t="s">
        <v>56</v>
      </c>
      <c r="D103" s="85" t="s">
        <v>234</v>
      </c>
      <c r="E103" s="86"/>
      <c r="F103" s="33" t="s">
        <v>4</v>
      </c>
      <c r="G103" s="33" t="s">
        <v>4</v>
      </c>
      <c r="H103" s="33" t="s">
        <v>4</v>
      </c>
      <c r="I103" s="33" t="s">
        <v>4</v>
      </c>
      <c r="J103" s="1">
        <f>J104</f>
        <v>0</v>
      </c>
      <c r="K103" s="1">
        <f>K104</f>
        <v>0</v>
      </c>
      <c r="L103" s="1">
        <f>L104</f>
        <v>0</v>
      </c>
      <c r="M103" s="1">
        <f>M104</f>
        <v>0</v>
      </c>
      <c r="N103" s="12" t="s">
        <v>56</v>
      </c>
      <c r="O103" s="1">
        <f>O104</f>
        <v>0</v>
      </c>
      <c r="P103" s="34" t="s">
        <v>56</v>
      </c>
    </row>
    <row r="104" spans="1:76" ht="14.6" x14ac:dyDescent="0.4">
      <c r="A104" s="31" t="s">
        <v>56</v>
      </c>
      <c r="B104" s="32" t="s">
        <v>233</v>
      </c>
      <c r="C104" s="32" t="s">
        <v>235</v>
      </c>
      <c r="D104" s="85" t="s">
        <v>236</v>
      </c>
      <c r="E104" s="86"/>
      <c r="F104" s="33" t="s">
        <v>4</v>
      </c>
      <c r="G104" s="33" t="s">
        <v>4</v>
      </c>
      <c r="H104" s="33" t="s">
        <v>4</v>
      </c>
      <c r="I104" s="33" t="s">
        <v>4</v>
      </c>
      <c r="J104" s="1">
        <f>SUM(J105:J127)</f>
        <v>0</v>
      </c>
      <c r="K104" s="1">
        <f>SUM(K105:K127)</f>
        <v>0</v>
      </c>
      <c r="L104" s="1">
        <f>SUM(L105:L127)</f>
        <v>0</v>
      </c>
      <c r="M104" s="1">
        <f>SUM(M105:M127)</f>
        <v>0</v>
      </c>
      <c r="N104" s="12" t="s">
        <v>56</v>
      </c>
      <c r="O104" s="1">
        <f>SUM(O105:O127)</f>
        <v>0</v>
      </c>
      <c r="P104" s="34" t="s">
        <v>56</v>
      </c>
      <c r="AI104" s="12" t="s">
        <v>233</v>
      </c>
      <c r="AS104" s="1">
        <f>SUM(AJ105:AJ127)</f>
        <v>0</v>
      </c>
      <c r="AT104" s="1">
        <f>SUM(AK105:AK127)</f>
        <v>0</v>
      </c>
      <c r="AU104" s="1">
        <f>SUM(AL105:AL127)</f>
        <v>0</v>
      </c>
    </row>
    <row r="105" spans="1:76" ht="14.6" x14ac:dyDescent="0.4">
      <c r="A105" s="2">
        <v>40</v>
      </c>
      <c r="B105" s="3" t="s">
        <v>233</v>
      </c>
      <c r="C105" s="3" t="s">
        <v>237</v>
      </c>
      <c r="D105" s="83" t="s">
        <v>238</v>
      </c>
      <c r="E105" s="84"/>
      <c r="F105" s="3" t="s">
        <v>239</v>
      </c>
      <c r="G105" s="35">
        <v>1</v>
      </c>
      <c r="H105" s="82"/>
      <c r="I105" s="36" t="s">
        <v>65</v>
      </c>
      <c r="J105" s="35">
        <f>G105*AO105</f>
        <v>0</v>
      </c>
      <c r="K105" s="35">
        <f>G105*AP105</f>
        <v>0</v>
      </c>
      <c r="L105" s="35">
        <f>G105*H105</f>
        <v>0</v>
      </c>
      <c r="M105" s="35">
        <f>L105*(1+BW105/100)</f>
        <v>0</v>
      </c>
      <c r="N105" s="35">
        <v>0</v>
      </c>
      <c r="O105" s="35">
        <f>G105*N105</f>
        <v>0</v>
      </c>
      <c r="P105" s="37" t="s">
        <v>66</v>
      </c>
      <c r="Z105" s="35">
        <f>IF(AQ105="5",BJ105,0)</f>
        <v>0</v>
      </c>
      <c r="AB105" s="35">
        <f>IF(AQ105="1",BH105,0)</f>
        <v>0</v>
      </c>
      <c r="AC105" s="35">
        <f>IF(AQ105="1",BI105,0)</f>
        <v>0</v>
      </c>
      <c r="AD105" s="35">
        <f>IF(AQ105="7",BH105,0)</f>
        <v>0</v>
      </c>
      <c r="AE105" s="35">
        <f>IF(AQ105="7",BI105,0)</f>
        <v>0</v>
      </c>
      <c r="AF105" s="35">
        <f>IF(AQ105="2",BH105,0)</f>
        <v>0</v>
      </c>
      <c r="AG105" s="35">
        <f>IF(AQ105="2",BI105,0)</f>
        <v>0</v>
      </c>
      <c r="AH105" s="35">
        <f>IF(AQ105="0",BJ105,0)</f>
        <v>0</v>
      </c>
      <c r="AI105" s="12" t="s">
        <v>233</v>
      </c>
      <c r="AJ105" s="35">
        <f>IF(AN105=0,L105,0)</f>
        <v>0</v>
      </c>
      <c r="AK105" s="35">
        <f>IF(AN105=12,L105,0)</f>
        <v>0</v>
      </c>
      <c r="AL105" s="35">
        <f>IF(AN105=21,L105,0)</f>
        <v>0</v>
      </c>
      <c r="AN105" s="35">
        <v>21</v>
      </c>
      <c r="AO105" s="35">
        <f>H105*0</f>
        <v>0</v>
      </c>
      <c r="AP105" s="35">
        <f>H105*(1-0)</f>
        <v>0</v>
      </c>
      <c r="AQ105" s="36" t="s">
        <v>61</v>
      </c>
      <c r="AV105" s="35">
        <f>AW105+AX105</f>
        <v>0</v>
      </c>
      <c r="AW105" s="35">
        <f>G105*AO105</f>
        <v>0</v>
      </c>
      <c r="AX105" s="35">
        <f>G105*AP105</f>
        <v>0</v>
      </c>
      <c r="AY105" s="36" t="s">
        <v>240</v>
      </c>
      <c r="AZ105" s="36" t="s">
        <v>241</v>
      </c>
      <c r="BA105" s="12" t="s">
        <v>242</v>
      </c>
      <c r="BC105" s="35">
        <f>AW105+AX105</f>
        <v>0</v>
      </c>
      <c r="BD105" s="35">
        <f>H105/(100-BE105)*100</f>
        <v>0</v>
      </c>
      <c r="BE105" s="35">
        <v>0</v>
      </c>
      <c r="BF105" s="35">
        <f>O105</f>
        <v>0</v>
      </c>
      <c r="BH105" s="35">
        <f>G105*AO105</f>
        <v>0</v>
      </c>
      <c r="BI105" s="35">
        <f>G105*AP105</f>
        <v>0</v>
      </c>
      <c r="BJ105" s="35">
        <f>G105*H105</f>
        <v>0</v>
      </c>
      <c r="BK105" s="35"/>
      <c r="BL105" s="35"/>
      <c r="BW105" s="35" t="str">
        <f>I105</f>
        <v>21</v>
      </c>
      <c r="BX105" s="4" t="s">
        <v>238</v>
      </c>
    </row>
    <row r="106" spans="1:76" ht="67.5" customHeight="1" x14ac:dyDescent="0.4">
      <c r="A106" s="38"/>
      <c r="C106" s="44" t="s">
        <v>116</v>
      </c>
      <c r="D106" s="91" t="s">
        <v>243</v>
      </c>
      <c r="E106" s="92"/>
      <c r="F106" s="92"/>
      <c r="G106" s="92"/>
      <c r="H106" s="92"/>
      <c r="I106" s="92"/>
      <c r="J106" s="92"/>
      <c r="K106" s="92"/>
      <c r="L106" s="92"/>
      <c r="M106" s="92"/>
      <c r="N106" s="92"/>
      <c r="O106" s="92"/>
      <c r="P106" s="93"/>
    </row>
    <row r="107" spans="1:76" ht="14.6" x14ac:dyDescent="0.4">
      <c r="A107" s="2">
        <v>41</v>
      </c>
      <c r="B107" s="3" t="s">
        <v>233</v>
      </c>
      <c r="C107" s="3" t="s">
        <v>237</v>
      </c>
      <c r="D107" s="83" t="s">
        <v>244</v>
      </c>
      <c r="E107" s="84"/>
      <c r="F107" s="3" t="s">
        <v>239</v>
      </c>
      <c r="G107" s="35">
        <v>1</v>
      </c>
      <c r="H107" s="82"/>
      <c r="I107" s="36" t="s">
        <v>65</v>
      </c>
      <c r="J107" s="35">
        <f>G107*AO107</f>
        <v>0</v>
      </c>
      <c r="K107" s="35">
        <f>G107*AP107</f>
        <v>0</v>
      </c>
      <c r="L107" s="35">
        <f>G107*H107</f>
        <v>0</v>
      </c>
      <c r="M107" s="35">
        <f>L107*(1+BW107/100)</f>
        <v>0</v>
      </c>
      <c r="N107" s="35">
        <v>0</v>
      </c>
      <c r="O107" s="35">
        <f>G107*N107</f>
        <v>0</v>
      </c>
      <c r="P107" s="37" t="s">
        <v>66</v>
      </c>
      <c r="Z107" s="35">
        <f>IF(AQ107="5",BJ107,0)</f>
        <v>0</v>
      </c>
      <c r="AB107" s="35">
        <f>IF(AQ107="1",BH107,0)</f>
        <v>0</v>
      </c>
      <c r="AC107" s="35">
        <f>IF(AQ107="1",BI107,0)</f>
        <v>0</v>
      </c>
      <c r="AD107" s="35">
        <f>IF(AQ107="7",BH107,0)</f>
        <v>0</v>
      </c>
      <c r="AE107" s="35">
        <f>IF(AQ107="7",BI107,0)</f>
        <v>0</v>
      </c>
      <c r="AF107" s="35">
        <f>IF(AQ107="2",BH107,0)</f>
        <v>0</v>
      </c>
      <c r="AG107" s="35">
        <f>IF(AQ107="2",BI107,0)</f>
        <v>0</v>
      </c>
      <c r="AH107" s="35">
        <f>IF(AQ107="0",BJ107,0)</f>
        <v>0</v>
      </c>
      <c r="AI107" s="12" t="s">
        <v>233</v>
      </c>
      <c r="AJ107" s="35">
        <f>IF(AN107=0,L107,0)</f>
        <v>0</v>
      </c>
      <c r="AK107" s="35">
        <f>IF(AN107=12,L107,0)</f>
        <v>0</v>
      </c>
      <c r="AL107" s="35">
        <f>IF(AN107=21,L107,0)</f>
        <v>0</v>
      </c>
      <c r="AN107" s="35">
        <v>21</v>
      </c>
      <c r="AO107" s="35">
        <f>H107*0</f>
        <v>0</v>
      </c>
      <c r="AP107" s="35">
        <f>H107*(1-0)</f>
        <v>0</v>
      </c>
      <c r="AQ107" s="36" t="s">
        <v>61</v>
      </c>
      <c r="AV107" s="35">
        <f>AW107+AX107</f>
        <v>0</v>
      </c>
      <c r="AW107" s="35">
        <f>G107*AO107</f>
        <v>0</v>
      </c>
      <c r="AX107" s="35">
        <f>G107*AP107</f>
        <v>0</v>
      </c>
      <c r="AY107" s="36" t="s">
        <v>240</v>
      </c>
      <c r="AZ107" s="36" t="s">
        <v>241</v>
      </c>
      <c r="BA107" s="12" t="s">
        <v>242</v>
      </c>
      <c r="BC107" s="35">
        <f>AW107+AX107</f>
        <v>0</v>
      </c>
      <c r="BD107" s="35">
        <f>H107/(100-BE107)*100</f>
        <v>0</v>
      </c>
      <c r="BE107" s="35">
        <v>0</v>
      </c>
      <c r="BF107" s="35">
        <f>O107</f>
        <v>0</v>
      </c>
      <c r="BH107" s="35">
        <f>G107*AO107</f>
        <v>0</v>
      </c>
      <c r="BI107" s="35">
        <f>G107*AP107</f>
        <v>0</v>
      </c>
      <c r="BJ107" s="35">
        <f>G107*H107</f>
        <v>0</v>
      </c>
      <c r="BK107" s="35"/>
      <c r="BL107" s="35"/>
      <c r="BW107" s="35" t="str">
        <f>I107</f>
        <v>21</v>
      </c>
      <c r="BX107" s="4" t="s">
        <v>244</v>
      </c>
    </row>
    <row r="108" spans="1:76" ht="13.5" customHeight="1" x14ac:dyDescent="0.4">
      <c r="A108" s="38"/>
      <c r="C108" s="44" t="s">
        <v>116</v>
      </c>
      <c r="D108" s="91" t="s">
        <v>245</v>
      </c>
      <c r="E108" s="92"/>
      <c r="F108" s="92"/>
      <c r="G108" s="92"/>
      <c r="H108" s="92"/>
      <c r="I108" s="92"/>
      <c r="J108" s="92"/>
      <c r="K108" s="92"/>
      <c r="L108" s="92"/>
      <c r="M108" s="92"/>
      <c r="N108" s="92"/>
      <c r="O108" s="92"/>
      <c r="P108" s="93"/>
    </row>
    <row r="109" spans="1:76" ht="14.6" x14ac:dyDescent="0.4">
      <c r="A109" s="2">
        <v>42</v>
      </c>
      <c r="B109" s="3" t="s">
        <v>233</v>
      </c>
      <c r="C109" s="3" t="s">
        <v>237</v>
      </c>
      <c r="D109" s="83" t="s">
        <v>246</v>
      </c>
      <c r="E109" s="84"/>
      <c r="F109" s="3" t="s">
        <v>239</v>
      </c>
      <c r="G109" s="35">
        <v>1</v>
      </c>
      <c r="H109" s="82"/>
      <c r="I109" s="36" t="s">
        <v>65</v>
      </c>
      <c r="J109" s="35">
        <f>G109*AO109</f>
        <v>0</v>
      </c>
      <c r="K109" s="35">
        <f>G109*AP109</f>
        <v>0</v>
      </c>
      <c r="L109" s="35">
        <f>G109*H109</f>
        <v>0</v>
      </c>
      <c r="M109" s="35">
        <f>L109*(1+BW109/100)</f>
        <v>0</v>
      </c>
      <c r="N109" s="35">
        <v>0</v>
      </c>
      <c r="O109" s="35">
        <f>G109*N109</f>
        <v>0</v>
      </c>
      <c r="P109" s="37" t="s">
        <v>66</v>
      </c>
      <c r="Z109" s="35">
        <f>IF(AQ109="5",BJ109,0)</f>
        <v>0</v>
      </c>
      <c r="AB109" s="35">
        <f>IF(AQ109="1",BH109,0)</f>
        <v>0</v>
      </c>
      <c r="AC109" s="35">
        <f>IF(AQ109="1",BI109,0)</f>
        <v>0</v>
      </c>
      <c r="AD109" s="35">
        <f>IF(AQ109="7",BH109,0)</f>
        <v>0</v>
      </c>
      <c r="AE109" s="35">
        <f>IF(AQ109="7",BI109,0)</f>
        <v>0</v>
      </c>
      <c r="AF109" s="35">
        <f>IF(AQ109="2",BH109,0)</f>
        <v>0</v>
      </c>
      <c r="AG109" s="35">
        <f>IF(AQ109="2",BI109,0)</f>
        <v>0</v>
      </c>
      <c r="AH109" s="35">
        <f>IF(AQ109="0",BJ109,0)</f>
        <v>0</v>
      </c>
      <c r="AI109" s="12" t="s">
        <v>233</v>
      </c>
      <c r="AJ109" s="35">
        <f>IF(AN109=0,L109,0)</f>
        <v>0</v>
      </c>
      <c r="AK109" s="35">
        <f>IF(AN109=12,L109,0)</f>
        <v>0</v>
      </c>
      <c r="AL109" s="35">
        <f>IF(AN109=21,L109,0)</f>
        <v>0</v>
      </c>
      <c r="AN109" s="35">
        <v>21</v>
      </c>
      <c r="AO109" s="35">
        <f>H109*0</f>
        <v>0</v>
      </c>
      <c r="AP109" s="35">
        <f>H109*(1-0)</f>
        <v>0</v>
      </c>
      <c r="AQ109" s="36" t="s">
        <v>61</v>
      </c>
      <c r="AV109" s="35">
        <f>AW109+AX109</f>
        <v>0</v>
      </c>
      <c r="AW109" s="35">
        <f>G109*AO109</f>
        <v>0</v>
      </c>
      <c r="AX109" s="35">
        <f>G109*AP109</f>
        <v>0</v>
      </c>
      <c r="AY109" s="36" t="s">
        <v>240</v>
      </c>
      <c r="AZ109" s="36" t="s">
        <v>241</v>
      </c>
      <c r="BA109" s="12" t="s">
        <v>242</v>
      </c>
      <c r="BC109" s="35">
        <f>AW109+AX109</f>
        <v>0</v>
      </c>
      <c r="BD109" s="35">
        <f>H109/(100-BE109)*100</f>
        <v>0</v>
      </c>
      <c r="BE109" s="35">
        <v>0</v>
      </c>
      <c r="BF109" s="35">
        <f>O109</f>
        <v>0</v>
      </c>
      <c r="BH109" s="35">
        <f>G109*AO109</f>
        <v>0</v>
      </c>
      <c r="BI109" s="35">
        <f>G109*AP109</f>
        <v>0</v>
      </c>
      <c r="BJ109" s="35">
        <f>G109*H109</f>
        <v>0</v>
      </c>
      <c r="BK109" s="35"/>
      <c r="BL109" s="35"/>
      <c r="BW109" s="35" t="str">
        <f>I109</f>
        <v>21</v>
      </c>
      <c r="BX109" s="4" t="s">
        <v>246</v>
      </c>
    </row>
    <row r="110" spans="1:76" ht="40.5" customHeight="1" x14ac:dyDescent="0.4">
      <c r="A110" s="38"/>
      <c r="C110" s="44" t="s">
        <v>116</v>
      </c>
      <c r="D110" s="91" t="s">
        <v>247</v>
      </c>
      <c r="E110" s="92"/>
      <c r="F110" s="92"/>
      <c r="G110" s="92"/>
      <c r="H110" s="92"/>
      <c r="I110" s="92"/>
      <c r="J110" s="92"/>
      <c r="K110" s="92"/>
      <c r="L110" s="92"/>
      <c r="M110" s="92"/>
      <c r="N110" s="92"/>
      <c r="O110" s="92"/>
      <c r="P110" s="93"/>
    </row>
    <row r="111" spans="1:76" ht="14.6" x14ac:dyDescent="0.4">
      <c r="A111" s="2">
        <v>43</v>
      </c>
      <c r="B111" s="3" t="s">
        <v>233</v>
      </c>
      <c r="C111" s="3" t="s">
        <v>237</v>
      </c>
      <c r="D111" s="83" t="s">
        <v>248</v>
      </c>
      <c r="E111" s="84"/>
      <c r="F111" s="3" t="s">
        <v>239</v>
      </c>
      <c r="G111" s="35">
        <v>1</v>
      </c>
      <c r="H111" s="82"/>
      <c r="I111" s="36" t="s">
        <v>65</v>
      </c>
      <c r="J111" s="35">
        <f>G111*AO111</f>
        <v>0</v>
      </c>
      <c r="K111" s="35">
        <f>G111*AP111</f>
        <v>0</v>
      </c>
      <c r="L111" s="35">
        <f>G111*H111</f>
        <v>0</v>
      </c>
      <c r="M111" s="35">
        <f>L111*(1+BW111/100)</f>
        <v>0</v>
      </c>
      <c r="N111" s="35">
        <v>0</v>
      </c>
      <c r="O111" s="35">
        <f>G111*N111</f>
        <v>0</v>
      </c>
      <c r="P111" s="37" t="s">
        <v>66</v>
      </c>
      <c r="Z111" s="35">
        <f>IF(AQ111="5",BJ111,0)</f>
        <v>0</v>
      </c>
      <c r="AB111" s="35">
        <f>IF(AQ111="1",BH111,0)</f>
        <v>0</v>
      </c>
      <c r="AC111" s="35">
        <f>IF(AQ111="1",BI111,0)</f>
        <v>0</v>
      </c>
      <c r="AD111" s="35">
        <f>IF(AQ111="7",BH111,0)</f>
        <v>0</v>
      </c>
      <c r="AE111" s="35">
        <f>IF(AQ111="7",BI111,0)</f>
        <v>0</v>
      </c>
      <c r="AF111" s="35">
        <f>IF(AQ111="2",BH111,0)</f>
        <v>0</v>
      </c>
      <c r="AG111" s="35">
        <f>IF(AQ111="2",BI111,0)</f>
        <v>0</v>
      </c>
      <c r="AH111" s="35">
        <f>IF(AQ111="0",BJ111,0)</f>
        <v>0</v>
      </c>
      <c r="AI111" s="12" t="s">
        <v>233</v>
      </c>
      <c r="AJ111" s="35">
        <f>IF(AN111=0,L111,0)</f>
        <v>0</v>
      </c>
      <c r="AK111" s="35">
        <f>IF(AN111=12,L111,0)</f>
        <v>0</v>
      </c>
      <c r="AL111" s="35">
        <f>IF(AN111=21,L111,0)</f>
        <v>0</v>
      </c>
      <c r="AN111" s="35">
        <v>21</v>
      </c>
      <c r="AO111" s="35">
        <f>H111*0</f>
        <v>0</v>
      </c>
      <c r="AP111" s="35">
        <f>H111*(1-0)</f>
        <v>0</v>
      </c>
      <c r="AQ111" s="36" t="s">
        <v>61</v>
      </c>
      <c r="AV111" s="35">
        <f>AW111+AX111</f>
        <v>0</v>
      </c>
      <c r="AW111" s="35">
        <f>G111*AO111</f>
        <v>0</v>
      </c>
      <c r="AX111" s="35">
        <f>G111*AP111</f>
        <v>0</v>
      </c>
      <c r="AY111" s="36" t="s">
        <v>240</v>
      </c>
      <c r="AZ111" s="36" t="s">
        <v>241</v>
      </c>
      <c r="BA111" s="12" t="s">
        <v>242</v>
      </c>
      <c r="BC111" s="35">
        <f>AW111+AX111</f>
        <v>0</v>
      </c>
      <c r="BD111" s="35">
        <f>H111/(100-BE111)*100</f>
        <v>0</v>
      </c>
      <c r="BE111" s="35">
        <v>0</v>
      </c>
      <c r="BF111" s="35">
        <f>O111</f>
        <v>0</v>
      </c>
      <c r="BH111" s="35">
        <f>G111*AO111</f>
        <v>0</v>
      </c>
      <c r="BI111" s="35">
        <f>G111*AP111</f>
        <v>0</v>
      </c>
      <c r="BJ111" s="35">
        <f>G111*H111</f>
        <v>0</v>
      </c>
      <c r="BK111" s="35"/>
      <c r="BL111" s="35"/>
      <c r="BW111" s="35" t="str">
        <f>I111</f>
        <v>21</v>
      </c>
      <c r="BX111" s="4" t="s">
        <v>248</v>
      </c>
    </row>
    <row r="112" spans="1:76" ht="13.5" customHeight="1" x14ac:dyDescent="0.4">
      <c r="A112" s="38"/>
      <c r="C112" s="44" t="s">
        <v>116</v>
      </c>
      <c r="D112" s="91" t="s">
        <v>249</v>
      </c>
      <c r="E112" s="92"/>
      <c r="F112" s="92"/>
      <c r="G112" s="92"/>
      <c r="H112" s="92"/>
      <c r="I112" s="92"/>
      <c r="J112" s="92"/>
      <c r="K112" s="92"/>
      <c r="L112" s="92"/>
      <c r="M112" s="92"/>
      <c r="N112" s="92"/>
      <c r="O112" s="92"/>
      <c r="P112" s="93"/>
    </row>
    <row r="113" spans="1:76" ht="14.6" x14ac:dyDescent="0.4">
      <c r="A113" s="2">
        <v>44</v>
      </c>
      <c r="B113" s="3" t="s">
        <v>233</v>
      </c>
      <c r="C113" s="3" t="s">
        <v>237</v>
      </c>
      <c r="D113" s="83" t="s">
        <v>250</v>
      </c>
      <c r="E113" s="84"/>
      <c r="F113" s="3" t="s">
        <v>239</v>
      </c>
      <c r="G113" s="35">
        <v>1</v>
      </c>
      <c r="H113" s="82"/>
      <c r="I113" s="36" t="s">
        <v>65</v>
      </c>
      <c r="J113" s="35">
        <f>G113*AO113</f>
        <v>0</v>
      </c>
      <c r="K113" s="35">
        <f>G113*AP113</f>
        <v>0</v>
      </c>
      <c r="L113" s="35">
        <f>G113*H113</f>
        <v>0</v>
      </c>
      <c r="M113" s="35">
        <f>L113*(1+BW113/100)</f>
        <v>0</v>
      </c>
      <c r="N113" s="35">
        <v>0</v>
      </c>
      <c r="O113" s="35">
        <f>G113*N113</f>
        <v>0</v>
      </c>
      <c r="P113" s="37" t="s">
        <v>66</v>
      </c>
      <c r="Z113" s="35">
        <f>IF(AQ113="5",BJ113,0)</f>
        <v>0</v>
      </c>
      <c r="AB113" s="35">
        <f>IF(AQ113="1",BH113,0)</f>
        <v>0</v>
      </c>
      <c r="AC113" s="35">
        <f>IF(AQ113="1",BI113,0)</f>
        <v>0</v>
      </c>
      <c r="AD113" s="35">
        <f>IF(AQ113="7",BH113,0)</f>
        <v>0</v>
      </c>
      <c r="AE113" s="35">
        <f>IF(AQ113="7",BI113,0)</f>
        <v>0</v>
      </c>
      <c r="AF113" s="35">
        <f>IF(AQ113="2",BH113,0)</f>
        <v>0</v>
      </c>
      <c r="AG113" s="35">
        <f>IF(AQ113="2",BI113,0)</f>
        <v>0</v>
      </c>
      <c r="AH113" s="35">
        <f>IF(AQ113="0",BJ113,0)</f>
        <v>0</v>
      </c>
      <c r="AI113" s="12" t="s">
        <v>233</v>
      </c>
      <c r="AJ113" s="35">
        <f>IF(AN113=0,L113,0)</f>
        <v>0</v>
      </c>
      <c r="AK113" s="35">
        <f>IF(AN113=12,L113,0)</f>
        <v>0</v>
      </c>
      <c r="AL113" s="35">
        <f>IF(AN113=21,L113,0)</f>
        <v>0</v>
      </c>
      <c r="AN113" s="35">
        <v>21</v>
      </c>
      <c r="AO113" s="35">
        <f>H113*0</f>
        <v>0</v>
      </c>
      <c r="AP113" s="35">
        <f>H113*(1-0)</f>
        <v>0</v>
      </c>
      <c r="AQ113" s="36" t="s">
        <v>61</v>
      </c>
      <c r="AV113" s="35">
        <f>AW113+AX113</f>
        <v>0</v>
      </c>
      <c r="AW113" s="35">
        <f>G113*AO113</f>
        <v>0</v>
      </c>
      <c r="AX113" s="35">
        <f>G113*AP113</f>
        <v>0</v>
      </c>
      <c r="AY113" s="36" t="s">
        <v>240</v>
      </c>
      <c r="AZ113" s="36" t="s">
        <v>241</v>
      </c>
      <c r="BA113" s="12" t="s">
        <v>242</v>
      </c>
      <c r="BC113" s="35">
        <f>AW113+AX113</f>
        <v>0</v>
      </c>
      <c r="BD113" s="35">
        <f>H113/(100-BE113)*100</f>
        <v>0</v>
      </c>
      <c r="BE113" s="35">
        <v>0</v>
      </c>
      <c r="BF113" s="35">
        <f>O113</f>
        <v>0</v>
      </c>
      <c r="BH113" s="35">
        <f>G113*AO113</f>
        <v>0</v>
      </c>
      <c r="BI113" s="35">
        <f>G113*AP113</f>
        <v>0</v>
      </c>
      <c r="BJ113" s="35">
        <f>G113*H113</f>
        <v>0</v>
      </c>
      <c r="BK113" s="35"/>
      <c r="BL113" s="35"/>
      <c r="BW113" s="35" t="str">
        <f>I113</f>
        <v>21</v>
      </c>
      <c r="BX113" s="4" t="s">
        <v>250</v>
      </c>
    </row>
    <row r="114" spans="1:76" ht="27" customHeight="1" x14ac:dyDescent="0.4">
      <c r="A114" s="38"/>
      <c r="C114" s="44" t="s">
        <v>116</v>
      </c>
      <c r="D114" s="91" t="s">
        <v>251</v>
      </c>
      <c r="E114" s="92"/>
      <c r="F114" s="92"/>
      <c r="G114" s="92"/>
      <c r="H114" s="92"/>
      <c r="I114" s="92"/>
      <c r="J114" s="92"/>
      <c r="K114" s="92"/>
      <c r="L114" s="92"/>
      <c r="M114" s="92"/>
      <c r="N114" s="92"/>
      <c r="O114" s="92"/>
      <c r="P114" s="93"/>
    </row>
    <row r="115" spans="1:76" ht="14.6" x14ac:dyDescent="0.4">
      <c r="A115" s="2">
        <v>45</v>
      </c>
      <c r="B115" s="3" t="s">
        <v>233</v>
      </c>
      <c r="C115" s="3" t="s">
        <v>237</v>
      </c>
      <c r="D115" s="83" t="s">
        <v>252</v>
      </c>
      <c r="E115" s="84"/>
      <c r="F115" s="3" t="s">
        <v>239</v>
      </c>
      <c r="G115" s="35">
        <v>1</v>
      </c>
      <c r="H115" s="82"/>
      <c r="I115" s="36" t="s">
        <v>65</v>
      </c>
      <c r="J115" s="35">
        <f>G115*AO115</f>
        <v>0</v>
      </c>
      <c r="K115" s="35">
        <f>G115*AP115</f>
        <v>0</v>
      </c>
      <c r="L115" s="35">
        <f>G115*H115</f>
        <v>0</v>
      </c>
      <c r="M115" s="35">
        <f>L115*(1+BW115/100)</f>
        <v>0</v>
      </c>
      <c r="N115" s="35">
        <v>0</v>
      </c>
      <c r="O115" s="35">
        <f>G115*N115</f>
        <v>0</v>
      </c>
      <c r="P115" s="37" t="s">
        <v>66</v>
      </c>
      <c r="Z115" s="35">
        <f>IF(AQ115="5",BJ115,0)</f>
        <v>0</v>
      </c>
      <c r="AB115" s="35">
        <f>IF(AQ115="1",BH115,0)</f>
        <v>0</v>
      </c>
      <c r="AC115" s="35">
        <f>IF(AQ115="1",BI115,0)</f>
        <v>0</v>
      </c>
      <c r="AD115" s="35">
        <f>IF(AQ115="7",BH115,0)</f>
        <v>0</v>
      </c>
      <c r="AE115" s="35">
        <f>IF(AQ115="7",BI115,0)</f>
        <v>0</v>
      </c>
      <c r="AF115" s="35">
        <f>IF(AQ115="2",BH115,0)</f>
        <v>0</v>
      </c>
      <c r="AG115" s="35">
        <f>IF(AQ115="2",BI115,0)</f>
        <v>0</v>
      </c>
      <c r="AH115" s="35">
        <f>IF(AQ115="0",BJ115,0)</f>
        <v>0</v>
      </c>
      <c r="AI115" s="12" t="s">
        <v>233</v>
      </c>
      <c r="AJ115" s="35">
        <f>IF(AN115=0,L115,0)</f>
        <v>0</v>
      </c>
      <c r="AK115" s="35">
        <f>IF(AN115=12,L115,0)</f>
        <v>0</v>
      </c>
      <c r="AL115" s="35">
        <f>IF(AN115=21,L115,0)</f>
        <v>0</v>
      </c>
      <c r="AN115" s="35">
        <v>21</v>
      </c>
      <c r="AO115" s="35">
        <f>H115*0</f>
        <v>0</v>
      </c>
      <c r="AP115" s="35">
        <f>H115*(1-0)</f>
        <v>0</v>
      </c>
      <c r="AQ115" s="36" t="s">
        <v>61</v>
      </c>
      <c r="AV115" s="35">
        <f>AW115+AX115</f>
        <v>0</v>
      </c>
      <c r="AW115" s="35">
        <f>G115*AO115</f>
        <v>0</v>
      </c>
      <c r="AX115" s="35">
        <f>G115*AP115</f>
        <v>0</v>
      </c>
      <c r="AY115" s="36" t="s">
        <v>240</v>
      </c>
      <c r="AZ115" s="36" t="s">
        <v>241</v>
      </c>
      <c r="BA115" s="12" t="s">
        <v>242</v>
      </c>
      <c r="BC115" s="35">
        <f>AW115+AX115</f>
        <v>0</v>
      </c>
      <c r="BD115" s="35">
        <f>H115/(100-BE115)*100</f>
        <v>0</v>
      </c>
      <c r="BE115" s="35">
        <v>0</v>
      </c>
      <c r="BF115" s="35">
        <f>O115</f>
        <v>0</v>
      </c>
      <c r="BH115" s="35">
        <f>G115*AO115</f>
        <v>0</v>
      </c>
      <c r="BI115" s="35">
        <f>G115*AP115</f>
        <v>0</v>
      </c>
      <c r="BJ115" s="35">
        <f>G115*H115</f>
        <v>0</v>
      </c>
      <c r="BK115" s="35"/>
      <c r="BL115" s="35"/>
      <c r="BW115" s="35" t="str">
        <f>I115</f>
        <v>21</v>
      </c>
      <c r="BX115" s="4" t="s">
        <v>252</v>
      </c>
    </row>
    <row r="116" spans="1:76" ht="13.5" customHeight="1" x14ac:dyDescent="0.4">
      <c r="A116" s="38"/>
      <c r="C116" s="44" t="s">
        <v>116</v>
      </c>
      <c r="D116" s="91" t="s">
        <v>253</v>
      </c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3"/>
    </row>
    <row r="117" spans="1:76" ht="14.6" x14ac:dyDescent="0.4">
      <c r="A117" s="2">
        <v>46</v>
      </c>
      <c r="B117" s="3" t="s">
        <v>233</v>
      </c>
      <c r="C117" s="3" t="s">
        <v>237</v>
      </c>
      <c r="D117" s="83" t="s">
        <v>254</v>
      </c>
      <c r="E117" s="84"/>
      <c r="F117" s="3" t="s">
        <v>239</v>
      </c>
      <c r="G117" s="35">
        <v>1</v>
      </c>
      <c r="H117" s="82"/>
      <c r="I117" s="36" t="s">
        <v>65</v>
      </c>
      <c r="J117" s="35">
        <f>G117*AO117</f>
        <v>0</v>
      </c>
      <c r="K117" s="35">
        <f>G117*AP117</f>
        <v>0</v>
      </c>
      <c r="L117" s="35">
        <f>G117*H117</f>
        <v>0</v>
      </c>
      <c r="M117" s="35">
        <f>L117*(1+BW117/100)</f>
        <v>0</v>
      </c>
      <c r="N117" s="35">
        <v>0</v>
      </c>
      <c r="O117" s="35">
        <f>G117*N117</f>
        <v>0</v>
      </c>
      <c r="P117" s="37" t="s">
        <v>66</v>
      </c>
      <c r="Z117" s="35">
        <f>IF(AQ117="5",BJ117,0)</f>
        <v>0</v>
      </c>
      <c r="AB117" s="35">
        <f>IF(AQ117="1",BH117,0)</f>
        <v>0</v>
      </c>
      <c r="AC117" s="35">
        <f>IF(AQ117="1",BI117,0)</f>
        <v>0</v>
      </c>
      <c r="AD117" s="35">
        <f>IF(AQ117="7",BH117,0)</f>
        <v>0</v>
      </c>
      <c r="AE117" s="35">
        <f>IF(AQ117="7",BI117,0)</f>
        <v>0</v>
      </c>
      <c r="AF117" s="35">
        <f>IF(AQ117="2",BH117,0)</f>
        <v>0</v>
      </c>
      <c r="AG117" s="35">
        <f>IF(AQ117="2",BI117,0)</f>
        <v>0</v>
      </c>
      <c r="AH117" s="35">
        <f>IF(AQ117="0",BJ117,0)</f>
        <v>0</v>
      </c>
      <c r="AI117" s="12" t="s">
        <v>233</v>
      </c>
      <c r="AJ117" s="35">
        <f>IF(AN117=0,L117,0)</f>
        <v>0</v>
      </c>
      <c r="AK117" s="35">
        <f>IF(AN117=12,L117,0)</f>
        <v>0</v>
      </c>
      <c r="AL117" s="35">
        <f>IF(AN117=21,L117,0)</f>
        <v>0</v>
      </c>
      <c r="AN117" s="35">
        <v>21</v>
      </c>
      <c r="AO117" s="35">
        <f>H117*0</f>
        <v>0</v>
      </c>
      <c r="AP117" s="35">
        <f>H117*(1-0)</f>
        <v>0</v>
      </c>
      <c r="AQ117" s="36" t="s">
        <v>61</v>
      </c>
      <c r="AV117" s="35">
        <f>AW117+AX117</f>
        <v>0</v>
      </c>
      <c r="AW117" s="35">
        <f>G117*AO117</f>
        <v>0</v>
      </c>
      <c r="AX117" s="35">
        <f>G117*AP117</f>
        <v>0</v>
      </c>
      <c r="AY117" s="36" t="s">
        <v>240</v>
      </c>
      <c r="AZ117" s="36" t="s">
        <v>241</v>
      </c>
      <c r="BA117" s="12" t="s">
        <v>242</v>
      </c>
      <c r="BC117" s="35">
        <f>AW117+AX117</f>
        <v>0</v>
      </c>
      <c r="BD117" s="35">
        <f>H117/(100-BE117)*100</f>
        <v>0</v>
      </c>
      <c r="BE117" s="35">
        <v>0</v>
      </c>
      <c r="BF117" s="35">
        <f>O117</f>
        <v>0</v>
      </c>
      <c r="BH117" s="35">
        <f>G117*AO117</f>
        <v>0</v>
      </c>
      <c r="BI117" s="35">
        <f>G117*AP117</f>
        <v>0</v>
      </c>
      <c r="BJ117" s="35">
        <f>G117*H117</f>
        <v>0</v>
      </c>
      <c r="BK117" s="35"/>
      <c r="BL117" s="35"/>
      <c r="BW117" s="35" t="str">
        <f>I117</f>
        <v>21</v>
      </c>
      <c r="BX117" s="4" t="s">
        <v>254</v>
      </c>
    </row>
    <row r="118" spans="1:76" ht="13.5" customHeight="1" x14ac:dyDescent="0.4">
      <c r="A118" s="38"/>
      <c r="C118" s="44" t="s">
        <v>116</v>
      </c>
      <c r="D118" s="91" t="s">
        <v>255</v>
      </c>
      <c r="E118" s="92"/>
      <c r="F118" s="92"/>
      <c r="G118" s="92"/>
      <c r="H118" s="92"/>
      <c r="I118" s="92"/>
      <c r="J118" s="92"/>
      <c r="K118" s="92"/>
      <c r="L118" s="92"/>
      <c r="M118" s="92"/>
      <c r="N118" s="92"/>
      <c r="O118" s="92"/>
      <c r="P118" s="93"/>
    </row>
    <row r="119" spans="1:76" ht="14.6" x14ac:dyDescent="0.4">
      <c r="A119" s="2">
        <v>47</v>
      </c>
      <c r="B119" s="3" t="s">
        <v>233</v>
      </c>
      <c r="C119" s="3" t="s">
        <v>237</v>
      </c>
      <c r="D119" s="83" t="s">
        <v>256</v>
      </c>
      <c r="E119" s="84"/>
      <c r="F119" s="3" t="s">
        <v>239</v>
      </c>
      <c r="G119" s="35">
        <v>1</v>
      </c>
      <c r="H119" s="82"/>
      <c r="I119" s="36" t="s">
        <v>65</v>
      </c>
      <c r="J119" s="35">
        <f>G119*AO119</f>
        <v>0</v>
      </c>
      <c r="K119" s="35">
        <f>G119*AP119</f>
        <v>0</v>
      </c>
      <c r="L119" s="35">
        <f>G119*H119</f>
        <v>0</v>
      </c>
      <c r="M119" s="35">
        <f>L119*(1+BW119/100)</f>
        <v>0</v>
      </c>
      <c r="N119" s="35">
        <v>0</v>
      </c>
      <c r="O119" s="35">
        <f>G119*N119</f>
        <v>0</v>
      </c>
      <c r="P119" s="37" t="s">
        <v>66</v>
      </c>
      <c r="Z119" s="35">
        <f>IF(AQ119="5",BJ119,0)</f>
        <v>0</v>
      </c>
      <c r="AB119" s="35">
        <f>IF(AQ119="1",BH119,0)</f>
        <v>0</v>
      </c>
      <c r="AC119" s="35">
        <f>IF(AQ119="1",BI119,0)</f>
        <v>0</v>
      </c>
      <c r="AD119" s="35">
        <f>IF(AQ119="7",BH119,0)</f>
        <v>0</v>
      </c>
      <c r="AE119" s="35">
        <f>IF(AQ119="7",BI119,0)</f>
        <v>0</v>
      </c>
      <c r="AF119" s="35">
        <f>IF(AQ119="2",BH119,0)</f>
        <v>0</v>
      </c>
      <c r="AG119" s="35">
        <f>IF(AQ119="2",BI119,0)</f>
        <v>0</v>
      </c>
      <c r="AH119" s="35">
        <f>IF(AQ119="0",BJ119,0)</f>
        <v>0</v>
      </c>
      <c r="AI119" s="12" t="s">
        <v>233</v>
      </c>
      <c r="AJ119" s="35">
        <f>IF(AN119=0,L119,0)</f>
        <v>0</v>
      </c>
      <c r="AK119" s="35">
        <f>IF(AN119=12,L119,0)</f>
        <v>0</v>
      </c>
      <c r="AL119" s="35">
        <f>IF(AN119=21,L119,0)</f>
        <v>0</v>
      </c>
      <c r="AN119" s="35">
        <v>21</v>
      </c>
      <c r="AO119" s="35">
        <f>H119*0</f>
        <v>0</v>
      </c>
      <c r="AP119" s="35">
        <f>H119*(1-0)</f>
        <v>0</v>
      </c>
      <c r="AQ119" s="36" t="s">
        <v>61</v>
      </c>
      <c r="AV119" s="35">
        <f>AW119+AX119</f>
        <v>0</v>
      </c>
      <c r="AW119" s="35">
        <f>G119*AO119</f>
        <v>0</v>
      </c>
      <c r="AX119" s="35">
        <f>G119*AP119</f>
        <v>0</v>
      </c>
      <c r="AY119" s="36" t="s">
        <v>240</v>
      </c>
      <c r="AZ119" s="36" t="s">
        <v>241</v>
      </c>
      <c r="BA119" s="12" t="s">
        <v>242</v>
      </c>
      <c r="BC119" s="35">
        <f>AW119+AX119</f>
        <v>0</v>
      </c>
      <c r="BD119" s="35">
        <f>H119/(100-BE119)*100</f>
        <v>0</v>
      </c>
      <c r="BE119" s="35">
        <v>0</v>
      </c>
      <c r="BF119" s="35">
        <f>O119</f>
        <v>0</v>
      </c>
      <c r="BH119" s="35">
        <f>G119*AO119</f>
        <v>0</v>
      </c>
      <c r="BI119" s="35">
        <f>G119*AP119</f>
        <v>0</v>
      </c>
      <c r="BJ119" s="35">
        <f>G119*H119</f>
        <v>0</v>
      </c>
      <c r="BK119" s="35"/>
      <c r="BL119" s="35"/>
      <c r="BW119" s="35" t="str">
        <f>I119</f>
        <v>21</v>
      </c>
      <c r="BX119" s="4" t="s">
        <v>256</v>
      </c>
    </row>
    <row r="120" spans="1:76" ht="27" customHeight="1" x14ac:dyDescent="0.4">
      <c r="A120" s="38"/>
      <c r="C120" s="44" t="s">
        <v>116</v>
      </c>
      <c r="D120" s="91" t="s">
        <v>257</v>
      </c>
      <c r="E120" s="92"/>
      <c r="F120" s="92"/>
      <c r="G120" s="92"/>
      <c r="H120" s="92"/>
      <c r="I120" s="92"/>
      <c r="J120" s="92"/>
      <c r="K120" s="92"/>
      <c r="L120" s="92"/>
      <c r="M120" s="92"/>
      <c r="N120" s="92"/>
      <c r="O120" s="92"/>
      <c r="P120" s="93"/>
    </row>
    <row r="121" spans="1:76" ht="14.6" x14ac:dyDescent="0.4">
      <c r="A121" s="2">
        <v>48</v>
      </c>
      <c r="B121" s="3" t="s">
        <v>233</v>
      </c>
      <c r="C121" s="3" t="s">
        <v>237</v>
      </c>
      <c r="D121" s="83" t="s">
        <v>258</v>
      </c>
      <c r="E121" s="84"/>
      <c r="F121" s="3" t="s">
        <v>239</v>
      </c>
      <c r="G121" s="35">
        <v>1</v>
      </c>
      <c r="H121" s="82"/>
      <c r="I121" s="36" t="s">
        <v>65</v>
      </c>
      <c r="J121" s="35">
        <f>G121*AO121</f>
        <v>0</v>
      </c>
      <c r="K121" s="35">
        <f>G121*AP121</f>
        <v>0</v>
      </c>
      <c r="L121" s="35">
        <f>G121*H121</f>
        <v>0</v>
      </c>
      <c r="M121" s="35">
        <f>L121*(1+BW121/100)</f>
        <v>0</v>
      </c>
      <c r="N121" s="35">
        <v>0</v>
      </c>
      <c r="O121" s="35">
        <f>G121*N121</f>
        <v>0</v>
      </c>
      <c r="P121" s="37" t="s">
        <v>66</v>
      </c>
      <c r="Z121" s="35">
        <f>IF(AQ121="5",BJ121,0)</f>
        <v>0</v>
      </c>
      <c r="AB121" s="35">
        <f>IF(AQ121="1",BH121,0)</f>
        <v>0</v>
      </c>
      <c r="AC121" s="35">
        <f>IF(AQ121="1",BI121,0)</f>
        <v>0</v>
      </c>
      <c r="AD121" s="35">
        <f>IF(AQ121="7",BH121,0)</f>
        <v>0</v>
      </c>
      <c r="AE121" s="35">
        <f>IF(AQ121="7",BI121,0)</f>
        <v>0</v>
      </c>
      <c r="AF121" s="35">
        <f>IF(AQ121="2",BH121,0)</f>
        <v>0</v>
      </c>
      <c r="AG121" s="35">
        <f>IF(AQ121="2",BI121,0)</f>
        <v>0</v>
      </c>
      <c r="AH121" s="35">
        <f>IF(AQ121="0",BJ121,0)</f>
        <v>0</v>
      </c>
      <c r="AI121" s="12" t="s">
        <v>233</v>
      </c>
      <c r="AJ121" s="35">
        <f>IF(AN121=0,L121,0)</f>
        <v>0</v>
      </c>
      <c r="AK121" s="35">
        <f>IF(AN121=12,L121,0)</f>
        <v>0</v>
      </c>
      <c r="AL121" s="35">
        <f>IF(AN121=21,L121,0)</f>
        <v>0</v>
      </c>
      <c r="AN121" s="35">
        <v>21</v>
      </c>
      <c r="AO121" s="35">
        <f>H121*0</f>
        <v>0</v>
      </c>
      <c r="AP121" s="35">
        <f>H121*(1-0)</f>
        <v>0</v>
      </c>
      <c r="AQ121" s="36" t="s">
        <v>61</v>
      </c>
      <c r="AV121" s="35">
        <f>AW121+AX121</f>
        <v>0</v>
      </c>
      <c r="AW121" s="35">
        <f>G121*AO121</f>
        <v>0</v>
      </c>
      <c r="AX121" s="35">
        <f>G121*AP121</f>
        <v>0</v>
      </c>
      <c r="AY121" s="36" t="s">
        <v>240</v>
      </c>
      <c r="AZ121" s="36" t="s">
        <v>241</v>
      </c>
      <c r="BA121" s="12" t="s">
        <v>242</v>
      </c>
      <c r="BC121" s="35">
        <f>AW121+AX121</f>
        <v>0</v>
      </c>
      <c r="BD121" s="35">
        <f>H121/(100-BE121)*100</f>
        <v>0</v>
      </c>
      <c r="BE121" s="35">
        <v>0</v>
      </c>
      <c r="BF121" s="35">
        <f>O121</f>
        <v>0</v>
      </c>
      <c r="BH121" s="35">
        <f>G121*AO121</f>
        <v>0</v>
      </c>
      <c r="BI121" s="35">
        <f>G121*AP121</f>
        <v>0</v>
      </c>
      <c r="BJ121" s="35">
        <f>G121*H121</f>
        <v>0</v>
      </c>
      <c r="BK121" s="35"/>
      <c r="BL121" s="35"/>
      <c r="BW121" s="35" t="str">
        <f>I121</f>
        <v>21</v>
      </c>
      <c r="BX121" s="4" t="s">
        <v>258</v>
      </c>
    </row>
    <row r="122" spans="1:76" ht="13.5" customHeight="1" x14ac:dyDescent="0.4">
      <c r="A122" s="38"/>
      <c r="C122" s="44" t="s">
        <v>116</v>
      </c>
      <c r="D122" s="91" t="s">
        <v>259</v>
      </c>
      <c r="E122" s="92"/>
      <c r="F122" s="92"/>
      <c r="G122" s="92"/>
      <c r="H122" s="92"/>
      <c r="I122" s="92"/>
      <c r="J122" s="92"/>
      <c r="K122" s="92"/>
      <c r="L122" s="92"/>
      <c r="M122" s="92"/>
      <c r="N122" s="92"/>
      <c r="O122" s="92"/>
      <c r="P122" s="93"/>
    </row>
    <row r="123" spans="1:76" ht="14.6" x14ac:dyDescent="0.4">
      <c r="A123" s="2">
        <v>49</v>
      </c>
      <c r="B123" s="3" t="s">
        <v>233</v>
      </c>
      <c r="C123" s="3" t="s">
        <v>260</v>
      </c>
      <c r="D123" s="83" t="s">
        <v>261</v>
      </c>
      <c r="E123" s="84"/>
      <c r="F123" s="3" t="s">
        <v>239</v>
      </c>
      <c r="G123" s="35">
        <v>1</v>
      </c>
      <c r="H123" s="82"/>
      <c r="I123" s="36" t="s">
        <v>65</v>
      </c>
      <c r="J123" s="35">
        <f>G123*AO123</f>
        <v>0</v>
      </c>
      <c r="K123" s="35">
        <f>G123*AP123</f>
        <v>0</v>
      </c>
      <c r="L123" s="35">
        <f>G123*H123</f>
        <v>0</v>
      </c>
      <c r="M123" s="35">
        <f>L123*(1+BW123/100)</f>
        <v>0</v>
      </c>
      <c r="N123" s="35">
        <v>0</v>
      </c>
      <c r="O123" s="35">
        <f>G123*N123</f>
        <v>0</v>
      </c>
      <c r="P123" s="37" t="s">
        <v>66</v>
      </c>
      <c r="Z123" s="35">
        <f>IF(AQ123="5",BJ123,0)</f>
        <v>0</v>
      </c>
      <c r="AB123" s="35">
        <f>IF(AQ123="1",BH123,0)</f>
        <v>0</v>
      </c>
      <c r="AC123" s="35">
        <f>IF(AQ123="1",BI123,0)</f>
        <v>0</v>
      </c>
      <c r="AD123" s="35">
        <f>IF(AQ123="7",BH123,0)</f>
        <v>0</v>
      </c>
      <c r="AE123" s="35">
        <f>IF(AQ123="7",BI123,0)</f>
        <v>0</v>
      </c>
      <c r="AF123" s="35">
        <f>IF(AQ123="2",BH123,0)</f>
        <v>0</v>
      </c>
      <c r="AG123" s="35">
        <f>IF(AQ123="2",BI123,0)</f>
        <v>0</v>
      </c>
      <c r="AH123" s="35">
        <f>IF(AQ123="0",BJ123,0)</f>
        <v>0</v>
      </c>
      <c r="AI123" s="12" t="s">
        <v>233</v>
      </c>
      <c r="AJ123" s="35">
        <f>IF(AN123=0,L123,0)</f>
        <v>0</v>
      </c>
      <c r="AK123" s="35">
        <f>IF(AN123=12,L123,0)</f>
        <v>0</v>
      </c>
      <c r="AL123" s="35">
        <f>IF(AN123=21,L123,0)</f>
        <v>0</v>
      </c>
      <c r="AN123" s="35">
        <v>21</v>
      </c>
      <c r="AO123" s="35">
        <f>H123*0</f>
        <v>0</v>
      </c>
      <c r="AP123" s="35">
        <f>H123*(1-0)</f>
        <v>0</v>
      </c>
      <c r="AQ123" s="36" t="s">
        <v>61</v>
      </c>
      <c r="AV123" s="35">
        <f>AW123+AX123</f>
        <v>0</v>
      </c>
      <c r="AW123" s="35">
        <f>G123*AO123</f>
        <v>0</v>
      </c>
      <c r="AX123" s="35">
        <f>G123*AP123</f>
        <v>0</v>
      </c>
      <c r="AY123" s="36" t="s">
        <v>240</v>
      </c>
      <c r="AZ123" s="36" t="s">
        <v>241</v>
      </c>
      <c r="BA123" s="12" t="s">
        <v>242</v>
      </c>
      <c r="BC123" s="35">
        <f>AW123+AX123</f>
        <v>0</v>
      </c>
      <c r="BD123" s="35">
        <f>H123/(100-BE123)*100</f>
        <v>0</v>
      </c>
      <c r="BE123" s="35">
        <v>0</v>
      </c>
      <c r="BF123" s="35">
        <f>O123</f>
        <v>0</v>
      </c>
      <c r="BH123" s="35">
        <f>G123*AO123</f>
        <v>0</v>
      </c>
      <c r="BI123" s="35">
        <f>G123*AP123</f>
        <v>0</v>
      </c>
      <c r="BJ123" s="35">
        <f>G123*H123</f>
        <v>0</v>
      </c>
      <c r="BK123" s="35"/>
      <c r="BL123" s="35"/>
      <c r="BW123" s="35" t="str">
        <f>I123</f>
        <v>21</v>
      </c>
      <c r="BX123" s="4" t="s">
        <v>261</v>
      </c>
    </row>
    <row r="124" spans="1:76" ht="13.5" customHeight="1" x14ac:dyDescent="0.4">
      <c r="A124" s="38"/>
      <c r="C124" s="44" t="s">
        <v>116</v>
      </c>
      <c r="D124" s="91" t="s">
        <v>262</v>
      </c>
      <c r="E124" s="92"/>
      <c r="F124" s="92"/>
      <c r="G124" s="92"/>
      <c r="H124" s="92"/>
      <c r="I124" s="92"/>
      <c r="J124" s="92"/>
      <c r="K124" s="92"/>
      <c r="L124" s="92"/>
      <c r="M124" s="92"/>
      <c r="N124" s="92"/>
      <c r="O124" s="92"/>
      <c r="P124" s="93"/>
    </row>
    <row r="125" spans="1:76" ht="14.6" x14ac:dyDescent="0.4">
      <c r="A125" s="2">
        <v>50</v>
      </c>
      <c r="B125" s="3" t="s">
        <v>233</v>
      </c>
      <c r="C125" s="3" t="s">
        <v>260</v>
      </c>
      <c r="D125" s="83" t="s">
        <v>263</v>
      </c>
      <c r="E125" s="84"/>
      <c r="F125" s="3" t="s">
        <v>239</v>
      </c>
      <c r="G125" s="35">
        <v>1</v>
      </c>
      <c r="H125" s="82"/>
      <c r="I125" s="36" t="s">
        <v>65</v>
      </c>
      <c r="J125" s="35">
        <f>G125*AO125</f>
        <v>0</v>
      </c>
      <c r="K125" s="35">
        <f>G125*AP125</f>
        <v>0</v>
      </c>
      <c r="L125" s="35">
        <f>G125*H125</f>
        <v>0</v>
      </c>
      <c r="M125" s="35">
        <f>L125*(1+BW125/100)</f>
        <v>0</v>
      </c>
      <c r="N125" s="35">
        <v>0</v>
      </c>
      <c r="O125" s="35">
        <f>G125*N125</f>
        <v>0</v>
      </c>
      <c r="P125" s="37" t="s">
        <v>66</v>
      </c>
      <c r="Z125" s="35">
        <f>IF(AQ125="5",BJ125,0)</f>
        <v>0</v>
      </c>
      <c r="AB125" s="35">
        <f>IF(AQ125="1",BH125,0)</f>
        <v>0</v>
      </c>
      <c r="AC125" s="35">
        <f>IF(AQ125="1",BI125,0)</f>
        <v>0</v>
      </c>
      <c r="AD125" s="35">
        <f>IF(AQ125="7",BH125,0)</f>
        <v>0</v>
      </c>
      <c r="AE125" s="35">
        <f>IF(AQ125="7",BI125,0)</f>
        <v>0</v>
      </c>
      <c r="AF125" s="35">
        <f>IF(AQ125="2",BH125,0)</f>
        <v>0</v>
      </c>
      <c r="AG125" s="35">
        <f>IF(AQ125="2",BI125,0)</f>
        <v>0</v>
      </c>
      <c r="AH125" s="35">
        <f>IF(AQ125="0",BJ125,0)</f>
        <v>0</v>
      </c>
      <c r="AI125" s="12" t="s">
        <v>233</v>
      </c>
      <c r="AJ125" s="35">
        <f>IF(AN125=0,L125,0)</f>
        <v>0</v>
      </c>
      <c r="AK125" s="35">
        <f>IF(AN125=12,L125,0)</f>
        <v>0</v>
      </c>
      <c r="AL125" s="35">
        <f>IF(AN125=21,L125,0)</f>
        <v>0</v>
      </c>
      <c r="AN125" s="35">
        <v>21</v>
      </c>
      <c r="AO125" s="35">
        <f>H125*0</f>
        <v>0</v>
      </c>
      <c r="AP125" s="35">
        <f>H125*(1-0)</f>
        <v>0</v>
      </c>
      <c r="AQ125" s="36" t="s">
        <v>61</v>
      </c>
      <c r="AV125" s="35">
        <f>AW125+AX125</f>
        <v>0</v>
      </c>
      <c r="AW125" s="35">
        <f>G125*AO125</f>
        <v>0</v>
      </c>
      <c r="AX125" s="35">
        <f>G125*AP125</f>
        <v>0</v>
      </c>
      <c r="AY125" s="36" t="s">
        <v>240</v>
      </c>
      <c r="AZ125" s="36" t="s">
        <v>241</v>
      </c>
      <c r="BA125" s="12" t="s">
        <v>242</v>
      </c>
      <c r="BC125" s="35">
        <f>AW125+AX125</f>
        <v>0</v>
      </c>
      <c r="BD125" s="35">
        <f>H125/(100-BE125)*100</f>
        <v>0</v>
      </c>
      <c r="BE125" s="35">
        <v>0</v>
      </c>
      <c r="BF125" s="35">
        <f>O125</f>
        <v>0</v>
      </c>
      <c r="BH125" s="35">
        <f>G125*AO125</f>
        <v>0</v>
      </c>
      <c r="BI125" s="35">
        <f>G125*AP125</f>
        <v>0</v>
      </c>
      <c r="BJ125" s="35">
        <f>G125*H125</f>
        <v>0</v>
      </c>
      <c r="BK125" s="35"/>
      <c r="BL125" s="35"/>
      <c r="BW125" s="35" t="str">
        <f>I125</f>
        <v>21</v>
      </c>
      <c r="BX125" s="4" t="s">
        <v>263</v>
      </c>
    </row>
    <row r="126" spans="1:76" ht="13.5" customHeight="1" x14ac:dyDescent="0.4">
      <c r="A126" s="38"/>
      <c r="C126" s="44" t="s">
        <v>116</v>
      </c>
      <c r="D126" s="91" t="s">
        <v>264</v>
      </c>
      <c r="E126" s="92"/>
      <c r="F126" s="92"/>
      <c r="G126" s="92"/>
      <c r="H126" s="92"/>
      <c r="I126" s="92"/>
      <c r="J126" s="92"/>
      <c r="K126" s="92"/>
      <c r="L126" s="92"/>
      <c r="M126" s="92"/>
      <c r="N126" s="92"/>
      <c r="O126" s="92"/>
      <c r="P126" s="93"/>
    </row>
    <row r="127" spans="1:76" ht="14.6" x14ac:dyDescent="0.4">
      <c r="A127" s="2">
        <v>51</v>
      </c>
      <c r="B127" s="3" t="s">
        <v>233</v>
      </c>
      <c r="C127" s="3" t="s">
        <v>260</v>
      </c>
      <c r="D127" s="83" t="s">
        <v>265</v>
      </c>
      <c r="E127" s="84"/>
      <c r="F127" s="3" t="s">
        <v>239</v>
      </c>
      <c r="G127" s="35">
        <v>1</v>
      </c>
      <c r="H127" s="82"/>
      <c r="I127" s="36" t="s">
        <v>65</v>
      </c>
      <c r="J127" s="35">
        <f>G127*AO127</f>
        <v>0</v>
      </c>
      <c r="K127" s="35">
        <f>G127*AP127</f>
        <v>0</v>
      </c>
      <c r="L127" s="35">
        <f>G127*H127</f>
        <v>0</v>
      </c>
      <c r="M127" s="35">
        <f>L127*(1+BW127/100)</f>
        <v>0</v>
      </c>
      <c r="N127" s="35">
        <v>0</v>
      </c>
      <c r="O127" s="35">
        <f>G127*N127</f>
        <v>0</v>
      </c>
      <c r="P127" s="37" t="s">
        <v>66</v>
      </c>
      <c r="Z127" s="35">
        <f>IF(AQ127="5",BJ127,0)</f>
        <v>0</v>
      </c>
      <c r="AB127" s="35">
        <f>IF(AQ127="1",BH127,0)</f>
        <v>0</v>
      </c>
      <c r="AC127" s="35">
        <f>IF(AQ127="1",BI127,0)</f>
        <v>0</v>
      </c>
      <c r="AD127" s="35">
        <f>IF(AQ127="7",BH127,0)</f>
        <v>0</v>
      </c>
      <c r="AE127" s="35">
        <f>IF(AQ127="7",BI127,0)</f>
        <v>0</v>
      </c>
      <c r="AF127" s="35">
        <f>IF(AQ127="2",BH127,0)</f>
        <v>0</v>
      </c>
      <c r="AG127" s="35">
        <f>IF(AQ127="2",BI127,0)</f>
        <v>0</v>
      </c>
      <c r="AH127" s="35">
        <f>IF(AQ127="0",BJ127,0)</f>
        <v>0</v>
      </c>
      <c r="AI127" s="12" t="s">
        <v>233</v>
      </c>
      <c r="AJ127" s="35">
        <f>IF(AN127=0,L127,0)</f>
        <v>0</v>
      </c>
      <c r="AK127" s="35">
        <f>IF(AN127=12,L127,0)</f>
        <v>0</v>
      </c>
      <c r="AL127" s="35">
        <f>IF(AN127=21,L127,0)</f>
        <v>0</v>
      </c>
      <c r="AN127" s="35">
        <v>21</v>
      </c>
      <c r="AO127" s="35">
        <f>H127*0</f>
        <v>0</v>
      </c>
      <c r="AP127" s="35">
        <f>H127*(1-0)</f>
        <v>0</v>
      </c>
      <c r="AQ127" s="36" t="s">
        <v>61</v>
      </c>
      <c r="AV127" s="35">
        <f>AW127+AX127</f>
        <v>0</v>
      </c>
      <c r="AW127" s="35">
        <f>G127*AO127</f>
        <v>0</v>
      </c>
      <c r="AX127" s="35">
        <f>G127*AP127</f>
        <v>0</v>
      </c>
      <c r="AY127" s="36" t="s">
        <v>240</v>
      </c>
      <c r="AZ127" s="36" t="s">
        <v>241</v>
      </c>
      <c r="BA127" s="12" t="s">
        <v>242</v>
      </c>
      <c r="BC127" s="35">
        <f>AW127+AX127</f>
        <v>0</v>
      </c>
      <c r="BD127" s="35">
        <f>H127/(100-BE127)*100</f>
        <v>0</v>
      </c>
      <c r="BE127" s="35">
        <v>0</v>
      </c>
      <c r="BF127" s="35">
        <f>O127</f>
        <v>0</v>
      </c>
      <c r="BH127" s="35">
        <f>G127*AO127</f>
        <v>0</v>
      </c>
      <c r="BI127" s="35">
        <f>G127*AP127</f>
        <v>0</v>
      </c>
      <c r="BJ127" s="35">
        <f>G127*H127</f>
        <v>0</v>
      </c>
      <c r="BK127" s="35"/>
      <c r="BL127" s="35"/>
      <c r="BW127" s="35" t="str">
        <f>I127</f>
        <v>21</v>
      </c>
      <c r="BX127" s="4" t="s">
        <v>265</v>
      </c>
    </row>
    <row r="128" spans="1:76" ht="13.5" customHeight="1" x14ac:dyDescent="0.4">
      <c r="A128" s="38"/>
      <c r="C128" s="44" t="s">
        <v>116</v>
      </c>
      <c r="D128" s="91" t="s">
        <v>266</v>
      </c>
      <c r="E128" s="92"/>
      <c r="F128" s="92"/>
      <c r="G128" s="92"/>
      <c r="H128" s="92"/>
      <c r="I128" s="92"/>
      <c r="J128" s="92"/>
      <c r="K128" s="92"/>
      <c r="L128" s="92"/>
      <c r="M128" s="92"/>
      <c r="N128" s="92"/>
      <c r="O128" s="92"/>
      <c r="P128" s="93"/>
    </row>
    <row r="129" spans="1:76" ht="14.6" x14ac:dyDescent="0.4">
      <c r="A129" s="31" t="s">
        <v>56</v>
      </c>
      <c r="B129" s="32" t="s">
        <v>267</v>
      </c>
      <c r="C129" s="32" t="s">
        <v>56</v>
      </c>
      <c r="D129" s="85" t="s">
        <v>268</v>
      </c>
      <c r="E129" s="86"/>
      <c r="F129" s="33" t="s">
        <v>4</v>
      </c>
      <c r="G129" s="33" t="s">
        <v>4</v>
      </c>
      <c r="H129" s="33" t="s">
        <v>4</v>
      </c>
      <c r="I129" s="33" t="s">
        <v>4</v>
      </c>
      <c r="J129" s="1">
        <f>J130</f>
        <v>0</v>
      </c>
      <c r="K129" s="1">
        <f>K130</f>
        <v>0</v>
      </c>
      <c r="L129" s="1">
        <f>L130</f>
        <v>0</v>
      </c>
      <c r="M129" s="1">
        <f>M130</f>
        <v>0</v>
      </c>
      <c r="N129" s="12" t="s">
        <v>56</v>
      </c>
      <c r="O129" s="1">
        <f>O130</f>
        <v>0</v>
      </c>
      <c r="P129" s="34" t="s">
        <v>56</v>
      </c>
    </row>
    <row r="130" spans="1:76" ht="14.6" x14ac:dyDescent="0.4">
      <c r="A130" s="31" t="s">
        <v>56</v>
      </c>
      <c r="B130" s="32" t="s">
        <v>267</v>
      </c>
      <c r="C130" s="32" t="s">
        <v>235</v>
      </c>
      <c r="D130" s="85" t="s">
        <v>236</v>
      </c>
      <c r="E130" s="86"/>
      <c r="F130" s="33" t="s">
        <v>4</v>
      </c>
      <c r="G130" s="33" t="s">
        <v>4</v>
      </c>
      <c r="H130" s="33" t="s">
        <v>4</v>
      </c>
      <c r="I130" s="33" t="s">
        <v>4</v>
      </c>
      <c r="J130" s="1">
        <f>SUM(J131:J131)</f>
        <v>0</v>
      </c>
      <c r="K130" s="1">
        <f>SUM(K131:K131)</f>
        <v>0</v>
      </c>
      <c r="L130" s="1">
        <f>SUM(L131:L131)</f>
        <v>0</v>
      </c>
      <c r="M130" s="1">
        <f>SUM(M131:M131)</f>
        <v>0</v>
      </c>
      <c r="N130" s="12" t="s">
        <v>56</v>
      </c>
      <c r="O130" s="1">
        <f>SUM(O131:O131)</f>
        <v>0</v>
      </c>
      <c r="P130" s="34" t="s">
        <v>56</v>
      </c>
      <c r="AI130" s="12" t="s">
        <v>267</v>
      </c>
      <c r="AS130" s="1">
        <f>SUM(AJ131:AJ131)</f>
        <v>0</v>
      </c>
      <c r="AT130" s="1">
        <f>SUM(AK131:AK131)</f>
        <v>0</v>
      </c>
      <c r="AU130" s="1">
        <f>SUM(AL131:AL131)</f>
        <v>0</v>
      </c>
    </row>
    <row r="131" spans="1:76" ht="14.6" x14ac:dyDescent="0.4">
      <c r="A131" s="2">
        <v>52</v>
      </c>
      <c r="B131" s="3" t="s">
        <v>267</v>
      </c>
      <c r="C131" s="3" t="s">
        <v>237</v>
      </c>
      <c r="D131" s="83" t="s">
        <v>269</v>
      </c>
      <c r="E131" s="84"/>
      <c r="F131" s="3" t="s">
        <v>239</v>
      </c>
      <c r="G131" s="35">
        <v>1</v>
      </c>
      <c r="H131" s="82"/>
      <c r="I131" s="36" t="s">
        <v>65</v>
      </c>
      <c r="J131" s="35">
        <f>G131*AO131</f>
        <v>0</v>
      </c>
      <c r="K131" s="35">
        <f>G131*AP131</f>
        <v>0</v>
      </c>
      <c r="L131" s="35">
        <f>G131*H131</f>
        <v>0</v>
      </c>
      <c r="M131" s="35">
        <f>L131*(1+BW131/100)</f>
        <v>0</v>
      </c>
      <c r="N131" s="35">
        <v>0</v>
      </c>
      <c r="O131" s="35">
        <f>G131*N131</f>
        <v>0</v>
      </c>
      <c r="P131" s="37" t="s">
        <v>66</v>
      </c>
      <c r="Z131" s="35">
        <f>IF(AQ131="5",BJ131,0)</f>
        <v>0</v>
      </c>
      <c r="AB131" s="35">
        <f>IF(AQ131="1",BH131,0)</f>
        <v>0</v>
      </c>
      <c r="AC131" s="35">
        <f>IF(AQ131="1",BI131,0)</f>
        <v>0</v>
      </c>
      <c r="AD131" s="35">
        <f>IF(AQ131="7",BH131,0)</f>
        <v>0</v>
      </c>
      <c r="AE131" s="35">
        <f>IF(AQ131="7",BI131,0)</f>
        <v>0</v>
      </c>
      <c r="AF131" s="35">
        <f>IF(AQ131="2",BH131,0)</f>
        <v>0</v>
      </c>
      <c r="AG131" s="35">
        <f>IF(AQ131="2",BI131,0)</f>
        <v>0</v>
      </c>
      <c r="AH131" s="35">
        <f>IF(AQ131="0",BJ131,0)</f>
        <v>0</v>
      </c>
      <c r="AI131" s="12" t="s">
        <v>267</v>
      </c>
      <c r="AJ131" s="35">
        <f>IF(AN131=0,L131,0)</f>
        <v>0</v>
      </c>
      <c r="AK131" s="35">
        <f>IF(AN131=12,L131,0)</f>
        <v>0</v>
      </c>
      <c r="AL131" s="35">
        <f>IF(AN131=21,L131,0)</f>
        <v>0</v>
      </c>
      <c r="AN131" s="35">
        <v>21</v>
      </c>
      <c r="AO131" s="35">
        <f>H131*0</f>
        <v>0</v>
      </c>
      <c r="AP131" s="35">
        <f>H131*(1-0)</f>
        <v>0</v>
      </c>
      <c r="AQ131" s="36" t="s">
        <v>61</v>
      </c>
      <c r="AV131" s="35">
        <f>AW131+AX131</f>
        <v>0</v>
      </c>
      <c r="AW131" s="35">
        <f>G131*AO131</f>
        <v>0</v>
      </c>
      <c r="AX131" s="35">
        <f>G131*AP131</f>
        <v>0</v>
      </c>
      <c r="AY131" s="36" t="s">
        <v>240</v>
      </c>
      <c r="AZ131" s="36" t="s">
        <v>270</v>
      </c>
      <c r="BA131" s="12" t="s">
        <v>271</v>
      </c>
      <c r="BC131" s="35">
        <f>AW131+AX131</f>
        <v>0</v>
      </c>
      <c r="BD131" s="35">
        <f>H131/(100-BE131)*100</f>
        <v>0</v>
      </c>
      <c r="BE131" s="35">
        <v>0</v>
      </c>
      <c r="BF131" s="35">
        <f>O131</f>
        <v>0</v>
      </c>
      <c r="BH131" s="35">
        <f>G131*AO131</f>
        <v>0</v>
      </c>
      <c r="BI131" s="35">
        <f>G131*AP131</f>
        <v>0</v>
      </c>
      <c r="BJ131" s="35">
        <f>G131*H131</f>
        <v>0</v>
      </c>
      <c r="BK131" s="35"/>
      <c r="BL131" s="35"/>
      <c r="BW131" s="35" t="str">
        <f>I131</f>
        <v>21</v>
      </c>
      <c r="BX131" s="4" t="s">
        <v>269</v>
      </c>
    </row>
    <row r="132" spans="1:76" ht="27" customHeight="1" x14ac:dyDescent="0.4">
      <c r="A132" s="45"/>
      <c r="B132" s="46"/>
      <c r="C132" s="47" t="s">
        <v>116</v>
      </c>
      <c r="D132" s="87" t="s">
        <v>272</v>
      </c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9"/>
    </row>
    <row r="133" spans="1:76" ht="14.6" x14ac:dyDescent="0.4">
      <c r="J133" s="90" t="s">
        <v>273</v>
      </c>
      <c r="K133" s="90"/>
      <c r="L133" s="48">
        <f>L13+L23+L30+L36+L43+L49+L52+L58+L65+L73+L77+L80+L88+L104+L130</f>
        <v>0</v>
      </c>
      <c r="M133" s="48">
        <f>M13+M23+M30+M36+M43+M49+M52+M58+M65+M73+M77+M80+M88+M104+M130</f>
        <v>0</v>
      </c>
    </row>
    <row r="134" spans="1:76" ht="14.6" x14ac:dyDescent="0.4">
      <c r="A134" s="49" t="s">
        <v>116</v>
      </c>
    </row>
    <row r="135" spans="1:76" ht="13.5" customHeight="1" x14ac:dyDescent="0.4">
      <c r="A135" s="83" t="s">
        <v>274</v>
      </c>
      <c r="B135" s="84"/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4"/>
      <c r="O135" s="84"/>
      <c r="P135" s="84"/>
    </row>
  </sheetData>
  <sheetProtection algorithmName="SHA-512" hashValue="EG/9OPoukq1SkLhMtZJz7+CdeaPyqwIh54HHXQa0q1zhCMNwou+3IwesgKe1QVdRYRvUf536EHV/JdlF5BVnbQ==" saltValue="Tr87DcDHNUuKOHkkXTqySw==" spinCount="100000" sheet="1" objects="1" scenarios="1"/>
  <mergeCells count="120">
    <mergeCell ref="A1:P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  <mergeCell ref="J10:L10"/>
    <mergeCell ref="N10:O10"/>
    <mergeCell ref="D12:E12"/>
    <mergeCell ref="D13:E13"/>
    <mergeCell ref="J2:P3"/>
    <mergeCell ref="J4:P5"/>
    <mergeCell ref="J6:P7"/>
    <mergeCell ref="J8:P9"/>
    <mergeCell ref="D10:E10"/>
    <mergeCell ref="D8:E9"/>
    <mergeCell ref="H2:H3"/>
    <mergeCell ref="H4:H5"/>
    <mergeCell ref="H6:H7"/>
    <mergeCell ref="H8:H9"/>
    <mergeCell ref="D20:E20"/>
    <mergeCell ref="D21:P21"/>
    <mergeCell ref="D23:E23"/>
    <mergeCell ref="D24:E24"/>
    <mergeCell ref="D26:E26"/>
    <mergeCell ref="D14:E14"/>
    <mergeCell ref="D16:E16"/>
    <mergeCell ref="D18:E18"/>
    <mergeCell ref="D11:E11"/>
    <mergeCell ref="D36:E36"/>
    <mergeCell ref="D37:E37"/>
    <mergeCell ref="D38:E38"/>
    <mergeCell ref="D39:P39"/>
    <mergeCell ref="D40:E40"/>
    <mergeCell ref="D29:E29"/>
    <mergeCell ref="D30:E30"/>
    <mergeCell ref="D31:E31"/>
    <mergeCell ref="D33:E33"/>
    <mergeCell ref="D35:E35"/>
    <mergeCell ref="D48:E48"/>
    <mergeCell ref="D49:E49"/>
    <mergeCell ref="D50:E50"/>
    <mergeCell ref="D52:E52"/>
    <mergeCell ref="D53:E53"/>
    <mergeCell ref="D41:P41"/>
    <mergeCell ref="D43:E43"/>
    <mergeCell ref="D44:E44"/>
    <mergeCell ref="D45:E45"/>
    <mergeCell ref="D47:E47"/>
    <mergeCell ref="D66:E66"/>
    <mergeCell ref="D67:P67"/>
    <mergeCell ref="D69:E69"/>
    <mergeCell ref="D59:E59"/>
    <mergeCell ref="D62:E62"/>
    <mergeCell ref="D63:E63"/>
    <mergeCell ref="D64:P64"/>
    <mergeCell ref="D65:E65"/>
    <mergeCell ref="D54:P54"/>
    <mergeCell ref="D56:E56"/>
    <mergeCell ref="D58:E58"/>
    <mergeCell ref="D81:E81"/>
    <mergeCell ref="D83:E83"/>
    <mergeCell ref="D85:P85"/>
    <mergeCell ref="D74:E74"/>
    <mergeCell ref="D75:E75"/>
    <mergeCell ref="D77:E77"/>
    <mergeCell ref="D78:E78"/>
    <mergeCell ref="D80:E80"/>
    <mergeCell ref="D71:E71"/>
    <mergeCell ref="D73:E73"/>
    <mergeCell ref="D91:E91"/>
    <mergeCell ref="D94:E94"/>
    <mergeCell ref="D97:E97"/>
    <mergeCell ref="D100:E100"/>
    <mergeCell ref="D103:E103"/>
    <mergeCell ref="D89:E89"/>
    <mergeCell ref="D86:E86"/>
    <mergeCell ref="D87:E87"/>
    <mergeCell ref="D88:E88"/>
    <mergeCell ref="D109:E109"/>
    <mergeCell ref="D110:P110"/>
    <mergeCell ref="D111:E111"/>
    <mergeCell ref="D112:P112"/>
    <mergeCell ref="D113:E113"/>
    <mergeCell ref="D104:E104"/>
    <mergeCell ref="D105:E105"/>
    <mergeCell ref="D106:P106"/>
    <mergeCell ref="D107:E107"/>
    <mergeCell ref="D108:P108"/>
    <mergeCell ref="D119:E119"/>
    <mergeCell ref="D120:P120"/>
    <mergeCell ref="D121:E121"/>
    <mergeCell ref="D122:P122"/>
    <mergeCell ref="D123:E123"/>
    <mergeCell ref="D114:P114"/>
    <mergeCell ref="D115:E115"/>
    <mergeCell ref="D116:P116"/>
    <mergeCell ref="D117:E117"/>
    <mergeCell ref="D118:P118"/>
    <mergeCell ref="A135:P135"/>
    <mergeCell ref="D129:E129"/>
    <mergeCell ref="D130:E130"/>
    <mergeCell ref="D131:E131"/>
    <mergeCell ref="D132:P132"/>
    <mergeCell ref="J133:K133"/>
    <mergeCell ref="D124:P124"/>
    <mergeCell ref="D125:E125"/>
    <mergeCell ref="D126:P126"/>
    <mergeCell ref="D127:E127"/>
    <mergeCell ref="D128:P128"/>
  </mergeCells>
  <pageMargins left="0.393999993801117" right="0.393999993801117" top="0.59100002050399802" bottom="0.59100002050399802" header="0" footer="0"/>
  <pageSetup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workbookViewId="0">
      <pane ySplit="11" topLeftCell="A12" activePane="bottomLeft" state="frozen"/>
      <selection pane="bottomLeft" activeCell="D4" sqref="D4:F5"/>
    </sheetView>
  </sheetViews>
  <sheetFormatPr defaultColWidth="12.15234375" defaultRowHeight="15" customHeight="1" x14ac:dyDescent="0.4"/>
  <cols>
    <col min="1" max="1" width="7.53515625" customWidth="1"/>
    <col min="2" max="8" width="15.69140625" customWidth="1"/>
    <col min="9" max="12" width="14.3046875" customWidth="1"/>
    <col min="13" max="16" width="12.15234375" hidden="1"/>
  </cols>
  <sheetData>
    <row r="1" spans="1:16" ht="54.75" customHeight="1" x14ac:dyDescent="0.4">
      <c r="A1" s="114" t="s">
        <v>275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</row>
    <row r="2" spans="1:16" ht="14.6" x14ac:dyDescent="0.4">
      <c r="A2" s="115" t="s">
        <v>1</v>
      </c>
      <c r="B2" s="107"/>
      <c r="C2" s="107"/>
      <c r="D2" s="119" t="str">
        <f>'Stavební rozpočet'!D2</f>
        <v>Rekonstrukce, úpravy a rozš. stáv. zpev. i nezpev. ploch k parkování - část sídliště U Hřbitova</v>
      </c>
      <c r="E2" s="120"/>
      <c r="F2" s="120"/>
      <c r="G2" s="106" t="s">
        <v>3</v>
      </c>
      <c r="H2" s="106" t="str">
        <f>'Stavební rozpočet'!H2</f>
        <v xml:space="preserve"> </v>
      </c>
      <c r="I2" s="106" t="s">
        <v>5</v>
      </c>
      <c r="J2" s="106" t="str">
        <f>'Stavební rozpočet'!J2</f>
        <v>Statutární město Jihlava</v>
      </c>
      <c r="K2" s="107"/>
      <c r="L2" s="108"/>
    </row>
    <row r="3" spans="1:16" ht="15" customHeight="1" x14ac:dyDescent="0.4">
      <c r="A3" s="116"/>
      <c r="B3" s="84"/>
      <c r="C3" s="84"/>
      <c r="D3" s="121"/>
      <c r="E3" s="121"/>
      <c r="F3" s="121"/>
      <c r="G3" s="84"/>
      <c r="H3" s="84"/>
      <c r="I3" s="84"/>
      <c r="J3" s="84"/>
      <c r="K3" s="84"/>
      <c r="L3" s="109"/>
    </row>
    <row r="4" spans="1:16" ht="14.6" x14ac:dyDescent="0.4">
      <c r="A4" s="117" t="s">
        <v>7</v>
      </c>
      <c r="B4" s="84"/>
      <c r="C4" s="84"/>
      <c r="D4" s="83" t="str">
        <f>'Stavební rozpočet'!D4</f>
        <v>SO 119.1 - Rozšíření parkoviště u byt. domu U Hřbitova 54-60</v>
      </c>
      <c r="E4" s="84"/>
      <c r="F4" s="84"/>
      <c r="G4" s="83" t="s">
        <v>9</v>
      </c>
      <c r="H4" s="83" t="str">
        <f>'Stavební rozpočet'!H4</f>
        <v xml:space="preserve"> </v>
      </c>
      <c r="I4" s="83" t="s">
        <v>10</v>
      </c>
      <c r="J4" s="83" t="str">
        <f>'Stavební rozpočet'!J4</f>
        <v> </v>
      </c>
      <c r="K4" s="84"/>
      <c r="L4" s="109"/>
    </row>
    <row r="5" spans="1:16" ht="15" customHeight="1" x14ac:dyDescent="0.4">
      <c r="A5" s="116"/>
      <c r="B5" s="84"/>
      <c r="C5" s="84"/>
      <c r="D5" s="84"/>
      <c r="E5" s="84"/>
      <c r="F5" s="84"/>
      <c r="G5" s="84"/>
      <c r="H5" s="84"/>
      <c r="I5" s="84"/>
      <c r="J5" s="84"/>
      <c r="K5" s="84"/>
      <c r="L5" s="109"/>
    </row>
    <row r="6" spans="1:16" ht="14.6" x14ac:dyDescent="0.4">
      <c r="A6" s="117" t="s">
        <v>12</v>
      </c>
      <c r="B6" s="84"/>
      <c r="C6" s="84"/>
      <c r="D6" s="83" t="str">
        <f>'Stavební rozpočet'!D6</f>
        <v>Jihlava</v>
      </c>
      <c r="E6" s="84"/>
      <c r="F6" s="84"/>
      <c r="G6" s="83" t="s">
        <v>14</v>
      </c>
      <c r="H6" s="83" t="str">
        <f>'Stavební rozpočet'!H6</f>
        <v xml:space="preserve"> </v>
      </c>
      <c r="I6" s="83" t="s">
        <v>15</v>
      </c>
      <c r="J6" s="83" t="str">
        <f>'Stavební rozpočet'!J6</f>
        <v>dle výběrového řízení</v>
      </c>
      <c r="K6" s="84"/>
      <c r="L6" s="109"/>
    </row>
    <row r="7" spans="1:16" ht="15" customHeight="1" x14ac:dyDescent="0.4">
      <c r="A7" s="116"/>
      <c r="B7" s="84"/>
      <c r="C7" s="84"/>
      <c r="D7" s="84"/>
      <c r="E7" s="84"/>
      <c r="F7" s="84"/>
      <c r="G7" s="84"/>
      <c r="H7" s="84"/>
      <c r="I7" s="84"/>
      <c r="J7" s="84"/>
      <c r="K7" s="84"/>
      <c r="L7" s="109"/>
    </row>
    <row r="8" spans="1:16" ht="14.6" x14ac:dyDescent="0.4">
      <c r="A8" s="117" t="s">
        <v>17</v>
      </c>
      <c r="B8" s="84"/>
      <c r="C8" s="84"/>
      <c r="D8" s="83" t="str">
        <f>'Stavební rozpočet'!D8</f>
        <v xml:space="preserve"> </v>
      </c>
      <c r="E8" s="84"/>
      <c r="F8" s="84"/>
      <c r="G8" s="83" t="s">
        <v>18</v>
      </c>
      <c r="H8" s="83" t="str">
        <f>'Stavební rozpočet'!H8</f>
        <v>27.08.2024</v>
      </c>
      <c r="I8" s="83" t="s">
        <v>20</v>
      </c>
      <c r="J8" s="83" t="str">
        <f>'Stavební rozpočet'!J8</f>
        <v>Ing. Petr Kristýnek</v>
      </c>
      <c r="K8" s="84"/>
      <c r="L8" s="109"/>
    </row>
    <row r="9" spans="1:16" ht="14.6" x14ac:dyDescent="0.4">
      <c r="A9" s="118"/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1"/>
    </row>
    <row r="10" spans="1:16" ht="14.6" x14ac:dyDescent="0.4">
      <c r="A10" s="50" t="s">
        <v>4</v>
      </c>
      <c r="B10" s="126" t="s">
        <v>4</v>
      </c>
      <c r="C10" s="127"/>
      <c r="D10" s="127"/>
      <c r="E10" s="127"/>
      <c r="F10" s="127"/>
      <c r="G10" s="127"/>
      <c r="H10" s="128"/>
      <c r="I10" s="99" t="s">
        <v>30</v>
      </c>
      <c r="J10" s="100"/>
      <c r="K10" s="101"/>
      <c r="L10" s="10" t="s">
        <v>31</v>
      </c>
    </row>
    <row r="11" spans="1:16" ht="14.6" x14ac:dyDescent="0.4">
      <c r="A11" s="51" t="s">
        <v>23</v>
      </c>
      <c r="B11" s="97" t="s">
        <v>276</v>
      </c>
      <c r="C11" s="122"/>
      <c r="D11" s="122"/>
      <c r="E11" s="122"/>
      <c r="F11" s="122"/>
      <c r="G11" s="122"/>
      <c r="H11" s="123"/>
      <c r="I11" s="18" t="s">
        <v>38</v>
      </c>
      <c r="J11" s="19" t="s">
        <v>39</v>
      </c>
      <c r="K11" s="20" t="s">
        <v>40</v>
      </c>
      <c r="L11" s="21" t="s">
        <v>40</v>
      </c>
    </row>
    <row r="12" spans="1:16" ht="14.6" x14ac:dyDescent="0.4">
      <c r="A12" s="52" t="s">
        <v>57</v>
      </c>
      <c r="B12" s="124" t="s">
        <v>58</v>
      </c>
      <c r="C12" s="124"/>
      <c r="D12" s="124"/>
      <c r="E12" s="124"/>
      <c r="F12" s="124"/>
      <c r="G12" s="124"/>
      <c r="H12" s="124"/>
      <c r="I12" s="53">
        <f>'Stavební rozpočet'!J12</f>
        <v>0</v>
      </c>
      <c r="J12" s="53">
        <f>'Stavební rozpočet'!K12</f>
        <v>0</v>
      </c>
      <c r="K12" s="53">
        <f>'Stavební rozpočet'!L12</f>
        <v>0</v>
      </c>
      <c r="L12" s="54">
        <f>'Stavební rozpočet'!O12</f>
        <v>48.087544000000001</v>
      </c>
      <c r="M12" s="55" t="s">
        <v>277</v>
      </c>
      <c r="N12" s="35">
        <f>IF(M12="F",0,K12)</f>
        <v>0</v>
      </c>
      <c r="O12" s="3" t="s">
        <v>57</v>
      </c>
      <c r="P12" s="35">
        <f>IF(M12="T",0,K12)</f>
        <v>0</v>
      </c>
    </row>
    <row r="13" spans="1:16" ht="14.6" x14ac:dyDescent="0.4">
      <c r="A13" s="2" t="s">
        <v>233</v>
      </c>
      <c r="B13" s="84" t="s">
        <v>234</v>
      </c>
      <c r="C13" s="84"/>
      <c r="D13" s="84"/>
      <c r="E13" s="84"/>
      <c r="F13" s="84"/>
      <c r="G13" s="84"/>
      <c r="H13" s="84"/>
      <c r="I13" s="35">
        <f>'Stavební rozpočet'!J103</f>
        <v>0</v>
      </c>
      <c r="J13" s="35">
        <f>'Stavební rozpočet'!K103</f>
        <v>0</v>
      </c>
      <c r="K13" s="35">
        <f>'Stavební rozpočet'!L103</f>
        <v>0</v>
      </c>
      <c r="L13" s="56">
        <f>'Stavební rozpočet'!O103</f>
        <v>0</v>
      </c>
      <c r="M13" s="55" t="s">
        <v>277</v>
      </c>
      <c r="N13" s="35">
        <f>IF(M13="F",0,K13)</f>
        <v>0</v>
      </c>
      <c r="O13" s="3" t="s">
        <v>233</v>
      </c>
      <c r="P13" s="35">
        <f>IF(M13="T",0,K13)</f>
        <v>0</v>
      </c>
    </row>
    <row r="14" spans="1:16" ht="14.6" x14ac:dyDescent="0.4">
      <c r="A14" s="57" t="s">
        <v>267</v>
      </c>
      <c r="B14" s="125" t="s">
        <v>268</v>
      </c>
      <c r="C14" s="125"/>
      <c r="D14" s="125"/>
      <c r="E14" s="125"/>
      <c r="F14" s="125"/>
      <c r="G14" s="125"/>
      <c r="H14" s="125"/>
      <c r="I14" s="58">
        <f>'Stavební rozpočet'!J129</f>
        <v>0</v>
      </c>
      <c r="J14" s="58">
        <f>'Stavební rozpočet'!K129</f>
        <v>0</v>
      </c>
      <c r="K14" s="58">
        <f>'Stavební rozpočet'!L129</f>
        <v>0</v>
      </c>
      <c r="L14" s="59">
        <f>'Stavební rozpočet'!O129</f>
        <v>0</v>
      </c>
      <c r="M14" s="55" t="s">
        <v>277</v>
      </c>
      <c r="N14" s="35">
        <f>IF(M14="F",0,K14)</f>
        <v>0</v>
      </c>
      <c r="O14" s="3" t="s">
        <v>267</v>
      </c>
      <c r="P14" s="35">
        <f>IF(M14="T",0,K14)</f>
        <v>0</v>
      </c>
    </row>
    <row r="15" spans="1:16" ht="14.6" x14ac:dyDescent="0.4">
      <c r="I15" s="90" t="s">
        <v>273</v>
      </c>
      <c r="J15" s="90"/>
      <c r="K15" s="48">
        <f>SUM(P12:P14)</f>
        <v>0</v>
      </c>
    </row>
    <row r="16" spans="1:16" ht="14.6" x14ac:dyDescent="0.4">
      <c r="A16" s="49" t="s">
        <v>116</v>
      </c>
    </row>
    <row r="17" spans="1:12" ht="13.5" customHeight="1" x14ac:dyDescent="0.4">
      <c r="A17" s="83" t="s">
        <v>274</v>
      </c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</row>
  </sheetData>
  <sheetProtection algorithmName="SHA-512" hashValue="T06xaM8HvbOjsUWsc4YgnYITIa7GrgZdYzK5uEa16zd4hCewYa7cx1TBodfib73xMZ7YU54qeE+5AEW2L3byqQ==" saltValue="VatYj+xi2TKtNphuVkk8iw==" spinCount="100000" sheet="1" objects="1" scenarios="1"/>
  <mergeCells count="33">
    <mergeCell ref="A1:L1"/>
    <mergeCell ref="A2:C3"/>
    <mergeCell ref="A4:C5"/>
    <mergeCell ref="A6:C7"/>
    <mergeCell ref="A8:C9"/>
    <mergeCell ref="D2:F3"/>
    <mergeCell ref="D4:F5"/>
    <mergeCell ref="D6:F7"/>
    <mergeCell ref="D8:F9"/>
    <mergeCell ref="G2:G3"/>
    <mergeCell ref="G4:G5"/>
    <mergeCell ref="G6:G7"/>
    <mergeCell ref="G8:G9"/>
    <mergeCell ref="H2:H3"/>
    <mergeCell ref="H4:H5"/>
    <mergeCell ref="H6:H7"/>
    <mergeCell ref="J2:L3"/>
    <mergeCell ref="J4:L5"/>
    <mergeCell ref="J6:L7"/>
    <mergeCell ref="J8:L9"/>
    <mergeCell ref="B10:H10"/>
    <mergeCell ref="H8:H9"/>
    <mergeCell ref="I2:I3"/>
    <mergeCell ref="I4:I5"/>
    <mergeCell ref="I6:I7"/>
    <mergeCell ref="I8:I9"/>
    <mergeCell ref="I15:J15"/>
    <mergeCell ref="A17:L17"/>
    <mergeCell ref="B11:H11"/>
    <mergeCell ref="I10:K10"/>
    <mergeCell ref="B12:H12"/>
    <mergeCell ref="B13:H13"/>
    <mergeCell ref="B14:H14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workbookViewId="0">
      <selection activeCell="A37" sqref="A37:I37"/>
    </sheetView>
  </sheetViews>
  <sheetFormatPr defaultColWidth="12.15234375" defaultRowHeight="15" customHeight="1" x14ac:dyDescent="0.4"/>
  <cols>
    <col min="1" max="1" width="9.15234375" customWidth="1"/>
    <col min="2" max="2" width="12.84375" customWidth="1"/>
    <col min="3" max="3" width="27.15234375" customWidth="1"/>
    <col min="4" max="4" width="10" customWidth="1"/>
    <col min="5" max="5" width="14" customWidth="1"/>
    <col min="6" max="6" width="27.15234375" customWidth="1"/>
    <col min="7" max="7" width="9.15234375" customWidth="1"/>
    <col min="8" max="8" width="12.84375" customWidth="1"/>
    <col min="9" max="9" width="27.15234375" customWidth="1"/>
  </cols>
  <sheetData>
    <row r="1" spans="1:9" ht="54.75" customHeight="1" x14ac:dyDescent="0.4">
      <c r="A1" s="165" t="s">
        <v>278</v>
      </c>
      <c r="B1" s="114"/>
      <c r="C1" s="114"/>
      <c r="D1" s="114"/>
      <c r="E1" s="114"/>
      <c r="F1" s="114"/>
      <c r="G1" s="114"/>
      <c r="H1" s="114"/>
      <c r="I1" s="114"/>
    </row>
    <row r="2" spans="1:9" ht="14.6" x14ac:dyDescent="0.4">
      <c r="A2" s="115" t="s">
        <v>1</v>
      </c>
      <c r="B2" s="107"/>
      <c r="C2" s="119" t="str">
        <f>'Stavební rozpočet'!D2</f>
        <v>Rekonstrukce, úpravy a rozš. stáv. zpev. i nezpev. ploch k parkování - část sídliště U Hřbitova</v>
      </c>
      <c r="D2" s="120"/>
      <c r="E2" s="106" t="s">
        <v>5</v>
      </c>
      <c r="F2" s="106" t="str">
        <f>'Stavební rozpočet'!J2</f>
        <v>Statutární město Jihlava</v>
      </c>
      <c r="G2" s="107"/>
      <c r="H2" s="106" t="s">
        <v>279</v>
      </c>
      <c r="I2" s="108" t="s">
        <v>280</v>
      </c>
    </row>
    <row r="3" spans="1:9" ht="25.5" customHeight="1" x14ac:dyDescent="0.4">
      <c r="A3" s="116"/>
      <c r="B3" s="84"/>
      <c r="C3" s="121"/>
      <c r="D3" s="121"/>
      <c r="E3" s="84"/>
      <c r="F3" s="84"/>
      <c r="G3" s="84"/>
      <c r="H3" s="84"/>
      <c r="I3" s="109"/>
    </row>
    <row r="4" spans="1:9" ht="14.6" x14ac:dyDescent="0.4">
      <c r="A4" s="117" t="s">
        <v>7</v>
      </c>
      <c r="B4" s="84"/>
      <c r="C4" s="83" t="str">
        <f>'Stavební rozpočet'!D4</f>
        <v>SO 119.1 - Rozšíření parkoviště u byt. domu U Hřbitova 54-60</v>
      </c>
      <c r="D4" s="84"/>
      <c r="E4" s="83" t="s">
        <v>10</v>
      </c>
      <c r="F4" s="83" t="str">
        <f>'Stavební rozpočet'!J4</f>
        <v> </v>
      </c>
      <c r="G4" s="84"/>
      <c r="H4" s="83" t="s">
        <v>279</v>
      </c>
      <c r="I4" s="109" t="s">
        <v>56</v>
      </c>
    </row>
    <row r="5" spans="1:9" ht="15" customHeight="1" x14ac:dyDescent="0.4">
      <c r="A5" s="116"/>
      <c r="B5" s="84"/>
      <c r="C5" s="84"/>
      <c r="D5" s="84"/>
      <c r="E5" s="84"/>
      <c r="F5" s="84"/>
      <c r="G5" s="84"/>
      <c r="H5" s="84"/>
      <c r="I5" s="109"/>
    </row>
    <row r="6" spans="1:9" ht="14.6" x14ac:dyDescent="0.4">
      <c r="A6" s="117" t="s">
        <v>12</v>
      </c>
      <c r="B6" s="84"/>
      <c r="C6" s="83" t="str">
        <f>'Stavební rozpočet'!D6</f>
        <v>Jihlava</v>
      </c>
      <c r="D6" s="84"/>
      <c r="E6" s="83" t="s">
        <v>15</v>
      </c>
      <c r="F6" s="83" t="str">
        <f>'Stavební rozpočet'!J6</f>
        <v>dle výběrového řízení</v>
      </c>
      <c r="G6" s="84"/>
      <c r="H6" s="83" t="s">
        <v>279</v>
      </c>
      <c r="I6" s="109" t="s">
        <v>56</v>
      </c>
    </row>
    <row r="7" spans="1:9" ht="15" customHeight="1" x14ac:dyDescent="0.4">
      <c r="A7" s="116"/>
      <c r="B7" s="84"/>
      <c r="C7" s="84"/>
      <c r="D7" s="84"/>
      <c r="E7" s="84"/>
      <c r="F7" s="84"/>
      <c r="G7" s="84"/>
      <c r="H7" s="84"/>
      <c r="I7" s="109"/>
    </row>
    <row r="8" spans="1:9" ht="14.6" x14ac:dyDescent="0.4">
      <c r="A8" s="117" t="s">
        <v>9</v>
      </c>
      <c r="B8" s="84"/>
      <c r="C8" s="83" t="str">
        <f>'Stavební rozpočet'!H4</f>
        <v xml:space="preserve"> </v>
      </c>
      <c r="D8" s="84"/>
      <c r="E8" s="83" t="s">
        <v>14</v>
      </c>
      <c r="F8" s="83" t="str">
        <f>'Stavební rozpočet'!H6</f>
        <v xml:space="preserve"> </v>
      </c>
      <c r="G8" s="84"/>
      <c r="H8" s="84" t="s">
        <v>281</v>
      </c>
      <c r="I8" s="166">
        <v>61</v>
      </c>
    </row>
    <row r="9" spans="1:9" ht="14.6" x14ac:dyDescent="0.4">
      <c r="A9" s="116"/>
      <c r="B9" s="84"/>
      <c r="C9" s="84"/>
      <c r="D9" s="84"/>
      <c r="E9" s="84"/>
      <c r="F9" s="84"/>
      <c r="G9" s="84"/>
      <c r="H9" s="84"/>
      <c r="I9" s="109"/>
    </row>
    <row r="10" spans="1:9" ht="14.6" x14ac:dyDescent="0.4">
      <c r="A10" s="117" t="s">
        <v>17</v>
      </c>
      <c r="B10" s="84"/>
      <c r="C10" s="83" t="str">
        <f>'Stavební rozpočet'!D8</f>
        <v xml:space="preserve"> </v>
      </c>
      <c r="D10" s="84"/>
      <c r="E10" s="83" t="s">
        <v>20</v>
      </c>
      <c r="F10" s="83" t="str">
        <f>'Stavební rozpočet'!J8</f>
        <v>Ing. Petr Kristýnek</v>
      </c>
      <c r="G10" s="84"/>
      <c r="H10" s="84" t="s">
        <v>282</v>
      </c>
      <c r="I10" s="159" t="str">
        <f>'Stavební rozpočet'!H8</f>
        <v>27.08.2024</v>
      </c>
    </row>
    <row r="11" spans="1:9" ht="14.6" x14ac:dyDescent="0.4">
      <c r="A11" s="164"/>
      <c r="B11" s="125"/>
      <c r="C11" s="125"/>
      <c r="D11" s="125"/>
      <c r="E11" s="125"/>
      <c r="F11" s="125"/>
      <c r="G11" s="125"/>
      <c r="H11" s="125"/>
      <c r="I11" s="160"/>
    </row>
    <row r="12" spans="1:9" ht="22.75" x14ac:dyDescent="0.4">
      <c r="A12" s="161" t="s">
        <v>283</v>
      </c>
      <c r="B12" s="161"/>
      <c r="C12" s="161"/>
      <c r="D12" s="161"/>
      <c r="E12" s="161"/>
      <c r="F12" s="161"/>
      <c r="G12" s="161"/>
      <c r="H12" s="161"/>
      <c r="I12" s="161"/>
    </row>
    <row r="13" spans="1:9" ht="26.25" customHeight="1" x14ac:dyDescent="0.4">
      <c r="A13" s="60" t="s">
        <v>284</v>
      </c>
      <c r="B13" s="162" t="s">
        <v>285</v>
      </c>
      <c r="C13" s="163"/>
      <c r="D13" s="61" t="s">
        <v>286</v>
      </c>
      <c r="E13" s="162" t="s">
        <v>287</v>
      </c>
      <c r="F13" s="163"/>
      <c r="G13" s="61" t="s">
        <v>288</v>
      </c>
      <c r="H13" s="162" t="s">
        <v>289</v>
      </c>
      <c r="I13" s="163"/>
    </row>
    <row r="14" spans="1:9" ht="15.45" x14ac:dyDescent="0.4">
      <c r="A14" s="62" t="s">
        <v>290</v>
      </c>
      <c r="B14" s="63" t="s">
        <v>291</v>
      </c>
      <c r="C14" s="64">
        <f>SUM('Stavební rozpočet'!AB12:AB132)</f>
        <v>0</v>
      </c>
      <c r="D14" s="149" t="s">
        <v>292</v>
      </c>
      <c r="E14" s="150"/>
      <c r="F14" s="64">
        <f>VORN!I15</f>
        <v>0</v>
      </c>
      <c r="G14" s="149" t="s">
        <v>293</v>
      </c>
      <c r="H14" s="150"/>
      <c r="I14" s="64">
        <f>VORN!I21</f>
        <v>0</v>
      </c>
    </row>
    <row r="15" spans="1:9" ht="15.45" x14ac:dyDescent="0.4">
      <c r="A15" s="65" t="s">
        <v>56</v>
      </c>
      <c r="B15" s="63" t="s">
        <v>39</v>
      </c>
      <c r="C15" s="64">
        <f>SUM('Stavební rozpočet'!AC12:AC132)</f>
        <v>0</v>
      </c>
      <c r="D15" s="149" t="s">
        <v>294</v>
      </c>
      <c r="E15" s="150"/>
      <c r="F15" s="64">
        <f>VORN!I16</f>
        <v>0</v>
      </c>
      <c r="G15" s="149" t="s">
        <v>295</v>
      </c>
      <c r="H15" s="150"/>
      <c r="I15" s="64">
        <f>VORN!I22</f>
        <v>0</v>
      </c>
    </row>
    <row r="16" spans="1:9" ht="15.45" x14ac:dyDescent="0.4">
      <c r="A16" s="62" t="s">
        <v>296</v>
      </c>
      <c r="B16" s="63" t="s">
        <v>291</v>
      </c>
      <c r="C16" s="64">
        <f>SUM('Stavební rozpočet'!AD12:AD132)</f>
        <v>0</v>
      </c>
      <c r="D16" s="149" t="s">
        <v>297</v>
      </c>
      <c r="E16" s="150"/>
      <c r="F16" s="64">
        <f>VORN!I17</f>
        <v>0</v>
      </c>
      <c r="G16" s="149" t="s">
        <v>298</v>
      </c>
      <c r="H16" s="150"/>
      <c r="I16" s="64">
        <f>VORN!I23</f>
        <v>0</v>
      </c>
    </row>
    <row r="17" spans="1:9" ht="15.45" x14ac:dyDescent="0.4">
      <c r="A17" s="65" t="s">
        <v>56</v>
      </c>
      <c r="B17" s="63" t="s">
        <v>39</v>
      </c>
      <c r="C17" s="64">
        <f>SUM('Stavební rozpočet'!AE12:AE132)</f>
        <v>0</v>
      </c>
      <c r="D17" s="149" t="s">
        <v>56</v>
      </c>
      <c r="E17" s="150"/>
      <c r="F17" s="66" t="s">
        <v>56</v>
      </c>
      <c r="G17" s="149" t="s">
        <v>299</v>
      </c>
      <c r="H17" s="150"/>
      <c r="I17" s="64">
        <f>VORN!I24</f>
        <v>0</v>
      </c>
    </row>
    <row r="18" spans="1:9" ht="15.45" x14ac:dyDescent="0.4">
      <c r="A18" s="62" t="s">
        <v>300</v>
      </c>
      <c r="B18" s="63" t="s">
        <v>291</v>
      </c>
      <c r="C18" s="64">
        <f>SUM('Stavební rozpočet'!AF12:AF132)</f>
        <v>0</v>
      </c>
      <c r="D18" s="149" t="s">
        <v>56</v>
      </c>
      <c r="E18" s="150"/>
      <c r="F18" s="66" t="s">
        <v>56</v>
      </c>
      <c r="G18" s="149" t="s">
        <v>301</v>
      </c>
      <c r="H18" s="150"/>
      <c r="I18" s="64">
        <f>VORN!I25</f>
        <v>0</v>
      </c>
    </row>
    <row r="19" spans="1:9" ht="15.45" x14ac:dyDescent="0.4">
      <c r="A19" s="65" t="s">
        <v>56</v>
      </c>
      <c r="B19" s="63" t="s">
        <v>39</v>
      </c>
      <c r="C19" s="64">
        <f>SUM('Stavební rozpočet'!AG12:AG132)</f>
        <v>0</v>
      </c>
      <c r="D19" s="149" t="s">
        <v>56</v>
      </c>
      <c r="E19" s="150"/>
      <c r="F19" s="66" t="s">
        <v>56</v>
      </c>
      <c r="G19" s="149" t="s">
        <v>302</v>
      </c>
      <c r="H19" s="150"/>
      <c r="I19" s="64">
        <f>VORN!I26</f>
        <v>0</v>
      </c>
    </row>
    <row r="20" spans="1:9" ht="15.45" x14ac:dyDescent="0.4">
      <c r="A20" s="141" t="s">
        <v>209</v>
      </c>
      <c r="B20" s="142"/>
      <c r="C20" s="64">
        <f>SUM('Stavební rozpočet'!AH12:AH132)</f>
        <v>0</v>
      </c>
      <c r="D20" s="149" t="s">
        <v>56</v>
      </c>
      <c r="E20" s="150"/>
      <c r="F20" s="66" t="s">
        <v>56</v>
      </c>
      <c r="G20" s="149" t="s">
        <v>56</v>
      </c>
      <c r="H20" s="150"/>
      <c r="I20" s="66" t="s">
        <v>56</v>
      </c>
    </row>
    <row r="21" spans="1:9" ht="15.45" x14ac:dyDescent="0.4">
      <c r="A21" s="156" t="s">
        <v>303</v>
      </c>
      <c r="B21" s="157"/>
      <c r="C21" s="67">
        <f>SUM('Stavební rozpočet'!Z12:Z132)</f>
        <v>0</v>
      </c>
      <c r="D21" s="151" t="s">
        <v>56</v>
      </c>
      <c r="E21" s="152"/>
      <c r="F21" s="68" t="s">
        <v>56</v>
      </c>
      <c r="G21" s="151" t="s">
        <v>56</v>
      </c>
      <c r="H21" s="152"/>
      <c r="I21" s="68" t="s">
        <v>56</v>
      </c>
    </row>
    <row r="22" spans="1:9" ht="16.5" customHeight="1" x14ac:dyDescent="0.4">
      <c r="A22" s="158" t="s">
        <v>304</v>
      </c>
      <c r="B22" s="154"/>
      <c r="C22" s="69">
        <f>SUM(C14:C21)</f>
        <v>0</v>
      </c>
      <c r="D22" s="153" t="s">
        <v>305</v>
      </c>
      <c r="E22" s="154"/>
      <c r="F22" s="69">
        <f>SUM(F14:F21)</f>
        <v>0</v>
      </c>
      <c r="G22" s="153" t="s">
        <v>306</v>
      </c>
      <c r="H22" s="154"/>
      <c r="I22" s="69">
        <f>SUM(I14:I21)</f>
        <v>0</v>
      </c>
    </row>
    <row r="23" spans="1:9" ht="15.45" x14ac:dyDescent="0.4">
      <c r="D23" s="141" t="s">
        <v>307</v>
      </c>
      <c r="E23" s="142"/>
      <c r="F23" s="70">
        <v>0</v>
      </c>
      <c r="G23" s="155" t="s">
        <v>308</v>
      </c>
      <c r="H23" s="142"/>
      <c r="I23" s="64">
        <v>0</v>
      </c>
    </row>
    <row r="24" spans="1:9" ht="15.45" x14ac:dyDescent="0.4">
      <c r="G24" s="141" t="s">
        <v>309</v>
      </c>
      <c r="H24" s="142"/>
      <c r="I24" s="64">
        <f>vorn_sum</f>
        <v>0</v>
      </c>
    </row>
    <row r="25" spans="1:9" ht="15.45" x14ac:dyDescent="0.4">
      <c r="G25" s="141" t="s">
        <v>310</v>
      </c>
      <c r="H25" s="142"/>
      <c r="I25" s="64">
        <v>0</v>
      </c>
    </row>
    <row r="27" spans="1:9" ht="15.45" x14ac:dyDescent="0.4">
      <c r="A27" s="143" t="s">
        <v>311</v>
      </c>
      <c r="B27" s="144"/>
      <c r="C27" s="71">
        <f>SUM('Stavební rozpočet'!AJ12:AJ132)</f>
        <v>0</v>
      </c>
    </row>
    <row r="28" spans="1:9" ht="15.45" x14ac:dyDescent="0.4">
      <c r="A28" s="145" t="s">
        <v>312</v>
      </c>
      <c r="B28" s="146"/>
      <c r="C28" s="72">
        <f>SUM('Stavební rozpočet'!AK12:AK132)</f>
        <v>0</v>
      </c>
      <c r="D28" s="147" t="s">
        <v>313</v>
      </c>
      <c r="E28" s="144"/>
      <c r="F28" s="71">
        <f>ROUND(C28*(12/100),2)</f>
        <v>0</v>
      </c>
      <c r="G28" s="147" t="s">
        <v>314</v>
      </c>
      <c r="H28" s="144"/>
      <c r="I28" s="71">
        <f>SUM(C27:C29)</f>
        <v>0</v>
      </c>
    </row>
    <row r="29" spans="1:9" ht="15.45" x14ac:dyDescent="0.4">
      <c r="A29" s="145" t="s">
        <v>315</v>
      </c>
      <c r="B29" s="146"/>
      <c r="C29" s="72">
        <f>SUM('Stavební rozpočet'!AL12:AL132)+(F22+I22+F23+I23+I24+I25)</f>
        <v>0</v>
      </c>
      <c r="D29" s="148" t="s">
        <v>316</v>
      </c>
      <c r="E29" s="146"/>
      <c r="F29" s="72">
        <f>ROUND(C29*(21/100),2)</f>
        <v>0</v>
      </c>
      <c r="G29" s="148" t="s">
        <v>317</v>
      </c>
      <c r="H29" s="146"/>
      <c r="I29" s="72">
        <f>SUM(F28:F29)+I28</f>
        <v>0</v>
      </c>
    </row>
    <row r="31" spans="1:9" x14ac:dyDescent="0.4">
      <c r="A31" s="138" t="s">
        <v>318</v>
      </c>
      <c r="B31" s="130"/>
      <c r="C31" s="131"/>
      <c r="D31" s="129" t="s">
        <v>319</v>
      </c>
      <c r="E31" s="130"/>
      <c r="F31" s="131"/>
      <c r="G31" s="129" t="s">
        <v>320</v>
      </c>
      <c r="H31" s="130"/>
      <c r="I31" s="131"/>
    </row>
    <row r="32" spans="1:9" x14ac:dyDescent="0.4">
      <c r="A32" s="139" t="s">
        <v>56</v>
      </c>
      <c r="B32" s="133"/>
      <c r="C32" s="134"/>
      <c r="D32" s="132" t="s">
        <v>56</v>
      </c>
      <c r="E32" s="133"/>
      <c r="F32" s="134"/>
      <c r="G32" s="132" t="s">
        <v>56</v>
      </c>
      <c r="H32" s="133"/>
      <c r="I32" s="134"/>
    </row>
    <row r="33" spans="1:9" x14ac:dyDescent="0.4">
      <c r="A33" s="139" t="s">
        <v>56</v>
      </c>
      <c r="B33" s="133"/>
      <c r="C33" s="134"/>
      <c r="D33" s="132" t="s">
        <v>56</v>
      </c>
      <c r="E33" s="133"/>
      <c r="F33" s="134"/>
      <c r="G33" s="132" t="s">
        <v>56</v>
      </c>
      <c r="H33" s="133"/>
      <c r="I33" s="134"/>
    </row>
    <row r="34" spans="1:9" x14ac:dyDescent="0.4">
      <c r="A34" s="139" t="s">
        <v>56</v>
      </c>
      <c r="B34" s="133"/>
      <c r="C34" s="134"/>
      <c r="D34" s="132" t="s">
        <v>56</v>
      </c>
      <c r="E34" s="133"/>
      <c r="F34" s="134"/>
      <c r="G34" s="132" t="s">
        <v>56</v>
      </c>
      <c r="H34" s="133"/>
      <c r="I34" s="134"/>
    </row>
    <row r="35" spans="1:9" x14ac:dyDescent="0.4">
      <c r="A35" s="140" t="s">
        <v>321</v>
      </c>
      <c r="B35" s="136"/>
      <c r="C35" s="137"/>
      <c r="D35" s="135" t="s">
        <v>321</v>
      </c>
      <c r="E35" s="136"/>
      <c r="F35" s="137"/>
      <c r="G35" s="135" t="s">
        <v>321</v>
      </c>
      <c r="H35" s="136"/>
      <c r="I35" s="137"/>
    </row>
    <row r="36" spans="1:9" ht="14.6" x14ac:dyDescent="0.4">
      <c r="A36" s="73" t="s">
        <v>116</v>
      </c>
    </row>
    <row r="37" spans="1:9" ht="13.5" customHeight="1" x14ac:dyDescent="0.4">
      <c r="A37" s="83" t="s">
        <v>322</v>
      </c>
      <c r="B37" s="84"/>
      <c r="C37" s="84"/>
      <c r="D37" s="84"/>
      <c r="E37" s="84"/>
      <c r="F37" s="84"/>
      <c r="G37" s="84"/>
      <c r="H37" s="84"/>
      <c r="I37" s="84"/>
    </row>
  </sheetData>
  <sheetProtection algorithmName="SHA-512" hashValue="29higZMAVo3HQIMFFza+NqoxwzCDAG/R+TZzXidPS48aiGzqyQTWe5EHotWzhDHsQJs41ESf/njzugnFC9pWJg==" saltValue="2EXoJ4R1/kJVJWMpQBJHTA==" spinCount="100000" sheet="1" objects="1" scenarios="1"/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workbookViewId="0">
      <selection activeCell="A36" sqref="A36:E36"/>
    </sheetView>
  </sheetViews>
  <sheetFormatPr defaultColWidth="12.15234375" defaultRowHeight="15" customHeight="1" x14ac:dyDescent="0.4"/>
  <cols>
    <col min="1" max="1" width="9.15234375" customWidth="1"/>
    <col min="2" max="2" width="12.84375" customWidth="1"/>
    <col min="3" max="3" width="22.84375" customWidth="1"/>
    <col min="4" max="4" width="10" customWidth="1"/>
    <col min="5" max="5" width="14" customWidth="1"/>
    <col min="6" max="6" width="22.84375" customWidth="1"/>
    <col min="7" max="7" width="9.15234375" customWidth="1"/>
    <col min="8" max="8" width="17.15234375" customWidth="1"/>
    <col min="9" max="9" width="22.84375" customWidth="1"/>
  </cols>
  <sheetData>
    <row r="1" spans="1:9" ht="54.75" customHeight="1" x14ac:dyDescent="0.4">
      <c r="A1" s="165" t="s">
        <v>234</v>
      </c>
      <c r="B1" s="114"/>
      <c r="C1" s="114"/>
      <c r="D1" s="114"/>
      <c r="E1" s="114"/>
      <c r="F1" s="114"/>
      <c r="G1" s="114"/>
      <c r="H1" s="114"/>
      <c r="I1" s="114"/>
    </row>
    <row r="2" spans="1:9" ht="14.6" x14ac:dyDescent="0.4">
      <c r="A2" s="115" t="s">
        <v>1</v>
      </c>
      <c r="B2" s="107"/>
      <c r="C2" s="119" t="str">
        <f>'Stavební rozpočet'!D2</f>
        <v>Rekonstrukce, úpravy a rozš. stáv. zpev. i nezpev. ploch k parkování - část sídliště U Hřbitova</v>
      </c>
      <c r="D2" s="120"/>
      <c r="E2" s="106" t="s">
        <v>5</v>
      </c>
      <c r="F2" s="106" t="str">
        <f>'Stavební rozpočet'!J2</f>
        <v>Statutární město Jihlava</v>
      </c>
      <c r="G2" s="107"/>
      <c r="H2" s="106" t="s">
        <v>279</v>
      </c>
      <c r="I2" s="108" t="s">
        <v>280</v>
      </c>
    </row>
    <row r="3" spans="1:9" ht="25.5" customHeight="1" x14ac:dyDescent="0.4">
      <c r="A3" s="116"/>
      <c r="B3" s="84"/>
      <c r="C3" s="121"/>
      <c r="D3" s="121"/>
      <c r="E3" s="84"/>
      <c r="F3" s="84"/>
      <c r="G3" s="84"/>
      <c r="H3" s="84"/>
      <c r="I3" s="109"/>
    </row>
    <row r="4" spans="1:9" ht="14.6" x14ac:dyDescent="0.4">
      <c r="A4" s="117" t="s">
        <v>7</v>
      </c>
      <c r="B4" s="84"/>
      <c r="C4" s="83" t="str">
        <f>'Stavební rozpočet'!D4</f>
        <v>SO 119.1 - Rozšíření parkoviště u byt. domu U Hřbitova 54-60</v>
      </c>
      <c r="D4" s="84"/>
      <c r="E4" s="83" t="s">
        <v>10</v>
      </c>
      <c r="F4" s="83" t="str">
        <f>'Stavební rozpočet'!J4</f>
        <v> </v>
      </c>
      <c r="G4" s="84"/>
      <c r="H4" s="83" t="s">
        <v>279</v>
      </c>
      <c r="I4" s="109" t="s">
        <v>56</v>
      </c>
    </row>
    <row r="5" spans="1:9" ht="15" customHeight="1" x14ac:dyDescent="0.4">
      <c r="A5" s="116"/>
      <c r="B5" s="84"/>
      <c r="C5" s="84"/>
      <c r="D5" s="84"/>
      <c r="E5" s="84"/>
      <c r="F5" s="84"/>
      <c r="G5" s="84"/>
      <c r="H5" s="84"/>
      <c r="I5" s="109"/>
    </row>
    <row r="6" spans="1:9" ht="14.6" x14ac:dyDescent="0.4">
      <c r="A6" s="117" t="s">
        <v>12</v>
      </c>
      <c r="B6" s="84"/>
      <c r="C6" s="83" t="str">
        <f>'Stavební rozpočet'!D6</f>
        <v>Jihlava</v>
      </c>
      <c r="D6" s="84"/>
      <c r="E6" s="83" t="s">
        <v>15</v>
      </c>
      <c r="F6" s="83" t="str">
        <f>'Stavební rozpočet'!J6</f>
        <v>dle výběrového řízení</v>
      </c>
      <c r="G6" s="84"/>
      <c r="H6" s="83" t="s">
        <v>279</v>
      </c>
      <c r="I6" s="109" t="s">
        <v>56</v>
      </c>
    </row>
    <row r="7" spans="1:9" ht="15" customHeight="1" x14ac:dyDescent="0.4">
      <c r="A7" s="116"/>
      <c r="B7" s="84"/>
      <c r="C7" s="84"/>
      <c r="D7" s="84"/>
      <c r="E7" s="84"/>
      <c r="F7" s="84"/>
      <c r="G7" s="84"/>
      <c r="H7" s="84"/>
      <c r="I7" s="109"/>
    </row>
    <row r="8" spans="1:9" ht="14.6" x14ac:dyDescent="0.4">
      <c r="A8" s="117" t="s">
        <v>9</v>
      </c>
      <c r="B8" s="84"/>
      <c r="C8" s="83" t="str">
        <f>'Stavební rozpočet'!H4</f>
        <v xml:space="preserve"> </v>
      </c>
      <c r="D8" s="84"/>
      <c r="E8" s="83" t="s">
        <v>14</v>
      </c>
      <c r="F8" s="83" t="str">
        <f>'Stavební rozpočet'!H6</f>
        <v xml:space="preserve"> </v>
      </c>
      <c r="G8" s="84"/>
      <c r="H8" s="84" t="s">
        <v>281</v>
      </c>
      <c r="I8" s="166">
        <v>61</v>
      </c>
    </row>
    <row r="9" spans="1:9" ht="14.6" x14ac:dyDescent="0.4">
      <c r="A9" s="116"/>
      <c r="B9" s="84"/>
      <c r="C9" s="84"/>
      <c r="D9" s="84"/>
      <c r="E9" s="84"/>
      <c r="F9" s="84"/>
      <c r="G9" s="84"/>
      <c r="H9" s="84"/>
      <c r="I9" s="109"/>
    </row>
    <row r="10" spans="1:9" ht="14.6" x14ac:dyDescent="0.4">
      <c r="A10" s="117" t="s">
        <v>17</v>
      </c>
      <c r="B10" s="84"/>
      <c r="C10" s="83" t="str">
        <f>'Stavební rozpočet'!D8</f>
        <v xml:space="preserve"> </v>
      </c>
      <c r="D10" s="84"/>
      <c r="E10" s="83" t="s">
        <v>20</v>
      </c>
      <c r="F10" s="83" t="str">
        <f>'Stavební rozpočet'!J8</f>
        <v>Ing. Petr Kristýnek</v>
      </c>
      <c r="G10" s="84"/>
      <c r="H10" s="84" t="s">
        <v>282</v>
      </c>
      <c r="I10" s="159" t="str">
        <f>'Stavební rozpočet'!H8</f>
        <v>27.08.2024</v>
      </c>
    </row>
    <row r="11" spans="1:9" ht="14.6" x14ac:dyDescent="0.4">
      <c r="A11" s="164"/>
      <c r="B11" s="125"/>
      <c r="C11" s="125"/>
      <c r="D11" s="125"/>
      <c r="E11" s="125"/>
      <c r="F11" s="125"/>
      <c r="G11" s="125"/>
      <c r="H11" s="125"/>
      <c r="I11" s="160"/>
    </row>
    <row r="13" spans="1:9" ht="15.45" x14ac:dyDescent="0.4">
      <c r="A13" s="176" t="s">
        <v>323</v>
      </c>
      <c r="B13" s="176"/>
      <c r="C13" s="176"/>
      <c r="D13" s="176"/>
      <c r="E13" s="176"/>
    </row>
    <row r="14" spans="1:9" ht="14.6" x14ac:dyDescent="0.4">
      <c r="A14" s="177" t="s">
        <v>324</v>
      </c>
      <c r="B14" s="178"/>
      <c r="C14" s="178"/>
      <c r="D14" s="178"/>
      <c r="E14" s="179"/>
      <c r="F14" s="74" t="s">
        <v>325</v>
      </c>
      <c r="G14" s="74" t="s">
        <v>326</v>
      </c>
      <c r="H14" s="74" t="s">
        <v>327</v>
      </c>
      <c r="I14" s="74" t="s">
        <v>325</v>
      </c>
    </row>
    <row r="15" spans="1:9" ht="14.6" x14ac:dyDescent="0.4">
      <c r="A15" s="183" t="s">
        <v>292</v>
      </c>
      <c r="B15" s="184"/>
      <c r="C15" s="184"/>
      <c r="D15" s="184"/>
      <c r="E15" s="185"/>
      <c r="F15" s="75">
        <v>0</v>
      </c>
      <c r="G15" s="76" t="s">
        <v>56</v>
      </c>
      <c r="H15" s="76" t="s">
        <v>56</v>
      </c>
      <c r="I15" s="75">
        <f>F15</f>
        <v>0</v>
      </c>
    </row>
    <row r="16" spans="1:9" ht="14.6" x14ac:dyDescent="0.4">
      <c r="A16" s="183" t="s">
        <v>294</v>
      </c>
      <c r="B16" s="184"/>
      <c r="C16" s="184"/>
      <c r="D16" s="184"/>
      <c r="E16" s="185"/>
      <c r="F16" s="75">
        <v>0</v>
      </c>
      <c r="G16" s="76" t="s">
        <v>56</v>
      </c>
      <c r="H16" s="76" t="s">
        <v>56</v>
      </c>
      <c r="I16" s="75">
        <f>F16</f>
        <v>0</v>
      </c>
    </row>
    <row r="17" spans="1:9" ht="14.6" x14ac:dyDescent="0.4">
      <c r="A17" s="180" t="s">
        <v>297</v>
      </c>
      <c r="B17" s="181"/>
      <c r="C17" s="181"/>
      <c r="D17" s="181"/>
      <c r="E17" s="182"/>
      <c r="F17" s="77">
        <v>0</v>
      </c>
      <c r="G17" s="78" t="s">
        <v>56</v>
      </c>
      <c r="H17" s="78" t="s">
        <v>56</v>
      </c>
      <c r="I17" s="77">
        <f>F17</f>
        <v>0</v>
      </c>
    </row>
    <row r="18" spans="1:9" ht="14.6" x14ac:dyDescent="0.4">
      <c r="A18" s="167" t="s">
        <v>328</v>
      </c>
      <c r="B18" s="168"/>
      <c r="C18" s="168"/>
      <c r="D18" s="168"/>
      <c r="E18" s="169"/>
      <c r="F18" s="79" t="s">
        <v>56</v>
      </c>
      <c r="G18" s="80" t="s">
        <v>56</v>
      </c>
      <c r="H18" s="80" t="s">
        <v>56</v>
      </c>
      <c r="I18" s="81">
        <f>SUM(I15:I17)</f>
        <v>0</v>
      </c>
    </row>
    <row r="20" spans="1:9" ht="14.6" x14ac:dyDescent="0.4">
      <c r="A20" s="177" t="s">
        <v>289</v>
      </c>
      <c r="B20" s="178"/>
      <c r="C20" s="178"/>
      <c r="D20" s="178"/>
      <c r="E20" s="179"/>
      <c r="F20" s="74" t="s">
        <v>325</v>
      </c>
      <c r="G20" s="74" t="s">
        <v>326</v>
      </c>
      <c r="H20" s="74" t="s">
        <v>327</v>
      </c>
      <c r="I20" s="74" t="s">
        <v>325</v>
      </c>
    </row>
    <row r="21" spans="1:9" ht="14.6" x14ac:dyDescent="0.4">
      <c r="A21" s="183" t="s">
        <v>293</v>
      </c>
      <c r="B21" s="184"/>
      <c r="C21" s="184"/>
      <c r="D21" s="184"/>
      <c r="E21" s="185"/>
      <c r="F21" s="75">
        <v>0</v>
      </c>
      <c r="G21" s="76" t="s">
        <v>56</v>
      </c>
      <c r="H21" s="76" t="s">
        <v>56</v>
      </c>
      <c r="I21" s="75">
        <f t="shared" ref="I21:I26" si="0">F21</f>
        <v>0</v>
      </c>
    </row>
    <row r="22" spans="1:9" ht="14.6" x14ac:dyDescent="0.4">
      <c r="A22" s="183" t="s">
        <v>295</v>
      </c>
      <c r="B22" s="184"/>
      <c r="C22" s="184"/>
      <c r="D22" s="184"/>
      <c r="E22" s="185"/>
      <c r="F22" s="75">
        <v>0</v>
      </c>
      <c r="G22" s="76" t="s">
        <v>56</v>
      </c>
      <c r="H22" s="76" t="s">
        <v>56</v>
      </c>
      <c r="I22" s="75">
        <f t="shared" si="0"/>
        <v>0</v>
      </c>
    </row>
    <row r="23" spans="1:9" ht="14.6" x14ac:dyDescent="0.4">
      <c r="A23" s="183" t="s">
        <v>298</v>
      </c>
      <c r="B23" s="184"/>
      <c r="C23" s="184"/>
      <c r="D23" s="184"/>
      <c r="E23" s="185"/>
      <c r="F23" s="75">
        <v>0</v>
      </c>
      <c r="G23" s="76" t="s">
        <v>56</v>
      </c>
      <c r="H23" s="76" t="s">
        <v>56</v>
      </c>
      <c r="I23" s="75">
        <f t="shared" si="0"/>
        <v>0</v>
      </c>
    </row>
    <row r="24" spans="1:9" ht="14.6" x14ac:dyDescent="0.4">
      <c r="A24" s="183" t="s">
        <v>299</v>
      </c>
      <c r="B24" s="184"/>
      <c r="C24" s="184"/>
      <c r="D24" s="184"/>
      <c r="E24" s="185"/>
      <c r="F24" s="75">
        <v>0</v>
      </c>
      <c r="G24" s="76" t="s">
        <v>56</v>
      </c>
      <c r="H24" s="76" t="s">
        <v>56</v>
      </c>
      <c r="I24" s="75">
        <f t="shared" si="0"/>
        <v>0</v>
      </c>
    </row>
    <row r="25" spans="1:9" ht="14.6" x14ac:dyDescent="0.4">
      <c r="A25" s="183" t="s">
        <v>301</v>
      </c>
      <c r="B25" s="184"/>
      <c r="C25" s="184"/>
      <c r="D25" s="184"/>
      <c r="E25" s="185"/>
      <c r="F25" s="75">
        <v>0</v>
      </c>
      <c r="G25" s="76" t="s">
        <v>56</v>
      </c>
      <c r="H25" s="76" t="s">
        <v>56</v>
      </c>
      <c r="I25" s="75">
        <f t="shared" si="0"/>
        <v>0</v>
      </c>
    </row>
    <row r="26" spans="1:9" ht="14.6" x14ac:dyDescent="0.4">
      <c r="A26" s="180" t="s">
        <v>302</v>
      </c>
      <c r="B26" s="181"/>
      <c r="C26" s="181"/>
      <c r="D26" s="181"/>
      <c r="E26" s="182"/>
      <c r="F26" s="77">
        <v>0</v>
      </c>
      <c r="G26" s="78" t="s">
        <v>56</v>
      </c>
      <c r="H26" s="78" t="s">
        <v>56</v>
      </c>
      <c r="I26" s="77">
        <f t="shared" si="0"/>
        <v>0</v>
      </c>
    </row>
    <row r="27" spans="1:9" ht="14.6" x14ac:dyDescent="0.4">
      <c r="A27" s="167" t="s">
        <v>329</v>
      </c>
      <c r="B27" s="168"/>
      <c r="C27" s="168"/>
      <c r="D27" s="168"/>
      <c r="E27" s="169"/>
      <c r="F27" s="79" t="s">
        <v>56</v>
      </c>
      <c r="G27" s="80" t="s">
        <v>56</v>
      </c>
      <c r="H27" s="80" t="s">
        <v>56</v>
      </c>
      <c r="I27" s="81">
        <f>SUM(I21:I26)</f>
        <v>0</v>
      </c>
    </row>
    <row r="29" spans="1:9" ht="15.45" x14ac:dyDescent="0.4">
      <c r="A29" s="170" t="s">
        <v>330</v>
      </c>
      <c r="B29" s="171"/>
      <c r="C29" s="171"/>
      <c r="D29" s="171"/>
      <c r="E29" s="172"/>
      <c r="F29" s="173">
        <f>I18+I27</f>
        <v>0</v>
      </c>
      <c r="G29" s="174"/>
      <c r="H29" s="174"/>
      <c r="I29" s="175"/>
    </row>
    <row r="33" spans="1:9" ht="15.45" x14ac:dyDescent="0.4">
      <c r="A33" s="176" t="s">
        <v>331</v>
      </c>
      <c r="B33" s="176"/>
      <c r="C33" s="176"/>
      <c r="D33" s="176"/>
      <c r="E33" s="176"/>
    </row>
    <row r="34" spans="1:9" ht="14.6" x14ac:dyDescent="0.4">
      <c r="A34" s="177" t="s">
        <v>332</v>
      </c>
      <c r="B34" s="178"/>
      <c r="C34" s="178"/>
      <c r="D34" s="178"/>
      <c r="E34" s="179"/>
      <c r="F34" s="74" t="s">
        <v>325</v>
      </c>
      <c r="G34" s="74" t="s">
        <v>326</v>
      </c>
      <c r="H34" s="74" t="s">
        <v>327</v>
      </c>
      <c r="I34" s="74" t="s">
        <v>325</v>
      </c>
    </row>
    <row r="35" spans="1:9" ht="14.6" x14ac:dyDescent="0.4">
      <c r="A35" s="180" t="s">
        <v>56</v>
      </c>
      <c r="B35" s="181"/>
      <c r="C35" s="181"/>
      <c r="D35" s="181"/>
      <c r="E35" s="182"/>
      <c r="F35" s="77">
        <v>0</v>
      </c>
      <c r="G35" s="78" t="s">
        <v>56</v>
      </c>
      <c r="H35" s="78" t="s">
        <v>56</v>
      </c>
      <c r="I35" s="77">
        <f>F35</f>
        <v>0</v>
      </c>
    </row>
    <row r="36" spans="1:9" ht="14.6" x14ac:dyDescent="0.4">
      <c r="A36" s="167" t="s">
        <v>333</v>
      </c>
      <c r="B36" s="168"/>
      <c r="C36" s="168"/>
      <c r="D36" s="168"/>
      <c r="E36" s="169"/>
      <c r="F36" s="79" t="s">
        <v>56</v>
      </c>
      <c r="G36" s="80" t="s">
        <v>56</v>
      </c>
      <c r="H36" s="80" t="s">
        <v>56</v>
      </c>
      <c r="I36" s="81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</vt:lpstr>
      <vt:lpstr>Rozpočet - Jen objekty celkem</vt:lpstr>
      <vt:lpstr>Krycí list rozpočtu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TROJAN Karel Ing. Bc. Ph.D.</cp:lastModifiedBy>
  <dcterms:created xsi:type="dcterms:W3CDTF">2021-06-10T20:06:38Z</dcterms:created>
  <dcterms:modified xsi:type="dcterms:W3CDTF">2025-01-08T16:24:04Z</dcterms:modified>
</cp:coreProperties>
</file>