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eník_fakturace_rozpočty\rozpočty Kourková-Hotra\2023_Ji_E_Rošického\"/>
    </mc:Choice>
  </mc:AlternateContent>
  <bookViews>
    <workbookView xWindow="-120" yWindow="-120" windowWidth="29040" windowHeight="15840" activeTab="5"/>
  </bookViews>
  <sheets>
    <sheet name="Pokyny pro vyplnění" sheetId="11" r:id="rId1"/>
    <sheet name="Stavba" sheetId="1" r:id="rId2"/>
    <sheet name="VzorPolozky" sheetId="10" state="hidden" r:id="rId3"/>
    <sheet name="02 01 Pol" sheetId="12" r:id="rId4"/>
    <sheet name="02 02 Pol" sheetId="13" r:id="rId5"/>
    <sheet name="03 03 Pol" sheetId="14" r:id="rId6"/>
    <sheet name="03 04 Pol" sheetId="15" r:id="rId7"/>
    <sheet name="03 05 Pol" sheetId="16" r:id="rId8"/>
  </sheets>
  <externalReferences>
    <externalReference r:id="rId9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01 Pol'!$1:$7</definedName>
    <definedName name="_xlnm.Print_Titles" localSheetId="4">'02 02 Pol'!$1:$7</definedName>
    <definedName name="_xlnm.Print_Titles" localSheetId="5">'03 03 Pol'!$1:$7</definedName>
    <definedName name="_xlnm.Print_Titles" localSheetId="6">'03 04 Pol'!$1:$7</definedName>
    <definedName name="_xlnm.Print_Titles" localSheetId="7">'03 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01 Pol'!$A$1:$Y$331</definedName>
    <definedName name="_xlnm.Print_Area" localSheetId="4">'02 02 Pol'!$A$1:$Y$83</definedName>
    <definedName name="_xlnm.Print_Area" localSheetId="5">'03 03 Pol'!$A$1:$Y$108</definedName>
    <definedName name="_xlnm.Print_Area" localSheetId="6">'03 04 Pol'!$A$1:$Y$326</definedName>
    <definedName name="_xlnm.Print_Area" localSheetId="7">'03 05 Pol'!$A$1:$Y$276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7" i="1"/>
  <c r="I66" i="1"/>
  <c r="I65" i="1"/>
  <c r="I64" i="1"/>
  <c r="I63" i="1"/>
  <c r="G47" i="1"/>
  <c r="F47" i="1"/>
  <c r="G46" i="1"/>
  <c r="F46" i="1"/>
  <c r="G43" i="1"/>
  <c r="F43" i="1"/>
  <c r="G42" i="1"/>
  <c r="F42" i="1"/>
  <c r="G41" i="1"/>
  <c r="F41" i="1"/>
  <c r="G275" i="16"/>
  <c r="BA236" i="16"/>
  <c r="BA229" i="16"/>
  <c r="BA223" i="16"/>
  <c r="BA174" i="16"/>
  <c r="BA53" i="16"/>
  <c r="BA44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6" i="16"/>
  <c r="I16" i="16"/>
  <c r="K16" i="16"/>
  <c r="M16" i="16"/>
  <c r="O16" i="16"/>
  <c r="Q16" i="16"/>
  <c r="V16" i="16"/>
  <c r="G24" i="16"/>
  <c r="I24" i="16"/>
  <c r="K24" i="16"/>
  <c r="M24" i="16"/>
  <c r="O24" i="16"/>
  <c r="Q24" i="16"/>
  <c r="V24" i="16"/>
  <c r="G30" i="16"/>
  <c r="M30" i="16" s="1"/>
  <c r="I30" i="16"/>
  <c r="K30" i="16"/>
  <c r="O30" i="16"/>
  <c r="O8" i="16" s="1"/>
  <c r="Q30" i="16"/>
  <c r="V30" i="16"/>
  <c r="G38" i="16"/>
  <c r="M38" i="16" s="1"/>
  <c r="I38" i="16"/>
  <c r="K38" i="16"/>
  <c r="O38" i="16"/>
  <c r="Q38" i="16"/>
  <c r="V38" i="16"/>
  <c r="G43" i="16"/>
  <c r="I43" i="16"/>
  <c r="K43" i="16"/>
  <c r="M43" i="16"/>
  <c r="O43" i="16"/>
  <c r="Q43" i="16"/>
  <c r="V43" i="16"/>
  <c r="G52" i="16"/>
  <c r="I52" i="16"/>
  <c r="K52" i="16"/>
  <c r="M52" i="16"/>
  <c r="O52" i="16"/>
  <c r="Q52" i="16"/>
  <c r="V52" i="16"/>
  <c r="G60" i="16"/>
  <c r="M60" i="16" s="1"/>
  <c r="I60" i="16"/>
  <c r="K60" i="16"/>
  <c r="O60" i="16"/>
  <c r="Q60" i="16"/>
  <c r="V60" i="16"/>
  <c r="G66" i="16"/>
  <c r="I66" i="16"/>
  <c r="O66" i="16"/>
  <c r="Q66" i="16"/>
  <c r="G67" i="16"/>
  <c r="M67" i="16" s="1"/>
  <c r="M66" i="16" s="1"/>
  <c r="I67" i="16"/>
  <c r="K67" i="16"/>
  <c r="K66" i="16" s="1"/>
  <c r="O67" i="16"/>
  <c r="Q67" i="16"/>
  <c r="V67" i="16"/>
  <c r="V66" i="16" s="1"/>
  <c r="G69" i="16"/>
  <c r="I69" i="16"/>
  <c r="K69" i="16"/>
  <c r="M69" i="16"/>
  <c r="O69" i="16"/>
  <c r="Q69" i="16"/>
  <c r="V69" i="16"/>
  <c r="G77" i="16"/>
  <c r="M77" i="16" s="1"/>
  <c r="I77" i="16"/>
  <c r="I76" i="16" s="1"/>
  <c r="K77" i="16"/>
  <c r="O77" i="16"/>
  <c r="Q77" i="16"/>
  <c r="Q76" i="16" s="1"/>
  <c r="V77" i="16"/>
  <c r="G83" i="16"/>
  <c r="M83" i="16" s="1"/>
  <c r="I83" i="16"/>
  <c r="K83" i="16"/>
  <c r="K76" i="16" s="1"/>
  <c r="O83" i="16"/>
  <c r="Q83" i="16"/>
  <c r="V83" i="16"/>
  <c r="V76" i="16" s="1"/>
  <c r="G89" i="16"/>
  <c r="I89" i="16"/>
  <c r="K89" i="16"/>
  <c r="M89" i="16"/>
  <c r="O89" i="16"/>
  <c r="Q89" i="16"/>
  <c r="V89" i="16"/>
  <c r="G94" i="16"/>
  <c r="M94" i="16" s="1"/>
  <c r="I94" i="16"/>
  <c r="K94" i="16"/>
  <c r="O94" i="16"/>
  <c r="O76" i="16" s="1"/>
  <c r="Q94" i="16"/>
  <c r="V94" i="16"/>
  <c r="G99" i="16"/>
  <c r="M99" i="16" s="1"/>
  <c r="I99" i="16"/>
  <c r="K99" i="16"/>
  <c r="O99" i="16"/>
  <c r="Q99" i="16"/>
  <c r="V99" i="16"/>
  <c r="G106" i="16"/>
  <c r="M106" i="16" s="1"/>
  <c r="I106" i="16"/>
  <c r="K106" i="16"/>
  <c r="O106" i="16"/>
  <c r="Q106" i="16"/>
  <c r="V106" i="16"/>
  <c r="G112" i="16"/>
  <c r="I112" i="16"/>
  <c r="K112" i="16"/>
  <c r="M112" i="16"/>
  <c r="O112" i="16"/>
  <c r="Q112" i="16"/>
  <c r="V112" i="16"/>
  <c r="G117" i="16"/>
  <c r="M117" i="16" s="1"/>
  <c r="I117" i="16"/>
  <c r="K117" i="16"/>
  <c r="O117" i="16"/>
  <c r="Q117" i="16"/>
  <c r="V117" i="16"/>
  <c r="G124" i="16"/>
  <c r="M124" i="16" s="1"/>
  <c r="I124" i="16"/>
  <c r="K124" i="16"/>
  <c r="K123" i="16" s="1"/>
  <c r="O124" i="16"/>
  <c r="Q124" i="16"/>
  <c r="V124" i="16"/>
  <c r="V123" i="16" s="1"/>
  <c r="G128" i="16"/>
  <c r="I128" i="16"/>
  <c r="K128" i="16"/>
  <c r="M128" i="16"/>
  <c r="O128" i="16"/>
  <c r="Q128" i="16"/>
  <c r="V128" i="16"/>
  <c r="G132" i="16"/>
  <c r="G123" i="16" s="1"/>
  <c r="I132" i="16"/>
  <c r="K132" i="16"/>
  <c r="O132" i="16"/>
  <c r="O123" i="16" s="1"/>
  <c r="Q132" i="16"/>
  <c r="V132" i="16"/>
  <c r="G138" i="16"/>
  <c r="M138" i="16" s="1"/>
  <c r="I138" i="16"/>
  <c r="I123" i="16" s="1"/>
  <c r="K138" i="16"/>
  <c r="O138" i="16"/>
  <c r="Q138" i="16"/>
  <c r="Q123" i="16" s="1"/>
  <c r="V138" i="16"/>
  <c r="G141" i="16"/>
  <c r="M141" i="16" s="1"/>
  <c r="I141" i="16"/>
  <c r="K141" i="16"/>
  <c r="O141" i="16"/>
  <c r="Q141" i="16"/>
  <c r="V141" i="16"/>
  <c r="G144" i="16"/>
  <c r="I144" i="16"/>
  <c r="K144" i="16"/>
  <c r="M144" i="16"/>
  <c r="O144" i="16"/>
  <c r="Q144" i="16"/>
  <c r="V144" i="16"/>
  <c r="G147" i="16"/>
  <c r="M147" i="16" s="1"/>
  <c r="I147" i="16"/>
  <c r="K147" i="16"/>
  <c r="O147" i="16"/>
  <c r="Q147" i="16"/>
  <c r="V147" i="16"/>
  <c r="G152" i="16"/>
  <c r="M152" i="16" s="1"/>
  <c r="I152" i="16"/>
  <c r="K152" i="16"/>
  <c r="O152" i="16"/>
  <c r="Q152" i="16"/>
  <c r="V152" i="16"/>
  <c r="G157" i="16"/>
  <c r="M157" i="16" s="1"/>
  <c r="I157" i="16"/>
  <c r="K157" i="16"/>
  <c r="O157" i="16"/>
  <c r="Q157" i="16"/>
  <c r="V157" i="16"/>
  <c r="G158" i="16"/>
  <c r="I158" i="16"/>
  <c r="K158" i="16"/>
  <c r="M158" i="16"/>
  <c r="O158" i="16"/>
  <c r="Q158" i="16"/>
  <c r="V158" i="16"/>
  <c r="G161" i="16"/>
  <c r="M161" i="16" s="1"/>
  <c r="I161" i="16"/>
  <c r="K161" i="16"/>
  <c r="O161" i="16"/>
  <c r="Q161" i="16"/>
  <c r="V161" i="16"/>
  <c r="G164" i="16"/>
  <c r="M164" i="16" s="1"/>
  <c r="I164" i="16"/>
  <c r="K164" i="16"/>
  <c r="O164" i="16"/>
  <c r="Q164" i="16"/>
  <c r="V164" i="16"/>
  <c r="G167" i="16"/>
  <c r="M167" i="16" s="1"/>
  <c r="I167" i="16"/>
  <c r="K167" i="16"/>
  <c r="O167" i="16"/>
  <c r="Q167" i="16"/>
  <c r="V167" i="16"/>
  <c r="G170" i="16"/>
  <c r="I170" i="16"/>
  <c r="K170" i="16"/>
  <c r="M170" i="16"/>
  <c r="O170" i="16"/>
  <c r="Q170" i="16"/>
  <c r="V170" i="16"/>
  <c r="G173" i="16"/>
  <c r="M173" i="16" s="1"/>
  <c r="I173" i="16"/>
  <c r="K173" i="16"/>
  <c r="O173" i="16"/>
  <c r="Q173" i="16"/>
  <c r="V173" i="16"/>
  <c r="G178" i="16"/>
  <c r="M178" i="16" s="1"/>
  <c r="I178" i="16"/>
  <c r="K178" i="16"/>
  <c r="O178" i="16"/>
  <c r="Q178" i="16"/>
  <c r="V178" i="16"/>
  <c r="G184" i="16"/>
  <c r="I184" i="16"/>
  <c r="K184" i="16"/>
  <c r="M184" i="16"/>
  <c r="O184" i="16"/>
  <c r="Q184" i="16"/>
  <c r="V184" i="16"/>
  <c r="G189" i="16"/>
  <c r="G183" i="16" s="1"/>
  <c r="I189" i="16"/>
  <c r="K189" i="16"/>
  <c r="O189" i="16"/>
  <c r="O183" i="16" s="1"/>
  <c r="Q189" i="16"/>
  <c r="V189" i="16"/>
  <c r="G194" i="16"/>
  <c r="M194" i="16" s="1"/>
  <c r="I194" i="16"/>
  <c r="I183" i="16" s="1"/>
  <c r="K194" i="16"/>
  <c r="O194" i="16"/>
  <c r="Q194" i="16"/>
  <c r="Q183" i="16" s="1"/>
  <c r="V194" i="16"/>
  <c r="G198" i="16"/>
  <c r="M198" i="16" s="1"/>
  <c r="I198" i="16"/>
  <c r="K198" i="16"/>
  <c r="K183" i="16" s="1"/>
  <c r="O198" i="16"/>
  <c r="Q198" i="16"/>
  <c r="V198" i="16"/>
  <c r="V183" i="16" s="1"/>
  <c r="G204" i="16"/>
  <c r="I204" i="16"/>
  <c r="K204" i="16"/>
  <c r="M204" i="16"/>
  <c r="O204" i="16"/>
  <c r="Q204" i="16"/>
  <c r="V204" i="16"/>
  <c r="G210" i="16"/>
  <c r="M210" i="16" s="1"/>
  <c r="I210" i="16"/>
  <c r="K210" i="16"/>
  <c r="O210" i="16"/>
  <c r="Q210" i="16"/>
  <c r="V210" i="16"/>
  <c r="G215" i="16"/>
  <c r="I215" i="16"/>
  <c r="O215" i="16"/>
  <c r="Q215" i="16"/>
  <c r="G216" i="16"/>
  <c r="M216" i="16" s="1"/>
  <c r="M215" i="16" s="1"/>
  <c r="I216" i="16"/>
  <c r="K216" i="16"/>
  <c r="K215" i="16" s="1"/>
  <c r="O216" i="16"/>
  <c r="Q216" i="16"/>
  <c r="V216" i="16"/>
  <c r="V215" i="16" s="1"/>
  <c r="K221" i="16"/>
  <c r="V221" i="16"/>
  <c r="G222" i="16"/>
  <c r="M222" i="16" s="1"/>
  <c r="M221" i="16" s="1"/>
  <c r="I222" i="16"/>
  <c r="K222" i="16"/>
  <c r="O222" i="16"/>
  <c r="O221" i="16" s="1"/>
  <c r="Q222" i="16"/>
  <c r="V222" i="16"/>
  <c r="G228" i="16"/>
  <c r="M228" i="16" s="1"/>
  <c r="I228" i="16"/>
  <c r="I221" i="16" s="1"/>
  <c r="K228" i="16"/>
  <c r="O228" i="16"/>
  <c r="Q228" i="16"/>
  <c r="Q221" i="16" s="1"/>
  <c r="V228" i="16"/>
  <c r="K234" i="16"/>
  <c r="V234" i="16"/>
  <c r="G235" i="16"/>
  <c r="I235" i="16"/>
  <c r="K235" i="16"/>
  <c r="M235" i="16"/>
  <c r="O235" i="16"/>
  <c r="Q235" i="16"/>
  <c r="V235" i="16"/>
  <c r="G237" i="16"/>
  <c r="G234" i="16" s="1"/>
  <c r="I237" i="16"/>
  <c r="K237" i="16"/>
  <c r="O237" i="16"/>
  <c r="O234" i="16" s="1"/>
  <c r="Q237" i="16"/>
  <c r="V237" i="16"/>
  <c r="G241" i="16"/>
  <c r="M241" i="16" s="1"/>
  <c r="I241" i="16"/>
  <c r="I234" i="16" s="1"/>
  <c r="K241" i="16"/>
  <c r="O241" i="16"/>
  <c r="Q241" i="16"/>
  <c r="Q234" i="16" s="1"/>
  <c r="V241" i="16"/>
  <c r="G246" i="16"/>
  <c r="I246" i="16"/>
  <c r="K246" i="16"/>
  <c r="M246" i="16"/>
  <c r="O246" i="16"/>
  <c r="Q246" i="16"/>
  <c r="V246" i="16"/>
  <c r="G253" i="16"/>
  <c r="G245" i="16" s="1"/>
  <c r="I253" i="16"/>
  <c r="K253" i="16"/>
  <c r="O253" i="16"/>
  <c r="O245" i="16" s="1"/>
  <c r="Q253" i="16"/>
  <c r="V253" i="16"/>
  <c r="G259" i="16"/>
  <c r="M259" i="16" s="1"/>
  <c r="I259" i="16"/>
  <c r="I245" i="16" s="1"/>
  <c r="K259" i="16"/>
  <c r="O259" i="16"/>
  <c r="Q259" i="16"/>
  <c r="Q245" i="16" s="1"/>
  <c r="V259" i="16"/>
  <c r="G263" i="16"/>
  <c r="M263" i="16" s="1"/>
  <c r="I263" i="16"/>
  <c r="K263" i="16"/>
  <c r="K245" i="16" s="1"/>
  <c r="O263" i="16"/>
  <c r="Q263" i="16"/>
  <c r="V263" i="16"/>
  <c r="V245" i="16" s="1"/>
  <c r="G268" i="16"/>
  <c r="I268" i="16"/>
  <c r="K268" i="16"/>
  <c r="M268" i="16"/>
  <c r="O268" i="16"/>
  <c r="Q268" i="16"/>
  <c r="V268" i="16"/>
  <c r="AE275" i="16"/>
  <c r="G325" i="15"/>
  <c r="BA253" i="15"/>
  <c r="BA251" i="15"/>
  <c r="BA249" i="15"/>
  <c r="BA243" i="15"/>
  <c r="BA238" i="15"/>
  <c r="BA176" i="15"/>
  <c r="BA152" i="15"/>
  <c r="BA122" i="15"/>
  <c r="BA116" i="15"/>
  <c r="BA102" i="15"/>
  <c r="BA98" i="15"/>
  <c r="BA94" i="15"/>
  <c r="BA90" i="15"/>
  <c r="BA86" i="15"/>
  <c r="BA82" i="15"/>
  <c r="BA78" i="15"/>
  <c r="BA61" i="15"/>
  <c r="BA57" i="15"/>
  <c r="BA39" i="15"/>
  <c r="BA32" i="15"/>
  <c r="BA24" i="15"/>
  <c r="BA16" i="15"/>
  <c r="BA10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5" i="15"/>
  <c r="I15" i="15"/>
  <c r="K15" i="15"/>
  <c r="M15" i="15"/>
  <c r="O15" i="15"/>
  <c r="Q15" i="15"/>
  <c r="V15" i="15"/>
  <c r="G23" i="15"/>
  <c r="I23" i="15"/>
  <c r="K23" i="15"/>
  <c r="M23" i="15"/>
  <c r="O23" i="15"/>
  <c r="Q23" i="15"/>
  <c r="V23" i="15"/>
  <c r="G31" i="15"/>
  <c r="M31" i="15" s="1"/>
  <c r="I31" i="15"/>
  <c r="K31" i="15"/>
  <c r="O31" i="15"/>
  <c r="O8" i="15" s="1"/>
  <c r="Q31" i="15"/>
  <c r="V31" i="15"/>
  <c r="G38" i="15"/>
  <c r="I38" i="15"/>
  <c r="K38" i="15"/>
  <c r="M38" i="15"/>
  <c r="O38" i="15"/>
  <c r="Q38" i="15"/>
  <c r="V38" i="15"/>
  <c r="G56" i="15"/>
  <c r="I56" i="15"/>
  <c r="K56" i="15"/>
  <c r="M56" i="15"/>
  <c r="O56" i="15"/>
  <c r="Q56" i="15"/>
  <c r="V56" i="15"/>
  <c r="G60" i="15"/>
  <c r="I60" i="15"/>
  <c r="K60" i="15"/>
  <c r="M60" i="15"/>
  <c r="O60" i="15"/>
  <c r="Q60" i="15"/>
  <c r="V60" i="15"/>
  <c r="G77" i="15"/>
  <c r="M77" i="15" s="1"/>
  <c r="I77" i="15"/>
  <c r="K77" i="15"/>
  <c r="O77" i="15"/>
  <c r="Q77" i="15"/>
  <c r="V77" i="15"/>
  <c r="G81" i="15"/>
  <c r="I81" i="15"/>
  <c r="K81" i="15"/>
  <c r="M81" i="15"/>
  <c r="O81" i="15"/>
  <c r="Q81" i="15"/>
  <c r="V81" i="15"/>
  <c r="G85" i="15"/>
  <c r="I85" i="15"/>
  <c r="K85" i="15"/>
  <c r="M85" i="15"/>
  <c r="O85" i="15"/>
  <c r="Q85" i="15"/>
  <c r="V85" i="15"/>
  <c r="G89" i="15"/>
  <c r="I89" i="15"/>
  <c r="K89" i="15"/>
  <c r="M89" i="15"/>
  <c r="O89" i="15"/>
  <c r="Q89" i="15"/>
  <c r="V89" i="15"/>
  <c r="G93" i="15"/>
  <c r="M93" i="15" s="1"/>
  <c r="I93" i="15"/>
  <c r="K93" i="15"/>
  <c r="O93" i="15"/>
  <c r="Q93" i="15"/>
  <c r="V93" i="15"/>
  <c r="G97" i="15"/>
  <c r="I97" i="15"/>
  <c r="K97" i="15"/>
  <c r="M97" i="15"/>
  <c r="O97" i="15"/>
  <c r="Q97" i="15"/>
  <c r="V97" i="15"/>
  <c r="G101" i="15"/>
  <c r="I101" i="15"/>
  <c r="K101" i="15"/>
  <c r="M101" i="15"/>
  <c r="O101" i="15"/>
  <c r="Q101" i="15"/>
  <c r="V101" i="15"/>
  <c r="G105" i="15"/>
  <c r="I105" i="15"/>
  <c r="K105" i="15"/>
  <c r="M105" i="15"/>
  <c r="O105" i="15"/>
  <c r="Q105" i="15"/>
  <c r="V105" i="15"/>
  <c r="G113" i="15"/>
  <c r="M113" i="15" s="1"/>
  <c r="I113" i="15"/>
  <c r="K113" i="15"/>
  <c r="O113" i="15"/>
  <c r="Q113" i="15"/>
  <c r="V113" i="15"/>
  <c r="G115" i="15"/>
  <c r="I115" i="15"/>
  <c r="K115" i="15"/>
  <c r="M115" i="15"/>
  <c r="O115" i="15"/>
  <c r="Q115" i="15"/>
  <c r="V115" i="15"/>
  <c r="G121" i="15"/>
  <c r="I121" i="15"/>
  <c r="K121" i="15"/>
  <c r="M121" i="15"/>
  <c r="O121" i="15"/>
  <c r="Q121" i="15"/>
  <c r="V121" i="15"/>
  <c r="G127" i="15"/>
  <c r="I127" i="15"/>
  <c r="K127" i="15"/>
  <c r="M127" i="15"/>
  <c r="O127" i="15"/>
  <c r="Q127" i="15"/>
  <c r="V127" i="15"/>
  <c r="G133" i="15"/>
  <c r="M133" i="15" s="1"/>
  <c r="I133" i="15"/>
  <c r="K133" i="15"/>
  <c r="O133" i="15"/>
  <c r="Q133" i="15"/>
  <c r="V133" i="15"/>
  <c r="G138" i="15"/>
  <c r="I138" i="15"/>
  <c r="K138" i="15"/>
  <c r="M138" i="15"/>
  <c r="O138" i="15"/>
  <c r="Q138" i="15"/>
  <c r="V138" i="15"/>
  <c r="G143" i="15"/>
  <c r="I143" i="15"/>
  <c r="K143" i="15"/>
  <c r="M143" i="15"/>
  <c r="O143" i="15"/>
  <c r="Q143" i="15"/>
  <c r="V143" i="15"/>
  <c r="G151" i="15"/>
  <c r="I151" i="15"/>
  <c r="K151" i="15"/>
  <c r="M151" i="15"/>
  <c r="O151" i="15"/>
  <c r="Q151" i="15"/>
  <c r="V151" i="15"/>
  <c r="G168" i="15"/>
  <c r="M168" i="15" s="1"/>
  <c r="I168" i="15"/>
  <c r="K168" i="15"/>
  <c r="O168" i="15"/>
  <c r="Q168" i="15"/>
  <c r="V168" i="15"/>
  <c r="G173" i="15"/>
  <c r="I173" i="15"/>
  <c r="K173" i="15"/>
  <c r="M173" i="15"/>
  <c r="O173" i="15"/>
  <c r="Q173" i="15"/>
  <c r="V173" i="15"/>
  <c r="G175" i="15"/>
  <c r="I175" i="15"/>
  <c r="K175" i="15"/>
  <c r="M175" i="15"/>
  <c r="O175" i="15"/>
  <c r="Q175" i="15"/>
  <c r="V175" i="15"/>
  <c r="G183" i="15"/>
  <c r="I183" i="15"/>
  <c r="K183" i="15"/>
  <c r="M183" i="15"/>
  <c r="O183" i="15"/>
  <c r="Q183" i="15"/>
  <c r="V183" i="15"/>
  <c r="G186" i="15"/>
  <c r="M186" i="15" s="1"/>
  <c r="I186" i="15"/>
  <c r="K186" i="15"/>
  <c r="O186" i="15"/>
  <c r="Q186" i="15"/>
  <c r="V186" i="15"/>
  <c r="G190" i="15"/>
  <c r="I190" i="15"/>
  <c r="K190" i="15"/>
  <c r="M190" i="15"/>
  <c r="O190" i="15"/>
  <c r="Q190" i="15"/>
  <c r="V190" i="15"/>
  <c r="G193" i="15"/>
  <c r="K193" i="15"/>
  <c r="O193" i="15"/>
  <c r="V193" i="15"/>
  <c r="G194" i="15"/>
  <c r="I194" i="15"/>
  <c r="I193" i="15" s="1"/>
  <c r="K194" i="15"/>
  <c r="M194" i="15"/>
  <c r="M193" i="15" s="1"/>
  <c r="O194" i="15"/>
  <c r="Q194" i="15"/>
  <c r="Q193" i="15" s="1"/>
  <c r="V194" i="15"/>
  <c r="G202" i="15"/>
  <c r="I202" i="15"/>
  <c r="I201" i="15" s="1"/>
  <c r="K202" i="15"/>
  <c r="M202" i="15"/>
  <c r="O202" i="15"/>
  <c r="Q202" i="15"/>
  <c r="Q201" i="15" s="1"/>
  <c r="V202" i="15"/>
  <c r="G207" i="15"/>
  <c r="M207" i="15" s="1"/>
  <c r="I207" i="15"/>
  <c r="K207" i="15"/>
  <c r="K201" i="15" s="1"/>
  <c r="O207" i="15"/>
  <c r="Q207" i="15"/>
  <c r="V207" i="15"/>
  <c r="V201" i="15" s="1"/>
  <c r="G213" i="15"/>
  <c r="I213" i="15"/>
  <c r="K213" i="15"/>
  <c r="M213" i="15"/>
  <c r="O213" i="15"/>
  <c r="Q213" i="15"/>
  <c r="V213" i="15"/>
  <c r="G219" i="15"/>
  <c r="M219" i="15" s="1"/>
  <c r="I219" i="15"/>
  <c r="K219" i="15"/>
  <c r="O219" i="15"/>
  <c r="O201" i="15" s="1"/>
  <c r="Q219" i="15"/>
  <c r="V219" i="15"/>
  <c r="G225" i="15"/>
  <c r="I225" i="15"/>
  <c r="K225" i="15"/>
  <c r="M225" i="15"/>
  <c r="O225" i="15"/>
  <c r="Q225" i="15"/>
  <c r="V225" i="15"/>
  <c r="G231" i="15"/>
  <c r="M231" i="15" s="1"/>
  <c r="I231" i="15"/>
  <c r="K231" i="15"/>
  <c r="O231" i="15"/>
  <c r="Q231" i="15"/>
  <c r="V231" i="15"/>
  <c r="G237" i="15"/>
  <c r="I237" i="15"/>
  <c r="K237" i="15"/>
  <c r="M237" i="15"/>
  <c r="O237" i="15"/>
  <c r="Q237" i="15"/>
  <c r="V237" i="15"/>
  <c r="G241" i="15"/>
  <c r="M241" i="15" s="1"/>
  <c r="I241" i="15"/>
  <c r="K241" i="15"/>
  <c r="O241" i="15"/>
  <c r="Q241" i="15"/>
  <c r="V241" i="15"/>
  <c r="G242" i="15"/>
  <c r="I242" i="15"/>
  <c r="K242" i="15"/>
  <c r="M242" i="15"/>
  <c r="O242" i="15"/>
  <c r="Q242" i="15"/>
  <c r="V242" i="15"/>
  <c r="G248" i="15"/>
  <c r="M248" i="15" s="1"/>
  <c r="I248" i="15"/>
  <c r="K248" i="15"/>
  <c r="O248" i="15"/>
  <c r="Q248" i="15"/>
  <c r="V248" i="15"/>
  <c r="G250" i="15"/>
  <c r="I250" i="15"/>
  <c r="K250" i="15"/>
  <c r="M250" i="15"/>
  <c r="O250" i="15"/>
  <c r="Q250" i="15"/>
  <c r="V250" i="15"/>
  <c r="G252" i="15"/>
  <c r="M252" i="15" s="1"/>
  <c r="I252" i="15"/>
  <c r="K252" i="15"/>
  <c r="O252" i="15"/>
  <c r="Q252" i="15"/>
  <c r="V252" i="15"/>
  <c r="G254" i="15"/>
  <c r="I254" i="15"/>
  <c r="K254" i="15"/>
  <c r="M254" i="15"/>
  <c r="O254" i="15"/>
  <c r="Q254" i="15"/>
  <c r="V254" i="15"/>
  <c r="G259" i="15"/>
  <c r="M259" i="15" s="1"/>
  <c r="I259" i="15"/>
  <c r="K259" i="15"/>
  <c r="O259" i="15"/>
  <c r="Q259" i="15"/>
  <c r="V259" i="15"/>
  <c r="G264" i="15"/>
  <c r="I264" i="15"/>
  <c r="K264" i="15"/>
  <c r="M264" i="15"/>
  <c r="O264" i="15"/>
  <c r="Q264" i="15"/>
  <c r="V264" i="15"/>
  <c r="G265" i="15"/>
  <c r="M265" i="15" s="1"/>
  <c r="I265" i="15"/>
  <c r="K265" i="15"/>
  <c r="O265" i="15"/>
  <c r="Q265" i="15"/>
  <c r="V265" i="15"/>
  <c r="G266" i="15"/>
  <c r="I266" i="15"/>
  <c r="K266" i="15"/>
  <c r="M266" i="15"/>
  <c r="O266" i="15"/>
  <c r="Q266" i="15"/>
  <c r="V266" i="15"/>
  <c r="G267" i="15"/>
  <c r="M267" i="15" s="1"/>
  <c r="I267" i="15"/>
  <c r="K267" i="15"/>
  <c r="O267" i="15"/>
  <c r="Q267" i="15"/>
  <c r="V267" i="15"/>
  <c r="G268" i="15"/>
  <c r="I268" i="15"/>
  <c r="K268" i="15"/>
  <c r="M268" i="15"/>
  <c r="O268" i="15"/>
  <c r="Q268" i="15"/>
  <c r="V268" i="15"/>
  <c r="G271" i="15"/>
  <c r="M271" i="15" s="1"/>
  <c r="I271" i="15"/>
  <c r="K271" i="15"/>
  <c r="O271" i="15"/>
  <c r="Q271" i="15"/>
  <c r="V271" i="15"/>
  <c r="G274" i="15"/>
  <c r="I274" i="15"/>
  <c r="K274" i="15"/>
  <c r="M274" i="15"/>
  <c r="O274" i="15"/>
  <c r="Q274" i="15"/>
  <c r="V274" i="15"/>
  <c r="G277" i="15"/>
  <c r="M277" i="15" s="1"/>
  <c r="I277" i="15"/>
  <c r="K277" i="15"/>
  <c r="O277" i="15"/>
  <c r="Q277" i="15"/>
  <c r="V277" i="15"/>
  <c r="G280" i="15"/>
  <c r="I280" i="15"/>
  <c r="K280" i="15"/>
  <c r="M280" i="15"/>
  <c r="O280" i="15"/>
  <c r="Q280" i="15"/>
  <c r="V280" i="15"/>
  <c r="G283" i="15"/>
  <c r="M283" i="15" s="1"/>
  <c r="I283" i="15"/>
  <c r="K283" i="15"/>
  <c r="O283" i="15"/>
  <c r="Q283" i="15"/>
  <c r="V283" i="15"/>
  <c r="G284" i="15"/>
  <c r="I284" i="15"/>
  <c r="K284" i="15"/>
  <c r="M284" i="15"/>
  <c r="O284" i="15"/>
  <c r="Q284" i="15"/>
  <c r="V284" i="15"/>
  <c r="G285" i="15"/>
  <c r="M285" i="15" s="1"/>
  <c r="I285" i="15"/>
  <c r="K285" i="15"/>
  <c r="O285" i="15"/>
  <c r="Q285" i="15"/>
  <c r="V285" i="15"/>
  <c r="G286" i="15"/>
  <c r="I286" i="15"/>
  <c r="K286" i="15"/>
  <c r="M286" i="15"/>
  <c r="O286" i="15"/>
  <c r="Q286" i="15"/>
  <c r="V286" i="15"/>
  <c r="G287" i="15"/>
  <c r="M287" i="15" s="1"/>
  <c r="I287" i="15"/>
  <c r="K287" i="15"/>
  <c r="O287" i="15"/>
  <c r="Q287" i="15"/>
  <c r="V287" i="15"/>
  <c r="G288" i="15"/>
  <c r="I288" i="15"/>
  <c r="K288" i="15"/>
  <c r="M288" i="15"/>
  <c r="O288" i="15"/>
  <c r="Q288" i="15"/>
  <c r="V288" i="15"/>
  <c r="G289" i="15"/>
  <c r="M289" i="15" s="1"/>
  <c r="I289" i="15"/>
  <c r="K289" i="15"/>
  <c r="O289" i="15"/>
  <c r="Q289" i="15"/>
  <c r="V289" i="15"/>
  <c r="G290" i="15"/>
  <c r="I290" i="15"/>
  <c r="K290" i="15"/>
  <c r="M290" i="15"/>
  <c r="O290" i="15"/>
  <c r="Q290" i="15"/>
  <c r="V290" i="15"/>
  <c r="G291" i="15"/>
  <c r="M291" i="15" s="1"/>
  <c r="I291" i="15"/>
  <c r="K291" i="15"/>
  <c r="O291" i="15"/>
  <c r="Q291" i="15"/>
  <c r="V291" i="15"/>
  <c r="G292" i="15"/>
  <c r="I292" i="15"/>
  <c r="K292" i="15"/>
  <c r="M292" i="15"/>
  <c r="O292" i="15"/>
  <c r="Q292" i="15"/>
  <c r="V292" i="15"/>
  <c r="G293" i="15"/>
  <c r="M293" i="15" s="1"/>
  <c r="I293" i="15"/>
  <c r="K293" i="15"/>
  <c r="O293" i="15"/>
  <c r="Q293" i="15"/>
  <c r="V293" i="15"/>
  <c r="G294" i="15"/>
  <c r="I294" i="15"/>
  <c r="K294" i="15"/>
  <c r="M294" i="15"/>
  <c r="O294" i="15"/>
  <c r="Q294" i="15"/>
  <c r="V294" i="15"/>
  <c r="G295" i="15"/>
  <c r="M295" i="15" s="1"/>
  <c r="I295" i="15"/>
  <c r="K295" i="15"/>
  <c r="O295" i="15"/>
  <c r="Q295" i="15"/>
  <c r="V295" i="15"/>
  <c r="G296" i="15"/>
  <c r="I296" i="15"/>
  <c r="K296" i="15"/>
  <c r="M296" i="15"/>
  <c r="O296" i="15"/>
  <c r="Q296" i="15"/>
  <c r="V296" i="15"/>
  <c r="G297" i="15"/>
  <c r="M297" i="15" s="1"/>
  <c r="I297" i="15"/>
  <c r="K297" i="15"/>
  <c r="O297" i="15"/>
  <c r="Q297" i="15"/>
  <c r="V297" i="15"/>
  <c r="G298" i="15"/>
  <c r="I298" i="15"/>
  <c r="K298" i="15"/>
  <c r="M298" i="15"/>
  <c r="O298" i="15"/>
  <c r="Q298" i="15"/>
  <c r="V298" i="15"/>
  <c r="G299" i="15"/>
  <c r="M299" i="15" s="1"/>
  <c r="I299" i="15"/>
  <c r="K299" i="15"/>
  <c r="O299" i="15"/>
  <c r="Q299" i="15"/>
  <c r="V299" i="15"/>
  <c r="G315" i="15"/>
  <c r="I315" i="15"/>
  <c r="K315" i="15"/>
  <c r="M315" i="15"/>
  <c r="O315" i="15"/>
  <c r="Q315" i="15"/>
  <c r="V315" i="15"/>
  <c r="G321" i="15"/>
  <c r="K321" i="15"/>
  <c r="O321" i="15"/>
  <c r="V321" i="15"/>
  <c r="G322" i="15"/>
  <c r="I322" i="15"/>
  <c r="I321" i="15" s="1"/>
  <c r="K322" i="15"/>
  <c r="M322" i="15"/>
  <c r="M321" i="15" s="1"/>
  <c r="O322" i="15"/>
  <c r="Q322" i="15"/>
  <c r="Q321" i="15" s="1"/>
  <c r="V322" i="15"/>
  <c r="AE325" i="15"/>
  <c r="AF325" i="15"/>
  <c r="G9" i="14"/>
  <c r="M9" i="14" s="1"/>
  <c r="I9" i="14"/>
  <c r="I8" i="14" s="1"/>
  <c r="K9" i="14"/>
  <c r="K8" i="14" s="1"/>
  <c r="O9" i="14"/>
  <c r="Q9" i="14"/>
  <c r="Q8" i="14" s="1"/>
  <c r="V9" i="14"/>
  <c r="V8" i="14" s="1"/>
  <c r="G15" i="14"/>
  <c r="I15" i="14"/>
  <c r="K15" i="14"/>
  <c r="M15" i="14"/>
  <c r="O15" i="14"/>
  <c r="Q15" i="14"/>
  <c r="V15" i="14"/>
  <c r="G25" i="14"/>
  <c r="M25" i="14" s="1"/>
  <c r="I25" i="14"/>
  <c r="K25" i="14"/>
  <c r="O25" i="14"/>
  <c r="Q25" i="14"/>
  <c r="V25" i="14"/>
  <c r="G35" i="14"/>
  <c r="G8" i="14" s="1"/>
  <c r="I73" i="1" s="1"/>
  <c r="I35" i="14"/>
  <c r="K35" i="14"/>
  <c r="O35" i="14"/>
  <c r="O8" i="14" s="1"/>
  <c r="Q35" i="14"/>
  <c r="V35" i="14"/>
  <c r="G41" i="14"/>
  <c r="I41" i="14"/>
  <c r="K41" i="14"/>
  <c r="M41" i="14"/>
  <c r="O41" i="14"/>
  <c r="Q41" i="14"/>
  <c r="V41" i="14"/>
  <c r="G47" i="14"/>
  <c r="M47" i="14" s="1"/>
  <c r="I47" i="14"/>
  <c r="K47" i="14"/>
  <c r="O47" i="14"/>
  <c r="Q47" i="14"/>
  <c r="V47" i="14"/>
  <c r="G52" i="14"/>
  <c r="I52" i="14"/>
  <c r="K52" i="14"/>
  <c r="M52" i="14"/>
  <c r="O52" i="14"/>
  <c r="Q52" i="14"/>
  <c r="V52" i="14"/>
  <c r="G58" i="14"/>
  <c r="M58" i="14" s="1"/>
  <c r="I58" i="14"/>
  <c r="K58" i="14"/>
  <c r="O58" i="14"/>
  <c r="Q58" i="14"/>
  <c r="V58" i="14"/>
  <c r="G63" i="14"/>
  <c r="I63" i="14"/>
  <c r="K63" i="14"/>
  <c r="M63" i="14"/>
  <c r="O63" i="14"/>
  <c r="Q63" i="14"/>
  <c r="V63" i="14"/>
  <c r="G70" i="14"/>
  <c r="M70" i="14" s="1"/>
  <c r="I70" i="14"/>
  <c r="K70" i="14"/>
  <c r="O70" i="14"/>
  <c r="Q70" i="14"/>
  <c r="V70" i="14"/>
  <c r="G76" i="14"/>
  <c r="I76" i="14"/>
  <c r="K76" i="14"/>
  <c r="M76" i="14"/>
  <c r="O76" i="14"/>
  <c r="Q76" i="14"/>
  <c r="V76" i="14"/>
  <c r="G83" i="14"/>
  <c r="M83" i="14" s="1"/>
  <c r="I83" i="14"/>
  <c r="K83" i="14"/>
  <c r="O83" i="14"/>
  <c r="Q83" i="14"/>
  <c r="V83" i="14"/>
  <c r="G93" i="14"/>
  <c r="I93" i="14"/>
  <c r="K93" i="14"/>
  <c r="M93" i="14"/>
  <c r="O93" i="14"/>
  <c r="Q93" i="14"/>
  <c r="V93" i="14"/>
  <c r="G99" i="14"/>
  <c r="M99" i="14" s="1"/>
  <c r="I99" i="14"/>
  <c r="K99" i="14"/>
  <c r="O99" i="14"/>
  <c r="Q99" i="14"/>
  <c r="V99" i="14"/>
  <c r="AE107" i="14"/>
  <c r="F45" i="1" s="1"/>
  <c r="G82" i="13"/>
  <c r="BA22" i="13"/>
  <c r="BA15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4" i="13"/>
  <c r="I14" i="13"/>
  <c r="K14" i="13"/>
  <c r="M14" i="13"/>
  <c r="O14" i="13"/>
  <c r="Q14" i="13"/>
  <c r="V14" i="13"/>
  <c r="G21" i="13"/>
  <c r="I21" i="13"/>
  <c r="K21" i="13"/>
  <c r="M21" i="13"/>
  <c r="O21" i="13"/>
  <c r="Q21" i="13"/>
  <c r="V21" i="13"/>
  <c r="G29" i="13"/>
  <c r="M29" i="13" s="1"/>
  <c r="I29" i="13"/>
  <c r="I28" i="13" s="1"/>
  <c r="K29" i="13"/>
  <c r="K28" i="13" s="1"/>
  <c r="O29" i="13"/>
  <c r="Q29" i="13"/>
  <c r="Q28" i="13" s="1"/>
  <c r="V29" i="13"/>
  <c r="V28" i="13" s="1"/>
  <c r="G36" i="13"/>
  <c r="I36" i="13"/>
  <c r="K36" i="13"/>
  <c r="M36" i="13"/>
  <c r="O36" i="13"/>
  <c r="Q36" i="13"/>
  <c r="V36" i="13"/>
  <c r="G42" i="13"/>
  <c r="I42" i="13"/>
  <c r="K42" i="13"/>
  <c r="M42" i="13"/>
  <c r="O42" i="13"/>
  <c r="Q42" i="13"/>
  <c r="V42" i="13"/>
  <c r="G46" i="13"/>
  <c r="AF82" i="13" s="1"/>
  <c r="I46" i="13"/>
  <c r="K46" i="13"/>
  <c r="O46" i="13"/>
  <c r="O28" i="13" s="1"/>
  <c r="Q46" i="13"/>
  <c r="V46" i="13"/>
  <c r="G47" i="13"/>
  <c r="M47" i="13" s="1"/>
  <c r="I47" i="13"/>
  <c r="K47" i="13"/>
  <c r="O47" i="13"/>
  <c r="Q47" i="13"/>
  <c r="V47" i="13"/>
  <c r="G49" i="13"/>
  <c r="I49" i="13"/>
  <c r="K49" i="13"/>
  <c r="M49" i="13"/>
  <c r="O49" i="13"/>
  <c r="Q49" i="13"/>
  <c r="V49" i="13"/>
  <c r="G56" i="13"/>
  <c r="M56" i="13" s="1"/>
  <c r="M55" i="13" s="1"/>
  <c r="I56" i="13"/>
  <c r="I55" i="13" s="1"/>
  <c r="K56" i="13"/>
  <c r="K55" i="13" s="1"/>
  <c r="O56" i="13"/>
  <c r="O55" i="13" s="1"/>
  <c r="Q56" i="13"/>
  <c r="Q55" i="13" s="1"/>
  <c r="V56" i="13"/>
  <c r="V55" i="13" s="1"/>
  <c r="G60" i="13"/>
  <c r="I60" i="13"/>
  <c r="O60" i="13"/>
  <c r="Q60" i="13"/>
  <c r="G61" i="13"/>
  <c r="I61" i="13"/>
  <c r="K61" i="13"/>
  <c r="K60" i="13" s="1"/>
  <c r="M61" i="13"/>
  <c r="M60" i="13" s="1"/>
  <c r="O61" i="13"/>
  <c r="Q61" i="13"/>
  <c r="V61" i="13"/>
  <c r="V60" i="13" s="1"/>
  <c r="G64" i="13"/>
  <c r="M64" i="13" s="1"/>
  <c r="M63" i="13" s="1"/>
  <c r="I64" i="13"/>
  <c r="I63" i="13" s="1"/>
  <c r="K64" i="13"/>
  <c r="O64" i="13"/>
  <c r="O63" i="13" s="1"/>
  <c r="Q64" i="13"/>
  <c r="Q63" i="13" s="1"/>
  <c r="V64" i="13"/>
  <c r="G71" i="13"/>
  <c r="M71" i="13" s="1"/>
  <c r="I71" i="13"/>
  <c r="K71" i="13"/>
  <c r="K63" i="13" s="1"/>
  <c r="O71" i="13"/>
  <c r="Q71" i="13"/>
  <c r="V71" i="13"/>
  <c r="V63" i="13" s="1"/>
  <c r="G77" i="13"/>
  <c r="I77" i="13"/>
  <c r="K77" i="13"/>
  <c r="M77" i="13"/>
  <c r="O77" i="13"/>
  <c r="Q77" i="13"/>
  <c r="V77" i="13"/>
  <c r="AE82" i="13"/>
  <c r="G330" i="12"/>
  <c r="BA328" i="12"/>
  <c r="BA242" i="12"/>
  <c r="BA238" i="12"/>
  <c r="BA236" i="12"/>
  <c r="BA131" i="12"/>
  <c r="BA101" i="12"/>
  <c r="BA97" i="12"/>
  <c r="BA78" i="12"/>
  <c r="BA67" i="12"/>
  <c r="BA63" i="12"/>
  <c r="BA59" i="12"/>
  <c r="BA55" i="12"/>
  <c r="BA41" i="12"/>
  <c r="BA35" i="12"/>
  <c r="BA26" i="12"/>
  <c r="BA20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9" i="12"/>
  <c r="I19" i="12"/>
  <c r="K19" i="12"/>
  <c r="M19" i="12"/>
  <c r="O19" i="12"/>
  <c r="Q19" i="12"/>
  <c r="V19" i="12"/>
  <c r="G25" i="12"/>
  <c r="I25" i="12"/>
  <c r="K25" i="12"/>
  <c r="M25" i="12"/>
  <c r="O25" i="12"/>
  <c r="Q25" i="12"/>
  <c r="V25" i="12"/>
  <c r="G34" i="12"/>
  <c r="M34" i="12" s="1"/>
  <c r="I34" i="12"/>
  <c r="K34" i="12"/>
  <c r="O34" i="12"/>
  <c r="O8" i="12" s="1"/>
  <c r="Q34" i="12"/>
  <c r="V34" i="12"/>
  <c r="G40" i="12"/>
  <c r="M40" i="12" s="1"/>
  <c r="I40" i="12"/>
  <c r="K40" i="12"/>
  <c r="O40" i="12"/>
  <c r="Q40" i="12"/>
  <c r="V40" i="12"/>
  <c r="G54" i="12"/>
  <c r="I54" i="12"/>
  <c r="K54" i="12"/>
  <c r="M54" i="12"/>
  <c r="O54" i="12"/>
  <c r="Q54" i="12"/>
  <c r="V54" i="12"/>
  <c r="G58" i="12"/>
  <c r="I58" i="12"/>
  <c r="K58" i="12"/>
  <c r="M58" i="12"/>
  <c r="O58" i="12"/>
  <c r="Q58" i="12"/>
  <c r="V58" i="12"/>
  <c r="G62" i="12"/>
  <c r="M62" i="12" s="1"/>
  <c r="I62" i="12"/>
  <c r="K62" i="12"/>
  <c r="O62" i="12"/>
  <c r="Q62" i="12"/>
  <c r="V62" i="12"/>
  <c r="G66" i="12"/>
  <c r="M66" i="12" s="1"/>
  <c r="I66" i="12"/>
  <c r="K66" i="12"/>
  <c r="O66" i="12"/>
  <c r="Q66" i="12"/>
  <c r="V66" i="12"/>
  <c r="G70" i="12"/>
  <c r="I70" i="12"/>
  <c r="K70" i="12"/>
  <c r="M70" i="12"/>
  <c r="O70" i="12"/>
  <c r="Q70" i="12"/>
  <c r="V70" i="12"/>
  <c r="G77" i="12"/>
  <c r="I77" i="12"/>
  <c r="K77" i="12"/>
  <c r="M77" i="12"/>
  <c r="O77" i="12"/>
  <c r="Q77" i="12"/>
  <c r="V77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96" i="12"/>
  <c r="I96" i="12"/>
  <c r="K96" i="12"/>
  <c r="M96" i="12"/>
  <c r="O96" i="12"/>
  <c r="Q96" i="12"/>
  <c r="V96" i="12"/>
  <c r="G100" i="12"/>
  <c r="I100" i="12"/>
  <c r="K100" i="12"/>
  <c r="M100" i="12"/>
  <c r="O100" i="12"/>
  <c r="Q100" i="12"/>
  <c r="V100" i="12"/>
  <c r="G104" i="12"/>
  <c r="M104" i="12" s="1"/>
  <c r="I104" i="12"/>
  <c r="K104" i="12"/>
  <c r="O104" i="12"/>
  <c r="Q104" i="12"/>
  <c r="V104" i="12"/>
  <c r="G110" i="12"/>
  <c r="M110" i="12" s="1"/>
  <c r="I110" i="12"/>
  <c r="K110" i="12"/>
  <c r="O110" i="12"/>
  <c r="Q110" i="12"/>
  <c r="V110" i="12"/>
  <c r="G115" i="12"/>
  <c r="I115" i="12"/>
  <c r="K115" i="12"/>
  <c r="M115" i="12"/>
  <c r="O115" i="12"/>
  <c r="Q115" i="12"/>
  <c r="V115" i="12"/>
  <c r="G122" i="12"/>
  <c r="I122" i="12"/>
  <c r="K122" i="12"/>
  <c r="M122" i="12"/>
  <c r="O122" i="12"/>
  <c r="Q122" i="12"/>
  <c r="V122" i="12"/>
  <c r="G130" i="12"/>
  <c r="M130" i="12" s="1"/>
  <c r="I130" i="12"/>
  <c r="K130" i="12"/>
  <c r="O130" i="12"/>
  <c r="Q130" i="12"/>
  <c r="V130" i="12"/>
  <c r="G141" i="12"/>
  <c r="M141" i="12" s="1"/>
  <c r="I141" i="12"/>
  <c r="K141" i="12"/>
  <c r="O141" i="12"/>
  <c r="Q141" i="12"/>
  <c r="V141" i="12"/>
  <c r="G145" i="12"/>
  <c r="M145" i="12" s="1"/>
  <c r="I145" i="12"/>
  <c r="K145" i="12"/>
  <c r="O145" i="12"/>
  <c r="Q145" i="12"/>
  <c r="V145" i="12"/>
  <c r="G148" i="12"/>
  <c r="I148" i="12"/>
  <c r="K148" i="12"/>
  <c r="M148" i="12"/>
  <c r="O148" i="12"/>
  <c r="Q148" i="12"/>
  <c r="V148" i="12"/>
  <c r="G156" i="12"/>
  <c r="M156" i="12" s="1"/>
  <c r="I156" i="12"/>
  <c r="K156" i="12"/>
  <c r="O156" i="12"/>
  <c r="Q156" i="12"/>
  <c r="V156" i="12"/>
  <c r="G161" i="12"/>
  <c r="I161" i="12"/>
  <c r="O161" i="12"/>
  <c r="Q161" i="12"/>
  <c r="G162" i="12"/>
  <c r="M162" i="12" s="1"/>
  <c r="M161" i="12" s="1"/>
  <c r="I162" i="12"/>
  <c r="K162" i="12"/>
  <c r="K161" i="12" s="1"/>
  <c r="O162" i="12"/>
  <c r="Q162" i="12"/>
  <c r="V162" i="12"/>
  <c r="V161" i="12" s="1"/>
  <c r="G172" i="12"/>
  <c r="M172" i="12" s="1"/>
  <c r="I172" i="12"/>
  <c r="I171" i="12" s="1"/>
  <c r="K172" i="12"/>
  <c r="O172" i="12"/>
  <c r="O171" i="12" s="1"/>
  <c r="Q172" i="12"/>
  <c r="Q171" i="12" s="1"/>
  <c r="V172" i="12"/>
  <c r="G177" i="12"/>
  <c r="M177" i="12" s="1"/>
  <c r="I177" i="12"/>
  <c r="K177" i="12"/>
  <c r="O177" i="12"/>
  <c r="Q177" i="12"/>
  <c r="V177" i="12"/>
  <c r="G183" i="12"/>
  <c r="I183" i="12"/>
  <c r="K183" i="12"/>
  <c r="K171" i="12" s="1"/>
  <c r="M183" i="12"/>
  <c r="O183" i="12"/>
  <c r="Q183" i="12"/>
  <c r="V183" i="12"/>
  <c r="V171" i="12" s="1"/>
  <c r="G191" i="12"/>
  <c r="I191" i="12"/>
  <c r="K191" i="12"/>
  <c r="M191" i="12"/>
  <c r="O191" i="12"/>
  <c r="Q191" i="12"/>
  <c r="V191" i="12"/>
  <c r="G197" i="12"/>
  <c r="M197" i="12" s="1"/>
  <c r="I197" i="12"/>
  <c r="K197" i="12"/>
  <c r="O197" i="12"/>
  <c r="Q197" i="12"/>
  <c r="V197" i="12"/>
  <c r="G203" i="12"/>
  <c r="M203" i="12" s="1"/>
  <c r="I203" i="12"/>
  <c r="K203" i="12"/>
  <c r="O203" i="12"/>
  <c r="Q203" i="12"/>
  <c r="V203" i="12"/>
  <c r="G207" i="12"/>
  <c r="I207" i="12"/>
  <c r="K207" i="12"/>
  <c r="M207" i="12"/>
  <c r="O207" i="12"/>
  <c r="Q207" i="12"/>
  <c r="V207" i="12"/>
  <c r="G211" i="12"/>
  <c r="I211" i="12"/>
  <c r="K211" i="12"/>
  <c r="M211" i="12"/>
  <c r="O211" i="12"/>
  <c r="Q211" i="12"/>
  <c r="V211" i="12"/>
  <c r="G215" i="12"/>
  <c r="M215" i="12" s="1"/>
  <c r="I215" i="12"/>
  <c r="K215" i="12"/>
  <c r="O215" i="12"/>
  <c r="Q215" i="12"/>
  <c r="V215" i="12"/>
  <c r="G219" i="12"/>
  <c r="M219" i="12" s="1"/>
  <c r="I219" i="12"/>
  <c r="K219" i="12"/>
  <c r="O219" i="12"/>
  <c r="Q219" i="12"/>
  <c r="V219" i="12"/>
  <c r="G223" i="12"/>
  <c r="I223" i="12"/>
  <c r="K223" i="12"/>
  <c r="M223" i="12"/>
  <c r="O223" i="12"/>
  <c r="Q223" i="12"/>
  <c r="V223" i="12"/>
  <c r="G227" i="12"/>
  <c r="I227" i="12"/>
  <c r="K227" i="12"/>
  <c r="M227" i="12"/>
  <c r="O227" i="12"/>
  <c r="Q227" i="12"/>
  <c r="V227" i="12"/>
  <c r="G231" i="12"/>
  <c r="M231" i="12" s="1"/>
  <c r="I231" i="12"/>
  <c r="K231" i="12"/>
  <c r="O231" i="12"/>
  <c r="Q231" i="12"/>
  <c r="V231" i="12"/>
  <c r="G235" i="12"/>
  <c r="M235" i="12" s="1"/>
  <c r="I235" i="12"/>
  <c r="K235" i="12"/>
  <c r="O235" i="12"/>
  <c r="Q235" i="12"/>
  <c r="V235" i="12"/>
  <c r="G237" i="12"/>
  <c r="I237" i="12"/>
  <c r="K237" i="12"/>
  <c r="M237" i="12"/>
  <c r="O237" i="12"/>
  <c r="Q237" i="12"/>
  <c r="V237" i="12"/>
  <c r="G241" i="12"/>
  <c r="I241" i="12"/>
  <c r="K241" i="12"/>
  <c r="M241" i="12"/>
  <c r="O241" i="12"/>
  <c r="Q241" i="12"/>
  <c r="V241" i="12"/>
  <c r="G243" i="12"/>
  <c r="M243" i="12" s="1"/>
  <c r="I243" i="12"/>
  <c r="K243" i="12"/>
  <c r="O243" i="12"/>
  <c r="Q243" i="12"/>
  <c r="V243" i="12"/>
  <c r="G248" i="12"/>
  <c r="M248" i="12" s="1"/>
  <c r="I248" i="12"/>
  <c r="K248" i="12"/>
  <c r="O248" i="12"/>
  <c r="Q248" i="12"/>
  <c r="V248" i="12"/>
  <c r="G253" i="12"/>
  <c r="I253" i="12"/>
  <c r="K253" i="12"/>
  <c r="M253" i="12"/>
  <c r="O253" i="12"/>
  <c r="Q253" i="12"/>
  <c r="V253" i="12"/>
  <c r="G258" i="12"/>
  <c r="I258" i="12"/>
  <c r="K258" i="12"/>
  <c r="M258" i="12"/>
  <c r="O258" i="12"/>
  <c r="Q258" i="12"/>
  <c r="V258" i="12"/>
  <c r="G262" i="12"/>
  <c r="M262" i="12" s="1"/>
  <c r="I262" i="12"/>
  <c r="K262" i="12"/>
  <c r="O262" i="12"/>
  <c r="Q262" i="12"/>
  <c r="V262" i="12"/>
  <c r="G266" i="12"/>
  <c r="M266" i="12" s="1"/>
  <c r="I266" i="12"/>
  <c r="K266" i="12"/>
  <c r="O266" i="12"/>
  <c r="Q266" i="12"/>
  <c r="V266" i="12"/>
  <c r="G271" i="12"/>
  <c r="I271" i="12"/>
  <c r="K271" i="12"/>
  <c r="M271" i="12"/>
  <c r="O271" i="12"/>
  <c r="Q271" i="12"/>
  <c r="V271" i="12"/>
  <c r="G279" i="12"/>
  <c r="I279" i="12"/>
  <c r="K279" i="12"/>
  <c r="M279" i="12"/>
  <c r="O279" i="12"/>
  <c r="Q279" i="12"/>
  <c r="V279" i="12"/>
  <c r="G284" i="12"/>
  <c r="M284" i="12" s="1"/>
  <c r="I284" i="12"/>
  <c r="K284" i="12"/>
  <c r="O284" i="12"/>
  <c r="Q284" i="12"/>
  <c r="V284" i="12"/>
  <c r="G290" i="12"/>
  <c r="M290" i="12" s="1"/>
  <c r="I290" i="12"/>
  <c r="K290" i="12"/>
  <c r="O290" i="12"/>
  <c r="Q290" i="12"/>
  <c r="V290" i="12"/>
  <c r="G291" i="12"/>
  <c r="I291" i="12"/>
  <c r="K291" i="12"/>
  <c r="M291" i="12"/>
  <c r="O291" i="12"/>
  <c r="Q291" i="12"/>
  <c r="V291" i="12"/>
  <c r="G292" i="12"/>
  <c r="I292" i="12"/>
  <c r="K292" i="12"/>
  <c r="M292" i="12"/>
  <c r="O292" i="12"/>
  <c r="Q292" i="12"/>
  <c r="V292" i="12"/>
  <c r="G293" i="12"/>
  <c r="M293" i="12" s="1"/>
  <c r="I293" i="12"/>
  <c r="K293" i="12"/>
  <c r="O293" i="12"/>
  <c r="Q293" i="12"/>
  <c r="V293" i="12"/>
  <c r="G294" i="12"/>
  <c r="M294" i="12" s="1"/>
  <c r="I294" i="12"/>
  <c r="K294" i="12"/>
  <c r="O294" i="12"/>
  <c r="Q294" i="12"/>
  <c r="V294" i="12"/>
  <c r="G295" i="12"/>
  <c r="I295" i="12"/>
  <c r="K295" i="12"/>
  <c r="M295" i="12"/>
  <c r="O295" i="12"/>
  <c r="Q295" i="12"/>
  <c r="V295" i="12"/>
  <c r="G296" i="12"/>
  <c r="I296" i="12"/>
  <c r="K296" i="12"/>
  <c r="M296" i="12"/>
  <c r="O296" i="12"/>
  <c r="Q296" i="12"/>
  <c r="V296" i="12"/>
  <c r="G297" i="12"/>
  <c r="M297" i="12" s="1"/>
  <c r="I297" i="12"/>
  <c r="K297" i="12"/>
  <c r="O297" i="12"/>
  <c r="Q297" i="12"/>
  <c r="V297" i="12"/>
  <c r="G298" i="12"/>
  <c r="M298" i="12" s="1"/>
  <c r="I298" i="12"/>
  <c r="K298" i="12"/>
  <c r="O298" i="12"/>
  <c r="Q298" i="12"/>
  <c r="V298" i="12"/>
  <c r="G299" i="12"/>
  <c r="I299" i="12"/>
  <c r="K299" i="12"/>
  <c r="M299" i="12"/>
  <c r="O299" i="12"/>
  <c r="Q299" i="12"/>
  <c r="V299" i="12"/>
  <c r="G300" i="12"/>
  <c r="I300" i="12"/>
  <c r="K300" i="12"/>
  <c r="M300" i="12"/>
  <c r="O300" i="12"/>
  <c r="Q300" i="12"/>
  <c r="V300" i="12"/>
  <c r="G301" i="12"/>
  <c r="M301" i="12" s="1"/>
  <c r="I301" i="12"/>
  <c r="K301" i="12"/>
  <c r="O301" i="12"/>
  <c r="Q301" i="12"/>
  <c r="V301" i="12"/>
  <c r="G302" i="12"/>
  <c r="M302" i="12" s="1"/>
  <c r="I302" i="12"/>
  <c r="K302" i="12"/>
  <c r="O302" i="12"/>
  <c r="Q302" i="12"/>
  <c r="V302" i="12"/>
  <c r="G303" i="12"/>
  <c r="I303" i="12"/>
  <c r="K303" i="12"/>
  <c r="M303" i="12"/>
  <c r="O303" i="12"/>
  <c r="Q303" i="12"/>
  <c r="V303" i="12"/>
  <c r="G304" i="12"/>
  <c r="I304" i="12"/>
  <c r="K304" i="12"/>
  <c r="M304" i="12"/>
  <c r="O304" i="12"/>
  <c r="Q304" i="12"/>
  <c r="V304" i="12"/>
  <c r="G305" i="12"/>
  <c r="M305" i="12" s="1"/>
  <c r="I305" i="12"/>
  <c r="K305" i="12"/>
  <c r="O305" i="12"/>
  <c r="Q305" i="12"/>
  <c r="V305" i="12"/>
  <c r="G306" i="12"/>
  <c r="M306" i="12" s="1"/>
  <c r="I306" i="12"/>
  <c r="K306" i="12"/>
  <c r="O306" i="12"/>
  <c r="Q306" i="12"/>
  <c r="V306" i="12"/>
  <c r="G307" i="12"/>
  <c r="I307" i="12"/>
  <c r="K307" i="12"/>
  <c r="M307" i="12"/>
  <c r="O307" i="12"/>
  <c r="Q307" i="12"/>
  <c r="V307" i="12"/>
  <c r="G308" i="12"/>
  <c r="I308" i="12"/>
  <c r="K308" i="12"/>
  <c r="M308" i="12"/>
  <c r="O308" i="12"/>
  <c r="Q308" i="12"/>
  <c r="V308" i="12"/>
  <c r="G309" i="12"/>
  <c r="M309" i="12" s="1"/>
  <c r="I309" i="12"/>
  <c r="K309" i="12"/>
  <c r="O309" i="12"/>
  <c r="Q309" i="12"/>
  <c r="V309" i="12"/>
  <c r="G310" i="12"/>
  <c r="M310" i="12" s="1"/>
  <c r="I310" i="12"/>
  <c r="K310" i="12"/>
  <c r="O310" i="12"/>
  <c r="Q310" i="12"/>
  <c r="V310" i="12"/>
  <c r="G311" i="12"/>
  <c r="I311" i="12"/>
  <c r="K311" i="12"/>
  <c r="M311" i="12"/>
  <c r="O311" i="12"/>
  <c r="Q311" i="12"/>
  <c r="V311" i="12"/>
  <c r="G312" i="12"/>
  <c r="I312" i="12"/>
  <c r="K312" i="12"/>
  <c r="M312" i="12"/>
  <c r="O312" i="12"/>
  <c r="Q312" i="12"/>
  <c r="V312" i="12"/>
  <c r="G313" i="12"/>
  <c r="M313" i="12" s="1"/>
  <c r="I313" i="12"/>
  <c r="K313" i="12"/>
  <c r="O313" i="12"/>
  <c r="Q313" i="12"/>
  <c r="V313" i="12"/>
  <c r="G314" i="12"/>
  <c r="M314" i="12" s="1"/>
  <c r="I314" i="12"/>
  <c r="K314" i="12"/>
  <c r="O314" i="12"/>
  <c r="Q314" i="12"/>
  <c r="V314" i="12"/>
  <c r="G315" i="12"/>
  <c r="I315" i="12"/>
  <c r="K315" i="12"/>
  <c r="M315" i="12"/>
  <c r="O315" i="12"/>
  <c r="Q315" i="12"/>
  <c r="V315" i="12"/>
  <c r="G316" i="12"/>
  <c r="I316" i="12"/>
  <c r="K316" i="12"/>
  <c r="M316" i="12"/>
  <c r="O316" i="12"/>
  <c r="Q316" i="12"/>
  <c r="V316" i="12"/>
  <c r="G317" i="12"/>
  <c r="M317" i="12" s="1"/>
  <c r="I317" i="12"/>
  <c r="K317" i="12"/>
  <c r="O317" i="12"/>
  <c r="Q317" i="12"/>
  <c r="V317" i="12"/>
  <c r="G318" i="12"/>
  <c r="M318" i="12" s="1"/>
  <c r="I318" i="12"/>
  <c r="K318" i="12"/>
  <c r="O318" i="12"/>
  <c r="Q318" i="12"/>
  <c r="V318" i="12"/>
  <c r="G319" i="12"/>
  <c r="I319" i="12"/>
  <c r="K319" i="12"/>
  <c r="M319" i="12"/>
  <c r="O319" i="12"/>
  <c r="Q319" i="12"/>
  <c r="V319" i="12"/>
  <c r="G320" i="12"/>
  <c r="I320" i="12"/>
  <c r="K320" i="12"/>
  <c r="M320" i="12"/>
  <c r="O320" i="12"/>
  <c r="Q320" i="12"/>
  <c r="V320" i="12"/>
  <c r="G321" i="12"/>
  <c r="M321" i="12" s="1"/>
  <c r="I321" i="12"/>
  <c r="K321" i="12"/>
  <c r="O321" i="12"/>
  <c r="Q321" i="12"/>
  <c r="V321" i="12"/>
  <c r="G322" i="12"/>
  <c r="M322" i="12" s="1"/>
  <c r="I322" i="12"/>
  <c r="K322" i="12"/>
  <c r="O322" i="12"/>
  <c r="Q322" i="12"/>
  <c r="V322" i="12"/>
  <c r="G323" i="12"/>
  <c r="M323" i="12" s="1"/>
  <c r="I323" i="12"/>
  <c r="K323" i="12"/>
  <c r="O323" i="12"/>
  <c r="Q323" i="12"/>
  <c r="V323" i="12"/>
  <c r="G324" i="12"/>
  <c r="I324" i="12"/>
  <c r="K324" i="12"/>
  <c r="M324" i="12"/>
  <c r="O324" i="12"/>
  <c r="Q324" i="12"/>
  <c r="V324" i="12"/>
  <c r="G325" i="12"/>
  <c r="M325" i="12" s="1"/>
  <c r="I325" i="12"/>
  <c r="K325" i="12"/>
  <c r="O325" i="12"/>
  <c r="Q325" i="12"/>
  <c r="V325" i="12"/>
  <c r="G326" i="12"/>
  <c r="I326" i="12"/>
  <c r="O326" i="12"/>
  <c r="Q326" i="12"/>
  <c r="G327" i="12"/>
  <c r="M327" i="12" s="1"/>
  <c r="M326" i="12" s="1"/>
  <c r="I327" i="12"/>
  <c r="K327" i="12"/>
  <c r="K326" i="12" s="1"/>
  <c r="O327" i="12"/>
  <c r="Q327" i="12"/>
  <c r="V327" i="12"/>
  <c r="V326" i="12" s="1"/>
  <c r="AE330" i="12"/>
  <c r="I19" i="1"/>
  <c r="I18" i="1"/>
  <c r="I17" i="1"/>
  <c r="I16" i="1"/>
  <c r="H47" i="1"/>
  <c r="I47" i="1" s="1"/>
  <c r="H46" i="1"/>
  <c r="I46" i="1" s="1"/>
  <c r="H43" i="1"/>
  <c r="I43" i="1" s="1"/>
  <c r="H42" i="1"/>
  <c r="I42" i="1" s="1"/>
  <c r="H41" i="1"/>
  <c r="I41" i="1" s="1"/>
  <c r="H40" i="1"/>
  <c r="J28" i="1"/>
  <c r="J26" i="1"/>
  <c r="G38" i="1"/>
  <c r="F38" i="1"/>
  <c r="J23" i="1"/>
  <c r="J24" i="1"/>
  <c r="J25" i="1"/>
  <c r="J27" i="1"/>
  <c r="E24" i="1"/>
  <c r="E26" i="1"/>
  <c r="I74" i="1" l="1"/>
  <c r="J73" i="1" s="1"/>
  <c r="I20" i="1"/>
  <c r="I21" i="1" s="1"/>
  <c r="G107" i="14"/>
  <c r="F39" i="1"/>
  <c r="F44" i="1"/>
  <c r="J64" i="1"/>
  <c r="J65" i="1"/>
  <c r="J67" i="1"/>
  <c r="J68" i="1"/>
  <c r="J66" i="1"/>
  <c r="J69" i="1"/>
  <c r="J71" i="1"/>
  <c r="J70" i="1"/>
  <c r="J72" i="1"/>
  <c r="M76" i="16"/>
  <c r="M8" i="16"/>
  <c r="AF275" i="16"/>
  <c r="G221" i="16"/>
  <c r="G76" i="16"/>
  <c r="G8" i="16"/>
  <c r="M253" i="16"/>
  <c r="M245" i="16" s="1"/>
  <c r="M237" i="16"/>
  <c r="M234" i="16" s="1"/>
  <c r="M189" i="16"/>
  <c r="M183" i="16" s="1"/>
  <c r="M132" i="16"/>
  <c r="M123" i="16" s="1"/>
  <c r="M8" i="15"/>
  <c r="M201" i="15"/>
  <c r="G201" i="15"/>
  <c r="G8" i="15"/>
  <c r="M35" i="14"/>
  <c r="M8" i="14" s="1"/>
  <c r="AF107" i="14"/>
  <c r="G63" i="13"/>
  <c r="G55" i="13"/>
  <c r="G28" i="13"/>
  <c r="M46" i="13"/>
  <c r="M28" i="13" s="1"/>
  <c r="M171" i="12"/>
  <c r="M8" i="12"/>
  <c r="AF330" i="12"/>
  <c r="G171" i="12"/>
  <c r="G8" i="12"/>
  <c r="J63" i="1" l="1"/>
  <c r="G44" i="1"/>
  <c r="G39" i="1"/>
  <c r="G48" i="1" s="1"/>
  <c r="G25" i="1" s="1"/>
  <c r="A25" i="1" s="1"/>
  <c r="G45" i="1"/>
  <c r="H45" i="1" s="1"/>
  <c r="I45" i="1" s="1"/>
  <c r="H44" i="1"/>
  <c r="I44" i="1" s="1"/>
  <c r="F48" i="1"/>
  <c r="H39" i="1"/>
  <c r="J74" i="1"/>
  <c r="I39" i="1" l="1"/>
  <c r="I48" i="1" s="1"/>
  <c r="H48" i="1"/>
  <c r="G23" i="1"/>
  <c r="A23" i="1" s="1"/>
  <c r="G28" i="1"/>
  <c r="G26" i="1"/>
  <c r="A26" i="1"/>
  <c r="G24" i="1"/>
  <c r="A27" i="1" s="1"/>
  <c r="A24" i="1"/>
  <c r="J45" i="1" l="1"/>
  <c r="J39" i="1"/>
  <c r="J48" i="1" s="1"/>
  <c r="J47" i="1"/>
  <c r="J46" i="1"/>
  <c r="J43" i="1"/>
  <c r="J42" i="1"/>
  <c r="J41" i="1"/>
  <c r="J44" i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Andrea Kourková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Andrea Kourková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Andrea Kourková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Andrea Kourková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Andrea Kourková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<sst xmlns="http://schemas.openxmlformats.org/spreadsheetml/2006/main" count="4120" uniqueCount="940">
  <si>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</si>
  <si>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</si>
  <si>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</si>
  <si>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</si>
  <si>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</si>
  <si>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</si>
  <si>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</si>
  <si>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</si>
  <si>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</si>
  <si>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</si>
  <si>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</si>
  <si>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</si>
  <si>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</si>
  <si>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</si>
  <si>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</si>
  <si>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</si>
  <si>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</si>
  <si>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</si>
  <si>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</si>
  <si>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</si>
  <si>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</si>
  <si>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</si>
  <si>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</si>
  <si>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</si>
  <si>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</si>
  <si>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</si>
  <si>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</si>
  <si>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</si>
  <si>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</si>
  <si>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</si>
  <si>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</si>
  <si>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</si>
  <si>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</si>
  <si>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</si>
  <si>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</si>
  <si>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</si>
  <si>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</si>
  <si>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</si>
  <si>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</si>
  <si>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</si>
  <si>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</si>
  <si>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</si>
  <si>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</si>
  <si>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23_05</t>
  </si>
  <si>
    <t xml:space="preserve">VODOVOD ULICE EVŽENA ROŠICKÉHO, JIHLAVA </t>
  </si>
  <si>
    <t>Stavba</t>
  </si>
  <si>
    <t>Stavební objekt</t>
  </si>
  <si>
    <t>02</t>
  </si>
  <si>
    <t>hrazeno z PFO</t>
  </si>
  <si>
    <t>01</t>
  </si>
  <si>
    <t>SO 01.1. Vodovodní řad</t>
  </si>
  <si>
    <t>SO 02.1a. Oprava komunikace nad výkopem vodovodu</t>
  </si>
  <si>
    <t>03</t>
  </si>
  <si>
    <t>nehrazeno z PFO</t>
  </si>
  <si>
    <t>Ostatní a vedlejší náklady</t>
  </si>
  <si>
    <t>04</t>
  </si>
  <si>
    <t>SO 01.2. Vodovodní  přípojky</t>
  </si>
  <si>
    <t>05</t>
  </si>
  <si>
    <t>SO 02.1b. Oprava komunikace a chodníků mimo výkop</t>
  </si>
  <si>
    <t>Celkem za stavbu</t>
  </si>
  <si>
    <t>CZK</t>
  </si>
  <si>
    <t>#POPS</t>
  </si>
  <si>
    <t xml:space="preserve">Popis stavby: 23_05 - VODOVOD ULICE EVŽENA ROŠICKÉHO, JIHLAVA </t>
  </si>
  <si>
    <t>#POPO</t>
  </si>
  <si>
    <t>Popis objektu: 02 - hrazeno z PFO</t>
  </si>
  <si>
    <t>#POPR</t>
  </si>
  <si>
    <t>Popis rozpočtu: 01 - SO 01.1. Vodovodní řad</t>
  </si>
  <si>
    <t>Popis rozpočtu: 02 - SO 02.1a. Oprava komunikace nad výkopem vodovodu</t>
  </si>
  <si>
    <t>Popis objektu: 03 - nehrazeno z PFO</t>
  </si>
  <si>
    <t>Popis rozpočtu: 03 - Ostatní a vedlejší náklady</t>
  </si>
  <si>
    <t>Popis rozpočtu: 04 - SO 01.2. Vodovodní  přípojky</t>
  </si>
  <si>
    <t>Popis rozpočtu: 05 - SO 02.1b. Oprava komunikace a chodníků mimo výkop</t>
  </si>
  <si>
    <t>Rekapitulace dílů</t>
  </si>
  <si>
    <t>Typ dílu</t>
  </si>
  <si>
    <t>1</t>
  </si>
  <si>
    <t>Zemní práce</t>
  </si>
  <si>
    <t>4</t>
  </si>
  <si>
    <t>Vodorovné konstrukce</t>
  </si>
  <si>
    <t>57</t>
  </si>
  <si>
    <t>Kryty štěrkových a živičných komunikací</t>
  </si>
  <si>
    <t>59</t>
  </si>
  <si>
    <t>Dlažby a předlažby komunikací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</si>
  <si>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</si>
  <si>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</si>
  <si>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</si>
  <si>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</si>
  <si>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</si>
  <si>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</si>
  <si>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</si>
  <si>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</si>
  <si>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</si>
  <si>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</si>
  <si>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</si>
  <si>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</si>
  <si>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</si>
  <si>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</si>
  <si>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</si>
  <si>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</si>
  <si>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</si>
  <si>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</si>
  <si>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</si>
  <si>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</si>
  <si>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</si>
  <si>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</si>
  <si>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</si>
  <si>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</si>
  <si>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</si>
  <si>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</si>
  <si>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</si>
  <si>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</si>
  <si>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</si>
  <si>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</si>
  <si>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</si>
  <si>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</si>
  <si>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</si>
  <si>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</si>
  <si>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</si>
  <si>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</si>
  <si>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</si>
  <si>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</si>
  <si>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</si>
  <si>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</si>
  <si>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</si>
  <si>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</si>
  <si>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</si>
  <si>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</si>
  <si>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119001411R00</t>
  </si>
  <si>
    <t>Dočasné zajištění podzemního potrubí nebo vedení betonového potrubí  DN  do 200 mm</t>
  </si>
  <si>
    <t>m</t>
  </si>
  <si>
    <t>800-1</t>
  </si>
  <si>
    <t>RTS 23/ I</t>
  </si>
  <si>
    <t>Práce</t>
  </si>
  <si>
    <t>Běžná</t>
  </si>
  <si>
    <t>POL1_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</si>
  <si>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</si>
  <si>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SPI</t>
  </si>
  <si>
    <t xml:space="preserve">Technická zpráva : </t>
  </si>
  <si>
    <t>VV</t>
  </si>
  <si>
    <t>hm  0,073; 0,345; 4,855; 5,675; 6,19  plynovodní potrub : 0,90*5</t>
  </si>
  <si>
    <t>hm  0,107  vodovodní potrubí DN 200 : 0,90*1</t>
  </si>
  <si>
    <t>hm  0,37; 2,79; 2,855; 6,015; 6,125  kanalizační přípojka : 0,90*5</t>
  </si>
  <si>
    <t>hm  0,395;  stávající kanalizace DN 200 mm : 0,90*1</t>
  </si>
  <si>
    <t>hm  4,91; 5,60  potrubí od UV /neověřeno/ : 0,90*2</t>
  </si>
  <si>
    <t>hm  6,145  vodovodní potrubí DN 100 mm : 0,90*1</t>
  </si>
  <si>
    <t>Mezisoučet</t>
  </si>
  <si>
    <t>119001412R00</t>
  </si>
  <si>
    <t>Dočasné zajištění podzemního potrubí nebo vedení betonového potrubí  DN  přes 200  do 500 mm</t>
  </si>
  <si>
    <t>hm  0,45; 3,84  stávající kanalizace DN 300 mm : 0,90*2</t>
  </si>
  <si>
    <t>hm  5,985; 6,24  stávající kanalizace 400 mm : 0,90*2</t>
  </si>
  <si>
    <t>119001423R00</t>
  </si>
  <si>
    <t>Dočasné zajištění podzemního potrubí nebo vedení kabelů přes 6 kabelů</t>
  </si>
  <si>
    <t>hm  0,015; 5,685; 6,11  VO /veřejné osvětlení/ : 0,90*3</t>
  </si>
  <si>
    <t>hm  0,094; 0,175  kabel VN : 0,90*2</t>
  </si>
  <si>
    <t>hm  0,098; 2,725; 4,22; 4,945  kabel Cetin : 0,90*4</t>
  </si>
  <si>
    <t>hm  0,184; 0,63; 4,14; 6,12; 6,13  kabel NN : 0,90*5</t>
  </si>
  <si>
    <t>hm  2,9  První telefonní společnost : 0,90*1</t>
  </si>
  <si>
    <t>130001101R00</t>
  </si>
  <si>
    <t>Příplatek k cenám za ztížené vykopávky v horninách jakékoliv třídy</t>
  </si>
  <si>
    <t>m3</t>
  </si>
  <si>
    <t>Příplatek k cenám hloubených vykopávek za ztížení vykopávky v blízkosti podzemního vedení nebo výbušnin pro jakoukoliv třídu horniny.</t>
  </si>
  <si>
    <t xml:space="preserve">Poz.3= Příplatek v délce 1/2 délky každé přípojky za ztížení vykopávky (ceník zemních prací 800-1, pol. 130 00-1101). : </t>
  </si>
  <si>
    <t>690,750*0,50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</si>
  <si>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</si>
  <si>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</si>
  <si>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</si>
  <si>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Vodovodní řad:  - v celé trase vodovodního řadu předpokládáme třídy těžitelnosti: : </t>
  </si>
  <si>
    <t xml:space="preserve">třída 3 = 40%,  třída 4 = 50%,  třída 5 = 10%, třída 6 = 5% : </t>
  </si>
  <si>
    <t xml:space="preserve">Samostané rýhy:   Vodovod:   Řad DN 100 mm  -  šíře rýhy 0,9 m : </t>
  </si>
  <si>
    <t>Začátek provozního součtu</t>
  </si>
  <si>
    <t xml:space="preserve">  kraj asfaltové vozovky, dl. 622 m : 0,90*(1,60-0,42)*622</t>
  </si>
  <si>
    <t xml:space="preserve">  asfaltové vozovky, dl. 13 m : 0,90*(1,59-0,42)*12</t>
  </si>
  <si>
    <t xml:space="preserve">  chodník mozaika, dl. 15 m : 0,90*(1,60-0,30)*15</t>
  </si>
  <si>
    <t xml:space="preserve">  Mezisoučet</t>
  </si>
  <si>
    <t>Konec provozního součtu</t>
  </si>
  <si>
    <t>hor. 3, 40 % : 690,750*0,40</t>
  </si>
  <si>
    <t>132201219R00</t>
  </si>
  <si>
    <t xml:space="preserve">Hloubení rýh šířky přes 60 do 200 cm příplatek za lepivost, v hornině 3,  </t>
  </si>
  <si>
    <t>276,300*0,50</t>
  </si>
  <si>
    <t>132301212R00</t>
  </si>
  <si>
    <t xml:space="preserve">Hloubení rýh šířky přes 60 do 200 cm do 1000 m3, v hornině 4, hloubení strojně </t>
  </si>
  <si>
    <t>hor.4, 50 % : 690,750*0,50</t>
  </si>
  <si>
    <t>132301219R00</t>
  </si>
  <si>
    <t xml:space="preserve">Hloubení rýh šířky přes 60 do 200 cm příplatek za lepivost, v hornině 4,  </t>
  </si>
  <si>
    <t>345,375*0,50</t>
  </si>
  <si>
    <t>132401211R00</t>
  </si>
  <si>
    <t xml:space="preserve">Hloubení rýh šířky přes 60 do 200 cm jakékoliv množství, v hornině 5, hloubení strojně </t>
  </si>
  <si>
    <t>hor.5, 5 % : 690,750*0,05</t>
  </si>
  <si>
    <t>151101101R00</t>
  </si>
  <si>
    <t>Zřízení pažení a rozepření stěn rýh příložné  pro jakoukoliv mezerovitost, hloubky do 2 m</t>
  </si>
  <si>
    <t>m2</t>
  </si>
  <si>
    <t>pro podzemní vedení pro všechny šířky rýhy,</t>
  </si>
  <si>
    <t xml:space="preserve">Rýha bude od povrchu terénu pažena příložným pažením s rozepřením. : </t>
  </si>
  <si>
    <t xml:space="preserve">V případě potřeby místních podmínek budou použity pažící boxy. Potrubí pokládat v souladu s ČSN EN 1610. : </t>
  </si>
  <si>
    <t>2STRANNÉ : 1,60*650*2</t>
  </si>
  <si>
    <t>132501211R00</t>
  </si>
  <si>
    <t>Hloubení rýh šířky přes 60 do 200 cm jakékoliv množství, v hornině 6, skalní frézou</t>
  </si>
  <si>
    <t>hor.6, 5 % : 690,750*0,05</t>
  </si>
  <si>
    <t>151101111R00</t>
  </si>
  <si>
    <t>Odstranění pažení a rozepření rýh příložné , hloubky do 2 m</t>
  </si>
  <si>
    <t>pro podzemní vedení s uložením materiálu na vzdálenost do 3 m od kraje výkopu,</t>
  </si>
  <si>
    <t>139601109</t>
  </si>
  <si>
    <t>Ruční výkop jam, rýh a šachet v hornině tř. 3  a zpětné zapravení</t>
  </si>
  <si>
    <t>kpl</t>
  </si>
  <si>
    <t>Vlastní</t>
  </si>
  <si>
    <t>Indiv</t>
  </si>
  <si>
    <t xml:space="preserve">= Poz.17 : </t>
  </si>
  <si>
    <t xml:space="preserve">Mimo rýhu vodovodu bude třeba "vykopat" pro provedení těchto prácí: : </t>
  </si>
  <si>
    <t xml:space="preserve">-  Šoupě ŠS 2068 a to v chodníku kde je nyní napojen stávající řad do ulice E.    : </t>
  </si>
  <si>
    <t xml:space="preserve">Rošického z řadu v ulici Jiráskova. Po demontáži šoupěte zaslepit odbočku. : </t>
  </si>
  <si>
    <t xml:space="preserve">- Dále 12,5 metru od "vykopávaného" šoupěte je třeba opět v chodníku "vykopat" a  demontovat šoupě ŠS 9576 + hydrant č.1449, které bylo osazeno v roce 2022. : </t>
  </si>
  <si>
    <t xml:space="preserve">- U plotu čp. 2343/45 je třeba demontovat hydrant bez označení. : </t>
  </si>
  <si>
    <t xml:space="preserve">- V chodníku před čp. 2683/27 je třeba demontovat hydrant a odstranit zemní soupravu a poklop šoupěte - vše bez označení. : </t>
  </si>
  <si>
    <t xml:space="preserve">- V zelené ploše před čp. 2677/21 je třeba demontovat hydrant bez označení. : </t>
  </si>
  <si>
    <t xml:space="preserve">- Dále bude třeba a odstranit 2 x zemní soupravu a poklop šoupat v křižovatce ulic E: Rošického a Pavlovova V kraji asfaltové vozovky. : 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</si>
  <si>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</si>
  <si>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</si>
  <si>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</si>
  <si>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50 % : 690,750*0,90*0,50</t>
  </si>
  <si>
    <t>161101151R00</t>
  </si>
  <si>
    <t>Svislé přemístění výkopku z horniny 5 až 7, při hloubce výkopu přes 1 do 2,5 m</t>
  </si>
  <si>
    <t>50 % : 690,750*0,10*0,50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</si>
  <si>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</si>
  <si>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</si>
  <si>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</si>
  <si>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Odvoz vytlačené zeminy, tak  do 10 km + poplatek za skládkování. : </t>
  </si>
  <si>
    <t>vytl. kub. : 690,750</t>
  </si>
  <si>
    <t>odpočet hor. 5 a 6 : -69,075</t>
  </si>
  <si>
    <t>162701155R00</t>
  </si>
  <si>
    <t>Vodorovné přemístění výkopku z horniny 5 až 7, na vzdálenost přes 9 000  do 10 000 m</t>
  </si>
  <si>
    <t>34,53750+34,53750</t>
  </si>
  <si>
    <t>171201201R00</t>
  </si>
  <si>
    <t>Uložení sypaniny na dočasnou skládku tak, že na 1 m2 plochy připadá přes 2 m3 výkopku nebo ornice</t>
  </si>
  <si>
    <t>lože : 87,750</t>
  </si>
  <si>
    <t>obsyp : 409,17284</t>
  </si>
  <si>
    <t>vytlač. kub. potrubím : 6,17716</t>
  </si>
  <si>
    <t>Zásyp ze štěrkodrti, frakce 0-63 mm : 187,650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</si>
  <si>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</si>
  <si>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</si>
  <si>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</si>
  <si>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</si>
  <si>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</si>
  <si>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 xml:space="preserve">- Zásyp:  Ze štěrkodrti, frakce 0-63 mm do úrovně podkladních vrstev komunikace. : </t>
  </si>
  <si>
    <t>výkop rýhy : 690,750</t>
  </si>
  <si>
    <t>vytlačená zemina : -503,100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</si>
  <si>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</si>
  <si>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</si>
  <si>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</si>
  <si>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 xml:space="preserve">technická zpráva : </t>
  </si>
  <si>
    <t xml:space="preserve">Pokud bude potrubí pod hladinou spodní vody:  : </t>
  </si>
  <si>
    <t xml:space="preserve">-  Obsyp, potrubní zóna:  štěrkopísek - frakce 4-16 mm, nebo 0-32, tl. 0,6 m. Hutnit při min. výšce 30 cm materiálu nad vrcholem potrubí. : </t>
  </si>
  <si>
    <t xml:space="preserve">Pokud bude potrubí nad hladinou spodní vody:  : </t>
  </si>
  <si>
    <t xml:space="preserve">-  Obsyp, potrubní zóna:  štěrkopísek - frakce 0-22, tl. 0,6 m. Hutnit při min. výšce 30 cm materiálu nad vrcholem potrubí. : </t>
  </si>
  <si>
    <t>0,90*(0,110+0,600)*650</t>
  </si>
  <si>
    <t>-pi*0,110^2*1/4*650</t>
  </si>
  <si>
    <t>199000002R00</t>
  </si>
  <si>
    <t>Poplatky za skládku horniny 1- 4, skupina 17 05 04 z Katalogu odpadů</t>
  </si>
  <si>
    <t>199000003R00</t>
  </si>
  <si>
    <t>Poplatky za skládku horniny 5 - 7, skupina 17 05 04 z Katalogu odpadů</t>
  </si>
  <si>
    <t>583412069</t>
  </si>
  <si>
    <t>Štěrkopísek - frakce 0-22 mm, případně štěrkopísek - frakce 4-16 mm, nebo 0-32 mm</t>
  </si>
  <si>
    <t>t</t>
  </si>
  <si>
    <t>RTS 22/ I</t>
  </si>
  <si>
    <t>Specifikace</t>
  </si>
  <si>
    <t>POL3_</t>
  </si>
  <si>
    <t>409,17284*2,000</t>
  </si>
  <si>
    <t>58344197R</t>
  </si>
  <si>
    <t>štěrkodrť frakce 0,0 až 63,0 mm; třída A</t>
  </si>
  <si>
    <t>SPCM</t>
  </si>
  <si>
    <t xml:space="preserve">Zásyp:  ze štěrkodrti, frakce 0-63 mm: - ukončit 37 cm od stávajícího asfaltového povrchu : </t>
  </si>
  <si>
    <t>187,650*2,000*1,05</t>
  </si>
  <si>
    <t>451573111R00</t>
  </si>
  <si>
    <t>Lože pod potrubí, stoky a drobné objekty z písku a štěrkopísku  do 65 mm</t>
  </si>
  <si>
    <t>827-1</t>
  </si>
  <si>
    <t>v otevřeném výkopu,</t>
  </si>
  <si>
    <t xml:space="preserve">-  Podsyp:  Štěrkopísek frakce 10-16, tl. 15 cm, štěrkopísek frakce 4-8, tl. 10 cm  : </t>
  </si>
  <si>
    <t xml:space="preserve">-  Podsyp:  - Štěrkopísek frakce 0-8, tl. 15 cm, : </t>
  </si>
  <si>
    <t>0,90*0,150*650</t>
  </si>
  <si>
    <t>851631102R00</t>
  </si>
  <si>
    <t>Montáž potrubí z tvárné litiny s pružným spojem s jištěným spojem pomocí těsnění s ocelovými segmenty (BRS)  DN 100 mm</t>
  </si>
  <si>
    <t>z trub tlakových hrdlových, v otevřeném výkopu,</t>
  </si>
  <si>
    <t>Výpis materiálu : 650</t>
  </si>
  <si>
    <t>857601101R00</t>
  </si>
  <si>
    <t>Montáž litinových tvarovek na potrubí litinovém tlakovém jednoosých, na potrubí z trub hrdlových  v otevřeném výkopu, v otevřeném kanálu nebo v šachtě, DN 80 mm</t>
  </si>
  <si>
    <t>kus</t>
  </si>
  <si>
    <t xml:space="preserve">Výpis materiálu : </t>
  </si>
  <si>
    <t>spojka : 1</t>
  </si>
  <si>
    <t>koleno : 4</t>
  </si>
  <si>
    <t>857601102R00</t>
  </si>
  <si>
    <t>Montáž litinových tvarovek na potrubí litinovém tlakovém jednoosých, na potrubí z trub hrdlových  v otevřeném výkopu, v otevřeném kanálu nebo v šachtě, DN 100 mm</t>
  </si>
  <si>
    <t>spojka : 1+2</t>
  </si>
  <si>
    <t>EU : 6</t>
  </si>
  <si>
    <t>X : 1</t>
  </si>
  <si>
    <t>857601104R00</t>
  </si>
  <si>
    <t>Montáž litinových tvarovek na potrubí litinovém tlakovém jednoosých, na potrubí z trub hrdlových  v otevřeném výkopu, v otevřeném kanálu nebo v šachtě, DN 150 mm</t>
  </si>
  <si>
    <t>přechod : 1</t>
  </si>
  <si>
    <t>857701102R00</t>
  </si>
  <si>
    <t>Montáž litinových tvarovek na potrubí litinovém tlakovém odbočných, na potrubí z trub hrdlových  v otevřeném výkopu, v otevřeném kanálu nebo v šachtě, DN 100 mm</t>
  </si>
  <si>
    <t>T kus : 2+2</t>
  </si>
  <si>
    <t>MMA : 1</t>
  </si>
  <si>
    <t>891163111R00</t>
  </si>
  <si>
    <t>Montáž vodovodních armatur na potrubí ventilů hlavních pro přípojky, DN 25  mm</t>
  </si>
  <si>
    <t>Výpis materiálu : 15</t>
  </si>
  <si>
    <t>891173111R00</t>
  </si>
  <si>
    <t>Montáž vodovodních armatur na potrubí ventilů hlavních pro přípojky, DN 32 mm</t>
  </si>
  <si>
    <t>Výpis materiálu : 2</t>
  </si>
  <si>
    <t>891183111R00</t>
  </si>
  <si>
    <t>Montáž vodovodních armatur na potrubí ventilů hlavních pro přípojky, DN 40 mm</t>
  </si>
  <si>
    <t>Výpis materiálu : 7</t>
  </si>
  <si>
    <t>891213111R00</t>
  </si>
  <si>
    <t>Montáž vodovodních armatur na potrubí ventilů hlavních pro přípojky, DN 50 mm</t>
  </si>
  <si>
    <t>Výpis materiálu : 6</t>
  </si>
  <si>
    <t>891241111R00</t>
  </si>
  <si>
    <t>Montáž vodovodních armatur na potrubí šoupátek v otevřeném výkopu nebo v šachtách s osazením zemní soupravy (bez poklopů), DN 80 mm</t>
  </si>
  <si>
    <t>Výpis materiálu : 4</t>
  </si>
  <si>
    <t>891247111R00</t>
  </si>
  <si>
    <t>Montáž vodovodních armatur na potrubí hydrantů podzemních (bez osazení poklopů), DN 80 mm</t>
  </si>
  <si>
    <t>891261111R00</t>
  </si>
  <si>
    <t>Montáž vodovodních armatur na potrubí šoupátek v otevřeném výkopu nebo v šachtách s osazením zemní soupravy (bez poklopů), DN 100 mm</t>
  </si>
  <si>
    <t>Výpis materiálu : 8</t>
  </si>
  <si>
    <t>891269111R00</t>
  </si>
  <si>
    <t>Montáž vodovodních armatur na potrubí navrtávacích pasů s ventilem Jt 1 Mpa na potrubí z trub osinkocementových, litinových, ocelových nebo plastických hmot, DN 100 mm</t>
  </si>
  <si>
    <t>Výpis materiálu : 17+13</t>
  </si>
  <si>
    <t>892271111R00</t>
  </si>
  <si>
    <t>Tlakové zkoušky vodovodního potrubí DN 100 nebo 125 mm</t>
  </si>
  <si>
    <t>přísun, montáže, demontáže a odsunu zkoušecího čerpadla, napuštění tlakovou vodou a dodání vody pro tlakovou zkoušku,</t>
  </si>
  <si>
    <t>892273111R00</t>
  </si>
  <si>
    <t>Proplach a desinfekce vodovodního potrubí DN od 80 do 125 mm</t>
  </si>
  <si>
    <t>napuštění a vypuštění vody, dodání vody a desinfekčního prostředku, náklady na bakteriologický rozbor vody,</t>
  </si>
  <si>
    <t>650</t>
  </si>
  <si>
    <t>892372111R00</t>
  </si>
  <si>
    <t>Zabezpečení konců vodovodního potrubí při tlakových zkouškách DN do 300 mm</t>
  </si>
  <si>
    <t>úsek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</si>
  <si>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</si>
  <si>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899401111R00</t>
  </si>
  <si>
    <t>Osazení poklopů litinových ventilových</t>
  </si>
  <si>
    <t>včetně podezdění</t>
  </si>
  <si>
    <t>Výpis materiálu : 30</t>
  </si>
  <si>
    <t>899401112R00</t>
  </si>
  <si>
    <t>Osazení poklopů litinových šoupátkových</t>
  </si>
  <si>
    <t>Výpis materiálu : 12</t>
  </si>
  <si>
    <t>899401113R00</t>
  </si>
  <si>
    <t>Osazení poklopů litinových hydrantových</t>
  </si>
  <si>
    <t>899721112R00</t>
  </si>
  <si>
    <t>Výstražné fólie výstražná fólie pro vodovod, šířka 30 cm</t>
  </si>
  <si>
    <t>899731113R00</t>
  </si>
  <si>
    <t>Signalizační vodič CYY, 4 mm2</t>
  </si>
  <si>
    <t>Výpis materiálu : 669,5</t>
  </si>
  <si>
    <t>891241119</t>
  </si>
  <si>
    <t>Demontáž stávajícího šoupěte DN 80</t>
  </si>
  <si>
    <t>ks</t>
  </si>
  <si>
    <t xml:space="preserve">= Poz.17   : </t>
  </si>
  <si>
    <t>demontovat šoupě ŠS 9576 : 1</t>
  </si>
  <si>
    <t>891247119</t>
  </si>
  <si>
    <t>Demontáž hydrantů podzemních DN 80</t>
  </si>
  <si>
    <t>demontovat hydrant č.1449, které bylo osazeno v roce 2022 : 1</t>
  </si>
  <si>
    <t>U plotu čp. 2343/45 je třeba demontovat hydrant bez označení : 1</t>
  </si>
  <si>
    <t>V chodníku před čp. 2683/27 je třeba demontovat hydrant : 1</t>
  </si>
  <si>
    <t>V zelené ploše před čp. 2677/21 je třeba demontovat hydrant bez označení. : 1</t>
  </si>
  <si>
    <t>891261119</t>
  </si>
  <si>
    <t>Demontáž stávajícího šoupěte DN 100</t>
  </si>
  <si>
    <t>Šoupě ŠS 2068 a to v chodníku kde je nyní napojen stávající řad do ulice E. : 1</t>
  </si>
  <si>
    <t>899401119</t>
  </si>
  <si>
    <t>Demontáž poklopů litinových šoupátkových a zemních souprav</t>
  </si>
  <si>
    <t>V chodníku před čp. 2683/27 je třeba odstranit zemní soupravu a poklop šoupěte - vše bez označení. : 1</t>
  </si>
  <si>
    <t>Dále bude třeba a odstranit 2 x zemní soupravu a poklop šoupat v křižovatce ulic E: Rošického a Pavlovova V kraji asfaltové vozovky. : 2</t>
  </si>
  <si>
    <t>899900001</t>
  </si>
  <si>
    <t>Seky - řezání litinových trub DN 100 mm + úkosy + bitumenový lak</t>
  </si>
  <si>
    <t>MAT001</t>
  </si>
  <si>
    <t>Hydrant podzemní DN 80 mm, výška 1,5 m</t>
  </si>
  <si>
    <t>MAT002</t>
  </si>
  <si>
    <t>Šoupě DN 80</t>
  </si>
  <si>
    <t>MAT003</t>
  </si>
  <si>
    <t>Šoupě DN 100</t>
  </si>
  <si>
    <t>MAT004</t>
  </si>
  <si>
    <t>Přírubový T  kus, DN1/DN2, 100/80</t>
  </si>
  <si>
    <t>MAT005</t>
  </si>
  <si>
    <t>Přírubový T  kus, DN 100</t>
  </si>
  <si>
    <t>MAT006</t>
  </si>
  <si>
    <t>Zemní souprava, DN 80 mm, hl.1,3,-1,8 m</t>
  </si>
  <si>
    <t>MAT007</t>
  </si>
  <si>
    <t>Zemní souprava, DN 100 mm, hl.1,3,-1,8 m</t>
  </si>
  <si>
    <t>MAT008</t>
  </si>
  <si>
    <t>Poklop samonivelační šoupatový</t>
  </si>
  <si>
    <t>MAT009</t>
  </si>
  <si>
    <t>Poklop samonivelační hydrantový</t>
  </si>
  <si>
    <t>MAT010</t>
  </si>
  <si>
    <t>Hrdlová spojka DN1/DN2, 100/100</t>
  </si>
  <si>
    <t>MAT011</t>
  </si>
  <si>
    <t>Spojka s přírubou, DN1/DN 80/80</t>
  </si>
  <si>
    <t>MAT012</t>
  </si>
  <si>
    <t>Spojka s přírubou, DN1/DN 100/100</t>
  </si>
  <si>
    <t>MAT013</t>
  </si>
  <si>
    <t>Spojka s přírubou, DN1/DN 150/150</t>
  </si>
  <si>
    <t>MAT014</t>
  </si>
  <si>
    <t>Přírubový přechod, D/DN1, 150/80 mm</t>
  </si>
  <si>
    <t>MAT015</t>
  </si>
  <si>
    <t>Přírubové koleno 90°s patkou, DN 80</t>
  </si>
  <si>
    <t>MAT016</t>
  </si>
  <si>
    <t>Litinové hrdlové koleno 45°s jedním hrdlem/, BRS, DN 100</t>
  </si>
  <si>
    <t>MAT017</t>
  </si>
  <si>
    <t>Litinová tvarovka příruba - hrdlo,  DN  100 mm, BRS</t>
  </si>
  <si>
    <t>MAT018</t>
  </si>
  <si>
    <t>Litinová hrdlová tvarovka spřírub. odbočkou DN/dn,100/100, BRS</t>
  </si>
  <si>
    <t>MAT019</t>
  </si>
  <si>
    <t>Tvárná litina THL, BRS C100 ZINEK-PLUS,DN 100 mm</t>
  </si>
  <si>
    <t>MAT020</t>
  </si>
  <si>
    <t>Jistící kroužek  DN 100 mm</t>
  </si>
  <si>
    <t>MAT022</t>
  </si>
  <si>
    <t>Navrtací pas pro litin. potrubí, bezzávitový  spoj, pro šoupátko DN 1“ a 11“</t>
  </si>
  <si>
    <t>MAT023</t>
  </si>
  <si>
    <t>Navrtací pas pro litin. potrubí, bezzávitový  spoj, pro šoupátko DN 11“ a 2“</t>
  </si>
  <si>
    <t>MAT024</t>
  </si>
  <si>
    <t>Šoupátko bezzávitový  spoj   DN 1“</t>
  </si>
  <si>
    <t>MAT025</t>
  </si>
  <si>
    <t>Šoupátko bezzávitový  spoj   DN 11“</t>
  </si>
  <si>
    <t>MAT026</t>
  </si>
  <si>
    <t>MAT027</t>
  </si>
  <si>
    <t>Šoupátko bezzávitový  spoj  DN 2“</t>
  </si>
  <si>
    <t>MAT028</t>
  </si>
  <si>
    <t>Zemní souprava ventilová teleskopická, hl. 1,3-1,8 m</t>
  </si>
  <si>
    <t>MAT029</t>
  </si>
  <si>
    <t>Poklop ventilový</t>
  </si>
  <si>
    <t>MAT030</t>
  </si>
  <si>
    <t>Podložka nerezová ocel pro M 16</t>
  </si>
  <si>
    <t>MAT031</t>
  </si>
  <si>
    <t>Šroub smaticí, nerez. ocel, M16, dl. 70 mm pro DN 80,100,150 mm</t>
  </si>
  <si>
    <t>MAT032</t>
  </si>
  <si>
    <t>Ploché těsnění zNBR socelovou vložkou DN 80</t>
  </si>
  <si>
    <t>MAT033</t>
  </si>
  <si>
    <t>Ploché těsnění zNBR socelovou vložkou DN 100</t>
  </si>
  <si>
    <t>MAT034</t>
  </si>
  <si>
    <t>Ploché těsnění zNBR socelovou vložkou DN 150</t>
  </si>
  <si>
    <t>MAT037</t>
  </si>
  <si>
    <t>Betonový blok</t>
  </si>
  <si>
    <t>MAT038</t>
  </si>
  <si>
    <t>Zaslepovací příruba DN 100</t>
  </si>
  <si>
    <t>998273101R00</t>
  </si>
  <si>
    <t>Přesun hmot pro trubní vedení z trub litinových v otevřeném výkopu</t>
  </si>
  <si>
    <t>Přesun hmot</t>
  </si>
  <si>
    <t>POL7_</t>
  </si>
  <si>
    <t>vodovodu nebo kanalizace hloubené nebo ražené (827 1.3, 827 2.3) z trub litinových včetně drobných objektů,</t>
  </si>
  <si>
    <t>SUM</t>
  </si>
  <si>
    <t>END</t>
  </si>
  <si>
    <t>113107630R00</t>
  </si>
  <si>
    <t>Odstranění podkladů nebo krytů z kameniva hrubého drceného, v ploše jednotlivě nad 50 m2, tloušťka vrstvy 300 mm</t>
  </si>
  <si>
    <t>822-1</t>
  </si>
  <si>
    <t xml:space="preserve">Odstranění podkladních vrstev komunikace v celé šířce komunikace uvažujeme tl. 300 mm : </t>
  </si>
  <si>
    <t>570,6</t>
  </si>
  <si>
    <t>113151214R00</t>
  </si>
  <si>
    <t>Odstranění podkladu, krytu frézováním povrch živičný, plochy přes 500 m2 na jednom objektu nebo při provádění pruhu šířky přes  750 mm bez překážek v trase, tloušťky 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</si>
  <si>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</si>
  <si>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 xml:space="preserve">Před zahájením zemních prací provedeno celoplošné zfrézování vozovky výšky 5 cm v ulici E. Rošického v šíři jízdního pruhu 3 m. : </t>
  </si>
  <si>
    <t xml:space="preserve">v tl. 5 cm : </t>
  </si>
  <si>
    <t>113151216R00</t>
  </si>
  <si>
    <t>Odstranění podkladu, krytu frézováním povrch živičný, plochy přes 500 m2 na jednom objektu nebo při provádění pruhu šířky přes  750 mm bez překážek v trase, tloušťky 70 mm</t>
  </si>
  <si>
    <t xml:space="preserve">Poté dofrézováno  (předpoklad tl. 7 cm) v uvažované šíři rýh (0,9 metru)  na podkladní vrstvy komunikace.  : </t>
  </si>
  <si>
    <t>kraj asfaltové vozovky, dl. 622 m : 0,90*622</t>
  </si>
  <si>
    <t>asfaltové vozovky, dl. 13 m : 0,90*12</t>
  </si>
  <si>
    <t>564851111RT4</t>
  </si>
  <si>
    <t>Podklad ze štěrkodrti s rozprostřením a zhutněním frakce 0-63 mm, tloušťka po zhutnění 150 mm</t>
  </si>
  <si>
    <t xml:space="preserve">  Oprava rýhy po zásypech : 570,600</t>
  </si>
  <si>
    <t>tl. 30 cm : 570,600*2</t>
  </si>
  <si>
    <t>565310013R00</t>
  </si>
  <si>
    <t>Podklad z asfaltového recykllátu tloušťka po zhutnění 70 mm</t>
  </si>
  <si>
    <t>s rozprostřením a zhutněním</t>
  </si>
  <si>
    <t xml:space="preserve">Po provedení zásypu výkopů bude proveden podklad ze štěrkodrtě 300 mm : </t>
  </si>
  <si>
    <t>a neprodleně provedena provizorní bezprašná  úprava krytu z frézované živičné drtě v tl. 70 mm do úrovně zfrézované vozovky. : 570,6</t>
  </si>
  <si>
    <t>113108407R00</t>
  </si>
  <si>
    <t>Odstranění podkladů nebo krytů živičných, v ploše jednotlivě nad 50 m2, tloušťka vrstvy 70 mm</t>
  </si>
  <si>
    <t>Tato provizorní vrstva bude odstraněna před prováděním asfaltových vrstev vozovky. : 570,6</t>
  </si>
  <si>
    <t>577161124R00</t>
  </si>
  <si>
    <t>Beton asfaltový s rozprostřením a zhutněním v pruhu šířky do 3 m, ACL 16+, tloušťky 70 mm, plochy přes 1000 m2</t>
  </si>
  <si>
    <t>573231110R00</t>
  </si>
  <si>
    <t>Postřik živičný spojovací bez posypu kamenivem z emulze, v množství od 0,3 do 0,5 kg/m2</t>
  </si>
  <si>
    <t>bez posypu kamenivem</t>
  </si>
  <si>
    <t>577142112R00</t>
  </si>
  <si>
    <t>Beton asfaltový s rozprostřením a zhutněním v pruhu šířky přes 3 m, ACO 11+ nebo ACO 16+, tloušťky 50 mm, plochy přes 1000 m2</t>
  </si>
  <si>
    <t>Oprava komunikace nad výkopem vodovodu : 570,6</t>
  </si>
  <si>
    <t>938909311R00</t>
  </si>
  <si>
    <t>Odstranění bláta a nánosu z povrchu podkladu nebo krytu živičného nebo betonováho</t>
  </si>
  <si>
    <t>Odstranění bláta, prachu na stávajícím asf. povrchu,  před zřízením finálního povrchu : 570,6</t>
  </si>
  <si>
    <t>998225111R00</t>
  </si>
  <si>
    <t>Přesun hmot komunikací a letišť, kryt živičný jakékoliv délky objektu</t>
  </si>
  <si>
    <t>vodorovně do 200 m</t>
  </si>
  <si>
    <t>979082213R00</t>
  </si>
  <si>
    <t>Vodorovná doprava suti po suchu u do 1 km</t>
  </si>
  <si>
    <t>Recyklát z frézování asfaltové komunikace bude odvezen na Pístov /do nových kasáren/ a nebude žádný poplatek za skládkování, cca 5 km. : 62,766+87,87240</t>
  </si>
  <si>
    <t>Odvoz podkladních vrstev, tak  do 10 km. : 376,596</t>
  </si>
  <si>
    <t>Odvoz provizorních podkladních vrstev, tak  do 10 km. : 87,87240</t>
  </si>
  <si>
    <t>979082219R00</t>
  </si>
  <si>
    <t>Vodorovná doprava suti po suchu příplatek k ceně za každý další i započatý 1 km přes 1 km</t>
  </si>
  <si>
    <t xml:space="preserve">Recyklát z frézování asfaltové komunikace bude odvezen na Pístov /do nových kasáren/ a nebude žádný poplatek za skládkování, cca 5 km. : </t>
  </si>
  <si>
    <t>do 5 km : 150,63840*4</t>
  </si>
  <si>
    <t xml:space="preserve">Odvoz podkladních vrstev, tak  do 10 km. : </t>
  </si>
  <si>
    <t>do 10 km : 464,46840*9</t>
  </si>
  <si>
    <t>979999973R00</t>
  </si>
  <si>
    <t>Poplatek za skládku za uložení, zemina a kamení,  , skupina 17 05 04 z Katalogu odpadů</t>
  </si>
  <si>
    <t>801-3</t>
  </si>
  <si>
    <t xml:space="preserve">kamenivo : </t>
  </si>
  <si>
    <t>Odvoz podkladních vrstev : 464,4684</t>
  </si>
  <si>
    <t>ON04</t>
  </si>
  <si>
    <t>Hutnící zkoušky</t>
  </si>
  <si>
    <t>soubor</t>
  </si>
  <si>
    <t xml:space="preserve">= Poz 4. : </t>
  </si>
  <si>
    <t xml:space="preserve">Celkem  počítáme s 4 hutnícími zkouškami.  Místa určí TDI : </t>
  </si>
  <si>
    <t>ON05</t>
  </si>
  <si>
    <t>Povrchovod - náhradní zásobování vodou</t>
  </si>
  <si>
    <t xml:space="preserve">= Poz.5. : </t>
  </si>
  <si>
    <t xml:space="preserve">Zásobování obyvatel vodou v době stavby vodovodu: : </t>
  </si>
  <si>
    <t xml:space="preserve">Je třeba počítat s náhradním zásobováním, tedy suchovodem a to v celé délce vodovodu, což je 650 m : </t>
  </si>
  <si>
    <t xml:space="preserve">+ propojení přípojek suchovodu k jednotlivým RD /počet přípojek 30 a délka propojů 131 m/ : </t>
  </si>
  <si>
    <t xml:space="preserve">Přípojka do ZŠ bude nová a přepojování je třeba naplánovat buď na víkend, nebo v době prázdnin. : </t>
  </si>
  <si>
    <t xml:space="preserve">Je možné, že zhotovitel se s provozovatelem domluví, že suchovod není třeba v části trasy nebo v celé trase budovat. V tom případě se bude jednat o méněpráce. : </t>
  </si>
  <si>
    <t>650+131</t>
  </si>
  <si>
    <t>ON06</t>
  </si>
  <si>
    <t>Práce provozovatele (odstávky potrubí)</t>
  </si>
  <si>
    <t xml:space="preserve"> = Poz.6. : </t>
  </si>
  <si>
    <t xml:space="preserve">Nutná je spolupráce s provozovatelem pří přepojováním vodovodu a vodovodních přípojek. Zhotovitel by měl dle svých schopností odhadnout, : </t>
  </si>
  <si>
    <t>ON07</t>
  </si>
  <si>
    <t>Geodetické práce - vytýčení stavby a inženýrských sítí</t>
  </si>
  <si>
    <t xml:space="preserve">= Poz.7 : </t>
  </si>
  <si>
    <t xml:space="preserve">Vytýčení stavby a inženýrských sítí. : </t>
  </si>
  <si>
    <t>ON08</t>
  </si>
  <si>
    <t>Geodetické zaměření a dokumentace skutečného provedení stavby</t>
  </si>
  <si>
    <t xml:space="preserve">= Poz.8 : </t>
  </si>
  <si>
    <t xml:space="preserve">Zaměření provedené stavby. : </t>
  </si>
  <si>
    <t>ON09</t>
  </si>
  <si>
    <t>Orientační tabulky rozvodné vodovodní sítě</t>
  </si>
  <si>
    <t xml:space="preserve"> Poz.9. = : </t>
  </si>
  <si>
    <t>Orientační tabulky rozvodné vodovodní sítě, počet tabulek: 46 ks. : 46</t>
  </si>
  <si>
    <t>ON10</t>
  </si>
  <si>
    <t>Manipulace s nádobami na odpad po dobu stavby</t>
  </si>
  <si>
    <t xml:space="preserve">= Poz.10 : </t>
  </si>
  <si>
    <t xml:space="preserve">Manipulace s nádobami na odpad po dobu stavby: přemístění nádob na odpad v den svozu na místo umožňující vývoz odpadu. : </t>
  </si>
  <si>
    <t>ON11</t>
  </si>
  <si>
    <t>Poplatky za zábor</t>
  </si>
  <si>
    <t xml:space="preserve"> = Poz.11 : </t>
  </si>
  <si>
    <t>ON12</t>
  </si>
  <si>
    <t>Inženýrská činnost, aktualizace plánu BOZP</t>
  </si>
  <si>
    <t xml:space="preserve">= Poz.12 : </t>
  </si>
  <si>
    <t xml:space="preserve">Inženýrská činnost, aktualizace plánu BOZP. Prvky BOZ: mobilní oplocení, osvětlení, výstražné značení přechody a přejezdy výkopů včetně zábradlí, oplocení. : </t>
  </si>
  <si>
    <t xml:space="preserve">Vše včetně dodávky. Montáže, údržby, demontáže, odstranění. : </t>
  </si>
  <si>
    <t>ON13</t>
  </si>
  <si>
    <t>Zajištění provizorních vstupů pro majitele nemovitostí lávkami</t>
  </si>
  <si>
    <t xml:space="preserve">= Poz.13 : </t>
  </si>
  <si>
    <t xml:space="preserve">Zajištění provizorních vstupů pro majitele nemovitostí lávkami. : </t>
  </si>
  <si>
    <t>ON14</t>
  </si>
  <si>
    <t>Zpracování DIO, osazení a odstranění přechodného dopravního značení</t>
  </si>
  <si>
    <t xml:space="preserve">= Poz.14 : </t>
  </si>
  <si>
    <t xml:space="preserve">Zpracování DIO, osazení a odstranění přechodného dopravního značení. : </t>
  </si>
  <si>
    <t xml:space="preserve">Zajištění vydání všech potřebných rozhodnutí. Soustavná péče zhotovitele o přechodné značení a zabezpečení případné změny dopravního značení. : </t>
  </si>
  <si>
    <t>ON15</t>
  </si>
  <si>
    <t>Zařízení staveniště</t>
  </si>
  <si>
    <t xml:space="preserve">= Poz.15 : </t>
  </si>
  <si>
    <t xml:space="preserve">Tato položka obsahuje:  Náklady spojené s případným zřízením přípojek k objektům zřízení staveniště. : </t>
  </si>
  <si>
    <t xml:space="preserve">Příprava území a vybudování objektů staveniště. : </t>
  </si>
  <si>
    <t xml:space="preserve">Náklady na vybavení objektů, náklady na energii, náklady na úklid a údržbu objektů zařízení staveniště. : </t>
  </si>
  <si>
    <t xml:space="preserve">Dále náklady na odstranění objektů a přípojek. : </t>
  </si>
  <si>
    <t xml:space="preserve">Náklady na odstranění zařízení staveniště, úpravu povrchů, úklid ploch a uvedení prostoru do původního stavu. : </t>
  </si>
  <si>
    <t>ON16</t>
  </si>
  <si>
    <t>Demontáž a zpětná montáž zpomalovacích plastových polštářů (žlutých)</t>
  </si>
  <si>
    <t xml:space="preserve">= Poz 16. : </t>
  </si>
  <si>
    <t xml:space="preserve">Před frézováním bude nutné odstranit /demontovat/ zpomalovací plastové polštáře v počtu 7 kusů a opět je po opravě asfaltových povrchů nainstalovat zpět. : </t>
  </si>
  <si>
    <t>7</t>
  </si>
  <si>
    <t>ON17</t>
  </si>
  <si>
    <t>Tlaková zkouška hydrantu</t>
  </si>
  <si>
    <t xml:space="preserve">Na novém vodovodním řadu budou osazeny  4 nové hydranty. : </t>
  </si>
  <si>
    <t xml:space="preserve">Jeden  nadzemní a jeden podzemní hydrant DN 80 mm, vždy s předsazeným šoupětem DN 80 mm. : </t>
  </si>
  <si>
    <t xml:space="preserve">Dojde také ke zvětšení dimenze potrubí z DN 80 mm na DN 100 mm. : </t>
  </si>
  <si>
    <t>plynovodní potrubí : 0,60*30*0,90*1</t>
  </si>
  <si>
    <t>kanalizační potrubí : 0,60*30*0,90*1</t>
  </si>
  <si>
    <t>kabely Cetin : 0,60*30*0,90*1</t>
  </si>
  <si>
    <t>kabely NN : 0,60*30*0,90*1</t>
  </si>
  <si>
    <t>kabely VN : 0,60*30*0,90*1</t>
  </si>
  <si>
    <t>VO : 0,60*30*0,90*1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</si>
  <si>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</si>
  <si>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</si>
  <si>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</si>
  <si>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 xml:space="preserve">DN 25 až 50 mm - šíře rýhy 0,6 m : </t>
  </si>
  <si>
    <t>15 cm od stávajícího povrchu, zatravněno, záhon, dl. 40,4 m : 0,60*0,15*40,4</t>
  </si>
  <si>
    <t xml:space="preserve">DN 100 mm  -  šíře rýhy 0,9 m : </t>
  </si>
  <si>
    <t>15 cm od stávajícího povrchu, zatravněno, záhon, dl. 4,5 m : 0,90*0,15*4,5</t>
  </si>
  <si>
    <t>50 % : 150,540*0,50</t>
  </si>
  <si>
    <t>50 % : 22,235*0,50</t>
  </si>
  <si>
    <t>132201112R00</t>
  </si>
  <si>
    <t>Hloubení rýh šířky do 60 cm nad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</si>
  <si>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</si>
  <si>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Vodovodní přípojky: - v trasách vodovodních přípojek předpokládáme třídy těžitelnosti: : </t>
  </si>
  <si>
    <t xml:space="preserve">třída 3 = 60%,  třída 4 = 30%,  třída 5 = 10% : </t>
  </si>
  <si>
    <t xml:space="preserve">Poz.1 = Hloubka krytí potrubí každé vodovodní přípojky bude minimálně 1,4 m : </t>
  </si>
  <si>
    <t xml:space="preserve">Uvažuji průměrná hloubku výkopu včetně lože je 1,6 m : </t>
  </si>
  <si>
    <t xml:space="preserve">  42 cm v komunikaci od stávajícího asfaltového povrchu, dl. 50,5 m : 0,60*(1,6-0,42)*50,5</t>
  </si>
  <si>
    <t xml:space="preserve">  30 cm od stávajícího povrchu chodníku bet. dlažba, dl. 29,9 m : 0,60*(1,6-0,30)*29,9</t>
  </si>
  <si>
    <t xml:space="preserve">  30 cm od stávajícího povrchu chodníku žul. mozaika, dl. 72,2 m : 0,60*(1,6-0,30)*72,2</t>
  </si>
  <si>
    <t xml:space="preserve">  15 cm od stávajícího povrchu, zatravněno, záhon, dl. 40,4 m : 0,60*(1,6-0,15)*40,4</t>
  </si>
  <si>
    <t>hor. 3, 60 % : 150,540*0,60</t>
  </si>
  <si>
    <t>132201119R00</t>
  </si>
  <si>
    <t xml:space="preserve">Hloubení rýh šířky do 60 cm příplatek za lepivost, v hornině 3,  </t>
  </si>
  <si>
    <t>90,324*0,50</t>
  </si>
  <si>
    <t xml:space="preserve">  42 cm v komunikaci od stávajícího asfaltového povrchu, dl. 11 m : 0,90*(1,6-0,42)*11</t>
  </si>
  <si>
    <t xml:space="preserve">  30 cm od stávajícího povrchu chodníku bet. dlažba, dl. 1 m : 0,90*(1,6-0,30)*1</t>
  </si>
  <si>
    <t xml:space="preserve">  30 cm od stávajícího povrchu chodníku žul. mozaika, dl. 3 m : 0,90*(1,6-0,30)*3</t>
  </si>
  <si>
    <t xml:space="preserve">  15 cm od stávajícího povrchu, zatravněno, záhon, dl. 4,5 m : 0,90*(1,6-0,15)*4,5</t>
  </si>
  <si>
    <t>hor. 3, 60 % : 22,235*0,60</t>
  </si>
  <si>
    <t>13,341*0,50</t>
  </si>
  <si>
    <t>132301111R00</t>
  </si>
  <si>
    <t>Hloubení rýh šířky do 60 cm do 100 m3, v hornině 4, hloubení strojně</t>
  </si>
  <si>
    <t>hor. 4, 30 % : 150,540*0,30</t>
  </si>
  <si>
    <t>132301119R00</t>
  </si>
  <si>
    <t xml:space="preserve">Hloubení rýh šířky do 60 cm příplatek za lepivost, v hornině 4,  </t>
  </si>
  <si>
    <t>45,162*0,50</t>
  </si>
  <si>
    <t>132301214R00</t>
  </si>
  <si>
    <t xml:space="preserve">Hloubení rýh šířky přes 60 do 200 cm nad 10000 m3, v hornině 4, hloubení strojně </t>
  </si>
  <si>
    <t>hor. 4, 30 % : 22,235*0,30</t>
  </si>
  <si>
    <t>6,67050*0,50</t>
  </si>
  <si>
    <t>132401111R00</t>
  </si>
  <si>
    <t>Hloubení rýh šířky do 60 cm jakékoliv množství, v hornině 5, hloubení strojně</t>
  </si>
  <si>
    <t>hor. 5, 10 % : 150,540*0,10</t>
  </si>
  <si>
    <t>hor. 5, 10 % : 22,235*0,10</t>
  </si>
  <si>
    <t xml:space="preserve">2STRANNÉ : </t>
  </si>
  <si>
    <t>1,6*212,5*2</t>
  </si>
  <si>
    <t>100 % : 150,540*0,90</t>
  </si>
  <si>
    <t>100 % : 22,235*0,90</t>
  </si>
  <si>
    <t>100 % : 150,540*0,10</t>
  </si>
  <si>
    <t>100 % : 22,235*0,10</t>
  </si>
  <si>
    <t>Vytlač. kub. : 47,42220</t>
  </si>
  <si>
    <t>odpočet hor. 5 : -17,27750</t>
  </si>
  <si>
    <t>hor. 5 : 15,054+2,22350</t>
  </si>
  <si>
    <t>lože : 13,335</t>
  </si>
  <si>
    <t>obsyp : 33,53513</t>
  </si>
  <si>
    <t>vytlač. kub. potrubím : 0,55207</t>
  </si>
  <si>
    <t xml:space="preserve">Zásyp:  vytěženého materiálu do úrovně podkladních vrstev komunikace a chodníků, nebo do úrovně odstranění ornice v zatravněných plochách : </t>
  </si>
  <si>
    <t>výkop rýhy : 150,540+22,235</t>
  </si>
  <si>
    <t>vytlačená zemina : -47,42220</t>
  </si>
  <si>
    <t xml:space="preserve">Obsyp:  (do výše 20 cm nad potrubí), lomová prosívka, frakce 0-4 mm. : </t>
  </si>
  <si>
    <t xml:space="preserve">Strojní hutnění až při min. výšce 30 cm materiálu nad vrcholem potrubí. : </t>
  </si>
  <si>
    <t>0,6*(0,200+0,032)*70</t>
  </si>
  <si>
    <t>0,6*(0,200+0,040)*11</t>
  </si>
  <si>
    <t>0,6*(0,200+0,050)*45,5</t>
  </si>
  <si>
    <t>0,6*(0,200+0,063)*66,5</t>
  </si>
  <si>
    <t>0,9*(0,200+0,110)*19,5</t>
  </si>
  <si>
    <t>-pi*0,032^2*1/4*70</t>
  </si>
  <si>
    <t>-pi*0,040^2*1/4*11</t>
  </si>
  <si>
    <t>-pi*0,050^2*1/4*45,5</t>
  </si>
  <si>
    <t>-pi*0,063^2*1/4*66,5</t>
  </si>
  <si>
    <t>-pi*0,110^2*1/4*19,5</t>
  </si>
  <si>
    <t>583412063R</t>
  </si>
  <si>
    <t>kamenivo přírodní drcené frakce 0,0 až 4,0 mm; třída A</t>
  </si>
  <si>
    <t>33,53513*2,000</t>
  </si>
  <si>
    <t>180403111R00</t>
  </si>
  <si>
    <t>Založení trávníku parterový trávník, výsevem, v rovině nebo na svahu do 1:5</t>
  </si>
  <si>
    <t>823-1</t>
  </si>
  <si>
    <t>na půdě předem připravené s pokosením, naložením, odvozem odpadu do 20 km a se složením,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</si>
  <si>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</si>
  <si>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</si>
  <si>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</si>
  <si>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15 cm od stávajícího povrchu, zatravněno, záhon, dl. 40,4 m : 0,60*40,4</t>
  </si>
  <si>
    <t>15 cm od stávajícího povrchu, zatravněno, záhon, dl. 4,5 m : 0,90*4,5</t>
  </si>
  <si>
    <t>00572460R</t>
  </si>
  <si>
    <t>směs travní technická</t>
  </si>
  <si>
    <t>kg</t>
  </si>
  <si>
    <t>0,035*28,29</t>
  </si>
  <si>
    <t>15,054+2,22350</t>
  </si>
  <si>
    <t>451541111R00</t>
  </si>
  <si>
    <t>Lože pod potrubí, stoky a drobné objekty ze štěrkodrtě 0÷63 mm</t>
  </si>
  <si>
    <t xml:space="preserve">Podsyp:  lomová prosívka (kamenivo) frakce 0-4 mm,  tl. 10 cm : </t>
  </si>
  <si>
    <t>0,6*0,100*(70+11+45,5+66,5)</t>
  </si>
  <si>
    <t>0,9*0,100*19,5</t>
  </si>
  <si>
    <t>POL1_1</t>
  </si>
  <si>
    <t xml:space="preserve">výpis materiálu : </t>
  </si>
  <si>
    <t>ISO spojky : 15+2+7+3</t>
  </si>
  <si>
    <t>871161121R00</t>
  </si>
  <si>
    <t>Montáž potrubí z plastických hmot z tlakových trubek polyetylenových, vnějšího průměru 32 mm</t>
  </si>
  <si>
    <t>70</t>
  </si>
  <si>
    <t>871171121R00</t>
  </si>
  <si>
    <t>Montáž potrubí z plastických hmot z tlakových trubek polyetylenových, vnějšího průměru 40 mm</t>
  </si>
  <si>
    <t>11</t>
  </si>
  <si>
    <t>871181121R00</t>
  </si>
  <si>
    <t>Montáž potrubí z plastických hmot z tlakových trubek polyetylenových, vnějšího průměru 50 mm</t>
  </si>
  <si>
    <t>45,5</t>
  </si>
  <si>
    <t>871211121R00</t>
  </si>
  <si>
    <t>Montáž potrubí z plastických hmot z tlakových trubek polyetylenových, vnějšího průměru 63 mm</t>
  </si>
  <si>
    <t>66,5</t>
  </si>
  <si>
    <t>871251121R00</t>
  </si>
  <si>
    <t>Montáž potrubí z plastických hmot z tlakových trubek polyetylenových, vnějšího průměru 110 mm</t>
  </si>
  <si>
    <t>19,5</t>
  </si>
  <si>
    <t>892233111R00</t>
  </si>
  <si>
    <t>Proplach a desinfekce vodovodního potrubí DN od 40 do 70 mm</t>
  </si>
  <si>
    <t>70+11+45,5+66,5</t>
  </si>
  <si>
    <t>891211221R00</t>
  </si>
  <si>
    <t>Montáž vodovodních armatur na potrubí šoupátek v šachtách s ručním kolečkem, DN 50 mm</t>
  </si>
  <si>
    <t>892241111R00</t>
  </si>
  <si>
    <t>Tlakové zkoušky vodovodního potrubí DN do 80 mm</t>
  </si>
  <si>
    <t>193</t>
  </si>
  <si>
    <t>193,0+19,5</t>
  </si>
  <si>
    <t>257,5</t>
  </si>
  <si>
    <t>MAT 01201</t>
  </si>
  <si>
    <t>TVAROVKA ISO SPOJKA, 32-32</t>
  </si>
  <si>
    <t>MAT 01202</t>
  </si>
  <si>
    <t>TVAROVKA ISO SPOJKA, 40-40</t>
  </si>
  <si>
    <t>MAT 01203</t>
  </si>
  <si>
    <t>TVAROVKA ISO SPOJKA, 50-50</t>
  </si>
  <si>
    <t>MAT 01204</t>
  </si>
  <si>
    <t>TVAROVKA ISO SPOJKA, 63-63</t>
  </si>
  <si>
    <t>286134701R</t>
  </si>
  <si>
    <t>trubka plastová vodovodní hladká; s certifikací dle PAS 1075; PE 100 RC; SDR 11,0; PN 16; D = 32,0 mm; s = 3,00 mm; materiál ochr. trubky PP</t>
  </si>
  <si>
    <t>70*1,015</t>
  </si>
  <si>
    <t>286134702R</t>
  </si>
  <si>
    <t>trubka plastová vodovodní hladká; s certifikací dle PAS 1075; PE 100 RC; SDR 11,0; PN 16; D = 40,0 mm; s = 3,70 mm; materiál ochr. trubky PP</t>
  </si>
  <si>
    <t>11*1,015</t>
  </si>
  <si>
    <t>286134703R</t>
  </si>
  <si>
    <t>trubka plastová vodovodní hladká; s certifikací dle PAS 1075; PE 100 RC; SDR 11,0; PN 16; D = 50,0 mm; s = 4,60 mm; materiál ochr. trubky PP</t>
  </si>
  <si>
    <t>45,5*1,015</t>
  </si>
  <si>
    <t>286134704R</t>
  </si>
  <si>
    <t>trubka plastová vodovodní hladká; s certifikací dle PAS 1075; PE 100 RC; SDR 11,0; PN 16; D = 63,0 mm; s = 5,80 mm; materiál ochr. trubky PP</t>
  </si>
  <si>
    <t>66,5*1,015</t>
  </si>
  <si>
    <t>286134707R</t>
  </si>
  <si>
    <t>trubka plastová vodovodní hladká; s certifikací dle PAS 1075; PE 100 RC; SDR 11,0; PN 16; D = 110,0 mm; s = 10,00 mm; materiál ochr. trubky PP</t>
  </si>
  <si>
    <t>19,5*1,015</t>
  </si>
  <si>
    <t>MAT 01207</t>
  </si>
  <si>
    <t>ŠOUPĚ E2 PŘÍRUBOVÉ KRÁTKÉ, 50</t>
  </si>
  <si>
    <t>MAT 01208</t>
  </si>
  <si>
    <t>KOLO RUČNÍ HAWLE, 50</t>
  </si>
  <si>
    <t>MAT 01209</t>
  </si>
  <si>
    <t>KOLENO PATNÍ PŘÍRUBOVÉ, 50</t>
  </si>
  <si>
    <t>MAT 01210</t>
  </si>
  <si>
    <t>TVAROVKA T KUS, 50-50</t>
  </si>
  <si>
    <t>MAT 01211</t>
  </si>
  <si>
    <t>TVAROVKA FF KUS, 50/400</t>
  </si>
  <si>
    <t>MAT 01212</t>
  </si>
  <si>
    <t>PŘÍRUBA S2000, 50/63</t>
  </si>
  <si>
    <t>MAT 01213</t>
  </si>
  <si>
    <t>LAPAČ NEČISTOT, 80</t>
  </si>
  <si>
    <t>MAT 01215</t>
  </si>
  <si>
    <t>PŘÍRUBA S2000, 100/110</t>
  </si>
  <si>
    <t>MAT 01216</t>
  </si>
  <si>
    <t>HRDLOVÁ SPOJKA, 100 (104-132)</t>
  </si>
  <si>
    <t>MAT 01217</t>
  </si>
  <si>
    <t>HRDLOVÁ SPOJKA, 50 (56-71)</t>
  </si>
  <si>
    <t>MAT 01218</t>
  </si>
  <si>
    <t>PAS NAVRTÁVACÍ UZAVÍRACÍ HAKU, 63-5/4''</t>
  </si>
  <si>
    <t>MAT 01219</t>
  </si>
  <si>
    <t>TĚSNĚNÍ PLOCHÉ VYSEKÁVANÉ, 50</t>
  </si>
  <si>
    <t>MAT 01220</t>
  </si>
  <si>
    <t>ŠROUB S MATICÍ NEREZ, A2 M16/60</t>
  </si>
  <si>
    <t>MAT 01221</t>
  </si>
  <si>
    <t>PODLOŽKA POZINK, M16</t>
  </si>
  <si>
    <t>551100013R</t>
  </si>
  <si>
    <t>kohout kulový vnitřní-vnitřní závit FF; pro vodovod; PN 25; 5/4 "; ovládání páčka</t>
  </si>
  <si>
    <t>MAT 01223</t>
  </si>
  <si>
    <t>POUZDRO ROZPĚRNÉ 17,6 -PLYN, 50/17,6</t>
  </si>
  <si>
    <t>893111190</t>
  </si>
  <si>
    <t>Vodoměrná šachta pro ZŠ</t>
  </si>
  <si>
    <t xml:space="preserve">Vodoměrná šachta bude osazena na betonovou desku z betonu  B10 /tl. 15 cm/ pod kterou je vrstva hutněného štěrku /frakce 0-63 mm/, tl. 15 cm, hutnění 250 kN/m2, Edef = min 35 Mpa. : </t>
  </si>
  <si>
    <t xml:space="preserve">-  Vodoměrná šachta bude kompletně dodávka prefa jako betonová. : </t>
  </si>
  <si>
    <t xml:space="preserve">Dno: rozměr vnitřní 2400 x 1400 mm, světlá výška 1930 mm, tl. betonových stěn 100 mm. : </t>
  </si>
  <si>
    <t xml:space="preserve">Zákrytová deska: rozměr 2600 x 1600 mm, tl. 200 mm. : </t>
  </si>
  <si>
    <t xml:space="preserve">-  Vstupní "komín" vstupu do šachty o výšce 200 mm /600 x 600 mm/. : </t>
  </si>
  <si>
    <t xml:space="preserve">-  Do stěny bude od výrobce dna osazen nerezový žebřík. : </t>
  </si>
  <si>
    <t xml:space="preserve">-  Na komín bude přišroubován nerezový uzamykatelný poklop 0,7 x 0,7 metru. : </t>
  </si>
  <si>
    <t xml:space="preserve">-  Na osazenou zákrytovou desku bude rozprostřena zemina  tl. 15 cm a provedeno osetí trávou. : </t>
  </si>
  <si>
    <t xml:space="preserve">-  Kóty: : </t>
  </si>
  <si>
    <t xml:space="preserve">Kóta terénu v místě šachty je 511,35. : </t>
  </si>
  <si>
    <t xml:space="preserve">Kóta upraveného terénu kolem poklopu 511,35 a poklop šachty bude 511,45. : </t>
  </si>
  <si>
    <t xml:space="preserve">Dno šachty má kótu 507,07. : </t>
  </si>
  <si>
    <t>893009001</t>
  </si>
  <si>
    <t>Zrušení stávajíci šachty</t>
  </si>
  <si>
    <t xml:space="preserve">= Poz 2. : </t>
  </si>
  <si>
    <t xml:space="preserve">Stávající vodovodní šachta bude zrušena. Tedy vybourat strop, zavést zeminou zhutnit, rozprostřít ornici a oset travou. : 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</si>
  <si>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</si>
  <si>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</si>
  <si>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</si>
  <si>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113106231R00</t>
  </si>
  <si>
    <t>Rozebrání vozovek a ploch s jakoukoliv výplní spár   v jakékoliv ploše, ze zámkové dlažky, kladených do lože z kameniva</t>
  </si>
  <si>
    <t>s přemístěním hmot na skládku na vzdálenost do 3 m nebo s naložením na dopravní prostředek</t>
  </si>
  <si>
    <t xml:space="preserve">Chodník s povrchem zámková dlažba : </t>
  </si>
  <si>
    <t>30 cm od stávajícího povrchu chodníku bet. dlažba, dl. 29,9 m : (0,60+0,30*2)*29,9</t>
  </si>
  <si>
    <t>30 cm od stávajícího povrchu chodníku bet. dlažba, dl. 1 m : (0,90+0,30*2)*1</t>
  </si>
  <si>
    <t>113106111R00</t>
  </si>
  <si>
    <t>Rozebrání komunikací pro pěší s jakýmkoliv ložem a výplní spár  z mozaiky</t>
  </si>
  <si>
    <t xml:space="preserve">Chodník s povrchem žulová mozaika : </t>
  </si>
  <si>
    <t>chodník mozaika, dl. 15 m : (0,90+0,30*2)*15</t>
  </si>
  <si>
    <t>30 cm od stávajícího povrchu chodníku žul. mozaika, dl. 72,2 m : (0,60+0,30*2)*72,2</t>
  </si>
  <si>
    <t>30 cm od stávajícího povrchu chodníku žul. mozaika, dl. 3 m : (0,90+0,30*2)*3</t>
  </si>
  <si>
    <t>113107524R00</t>
  </si>
  <si>
    <t>Odstranění podkladů nebo krytů z kameniva hrubého drceného, v ploše jednotlivě do 50 m2, tloušťka vrstvy 240 mm</t>
  </si>
  <si>
    <t>30 cm od stávajícího povrchu chodníku bet. dlažba, dl. 29,9 m : 0,60*29,9</t>
  </si>
  <si>
    <t>30 cm od stávajícího povrchu chodníku bet. dlažba, dl. 1 m : 0,90*1</t>
  </si>
  <si>
    <t>113107620R00</t>
  </si>
  <si>
    <t>Odstranění podkladů nebo krytů z kameniva hrubého drceného, v ploše jednotlivě nad 50 m2, tloušťka vrstvy 200 mm</t>
  </si>
  <si>
    <t xml:space="preserve">Odstranění podkladních vrstev chodníků : </t>
  </si>
  <si>
    <t>chodník mozaika, dl. 15 m : 0,90*15</t>
  </si>
  <si>
    <t>30 cm od stávajícího povrchu chodníku žul. mozaika, dl. 72,2 m : 0,60*72,2</t>
  </si>
  <si>
    <t>30 cm od stávajícího povrchu chodníku žul. mozaika, dl. 3 m : 0,90*3</t>
  </si>
  <si>
    <t>113109420R00</t>
  </si>
  <si>
    <t>Odstranění podkladů nebo krytů z betonu prostého, v ploše jednotlivě nad 50 m2, tloušťka vrstvy 200 mm</t>
  </si>
  <si>
    <t xml:space="preserve">Vybourání kamenných krajníků : </t>
  </si>
  <si>
    <t>Odstranění podkladů pod obrubníky tl. 20 cm v šíři 0,3 m : 0,30*0,20*158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</si>
  <si>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</si>
  <si>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</si>
  <si>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</si>
  <si>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 xml:space="preserve">Jedná se o 3 úseky před obytnými domy: : </t>
  </si>
  <si>
    <t>Před čp. 4803/3 a 2657/1 : 47</t>
  </si>
  <si>
    <t xml:space="preserve"> Před čp. 2658/7 a 2658/5 : 47</t>
  </si>
  <si>
    <t xml:space="preserve"> Před čp. 2659/11 a 2659/9 : 64</t>
  </si>
  <si>
    <t>mimo výkop : 1902,0</t>
  </si>
  <si>
    <t>odpočet plochy nad rýhou : -570,6</t>
  </si>
  <si>
    <t>189000001</t>
  </si>
  <si>
    <t>Doplnění zeminy</t>
  </si>
  <si>
    <t xml:space="preserve">kamenné krajníky : </t>
  </si>
  <si>
    <t xml:space="preserve">Doplnění zeminy : </t>
  </si>
  <si>
    <t>odhad : 0,15*0,15*158</t>
  </si>
  <si>
    <t>asfaltové vozovky v š. 3,0 m : 3,0*(622+12)</t>
  </si>
  <si>
    <t>odpočet opravy komunikace nad výkopem vodovodu : -570,6</t>
  </si>
  <si>
    <t>564861111RT2</t>
  </si>
  <si>
    <t>Podklad ze štěrkodrti s rozprostřením a zhutněním frakce 0-32 mm, tloušťka po zhutnění 200 mm</t>
  </si>
  <si>
    <t>564231111R00</t>
  </si>
  <si>
    <t>Podklad nebo podsyp ze štěrkopísku tloušťka po zhutnění 100 mm</t>
  </si>
  <si>
    <t>s rozprostřením, vlhčením a zhutněním</t>
  </si>
  <si>
    <t>provizorní úprava krytu : 18,84</t>
  </si>
  <si>
    <t>113107310R00</t>
  </si>
  <si>
    <t>Odstranění podkladů nebo krytů z kameniva těženého, v ploše jednotlivě do 50 m2, tloušťka vrstvy 100 mm</t>
  </si>
  <si>
    <t>odstranění provizorní úprava krytu : 18,84</t>
  </si>
  <si>
    <t>596215022</t>
  </si>
  <si>
    <t>Kladení zámkové dlažby tl. 6 cm do drtě tl. 4 cm</t>
  </si>
  <si>
    <t>Položení stávající betonové dlažby : 37,38</t>
  </si>
  <si>
    <t>564851111RT2</t>
  </si>
  <si>
    <t>Podklad ze štěrkodrti s rozprostřením a zhutněním frakce 0-32 mm, tloušťka po zhutnění 150 mm</t>
  </si>
  <si>
    <t>provizorní úprava krytu : 59,52</t>
  </si>
  <si>
    <t>113107410R00</t>
  </si>
  <si>
    <t>Odstranění podkladů nebo krytů z kameniva těženého, v ploše jednotlivě nad 50 m2, tloušťka vrstvy 100 mm</t>
  </si>
  <si>
    <t>odstranění provizorní úprava krytu : 59,52</t>
  </si>
  <si>
    <t>591211112</t>
  </si>
  <si>
    <t>Kladení dlažby drobné kostky,lože z kamen.tl. 5 cm</t>
  </si>
  <si>
    <t xml:space="preserve">Pískové lože  tl. 50 mm : </t>
  </si>
  <si>
    <t>Položení žulové mozaiky. : 113,64</t>
  </si>
  <si>
    <t>895949111</t>
  </si>
  <si>
    <t>Demontáž vpusti uliční z dílců typ UV - 50 normální</t>
  </si>
  <si>
    <t>Stávající uliční vpusť bude rozebrána /vybourána/ : 1</t>
  </si>
  <si>
    <t>899209111</t>
  </si>
  <si>
    <t>Demontáž mříží litinových s rámem do 150kg</t>
  </si>
  <si>
    <t>877313123R00</t>
  </si>
  <si>
    <t>Montáž tvarovek na potrubí z trub z plastů těsněných gumovým kroužkem jednoosých DN 150 mm</t>
  </si>
  <si>
    <t xml:space="preserve">Výpis   materiálu : </t>
  </si>
  <si>
    <t>kolena : 1*3</t>
  </si>
  <si>
    <t>28654470601</t>
  </si>
  <si>
    <t>Koleno PVC U, OD/DN 160 mm, 1 hrdlé, 160/15°</t>
  </si>
  <si>
    <t>1*1,015</t>
  </si>
  <si>
    <t>28654470611</t>
  </si>
  <si>
    <t>Koleno PVC U, OD/DN 160 mm, 1 hrdlé, 160/30°</t>
  </si>
  <si>
    <t>28654470621</t>
  </si>
  <si>
    <t>Koleno PVC U, OD/DN 160 mm, 1 hrdlé, 160/45°</t>
  </si>
  <si>
    <t>895941111R00</t>
  </si>
  <si>
    <t>Zřízení vpusti kanalizační uliční z betonových dílců  typ UV - 50 normální</t>
  </si>
  <si>
    <t>včetně zřízení lože ze štěrkopísku,</t>
  </si>
  <si>
    <t>výpis materiálu : 1</t>
  </si>
  <si>
    <t>899203111R00</t>
  </si>
  <si>
    <t>Osazení mříží litinových o hmotnost jednotlivě přes 100  do 150 kg</t>
  </si>
  <si>
    <t>včetně rámů a košů na bahno,</t>
  </si>
  <si>
    <t>55340351R</t>
  </si>
  <si>
    <t>mříž vtoková; litina; rozměr 504 x 504 x 180 mm; únosnost C 250 kN</t>
  </si>
  <si>
    <t>59223819.AR</t>
  </si>
  <si>
    <t>prstenec s rovnou hranou; betonový; DN = 390,0 mm; h = 60,0 mm; s = 235,00 mm; s 1 = 85,0 mm; beton C 35/45</t>
  </si>
  <si>
    <t>RTS 22/ II</t>
  </si>
  <si>
    <t>1*1,01</t>
  </si>
  <si>
    <t>59223821R</t>
  </si>
  <si>
    <t>prstenec betonový; DN = 660,0 mm; h = 180,0 mm; s = 100,00 mm; beton C 35/45</t>
  </si>
  <si>
    <t>59223826R</t>
  </si>
  <si>
    <t>skruž železobetonová TBV; DN = 500,0 mm; h = 590,0 mm; s = 50,00 mm; Pu 30 kN/m; beton C 35/45</t>
  </si>
  <si>
    <t>592238241</t>
  </si>
  <si>
    <t>Vpust uliční betonová TBV-Q 500/590/150V 59x50x5, skruž s výtokem nezabudovanou vložkou PVC 150mm</t>
  </si>
  <si>
    <t>59223823R</t>
  </si>
  <si>
    <t>dno uliční vpusti beton; TBV; Di = 495,0 mm; h = 626 mm; t = 50 mm; beton C 35/45; Pu 30 kN/m</t>
  </si>
  <si>
    <t>899231111R00</t>
  </si>
  <si>
    <t>Výšková úprava uličního vstupu nebo vpustě do 20 cm zvýšením mříže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</si>
  <si>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</si>
  <si>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uliční vpusť UV 2 výškově upravena - pozvednuta o 5 cm z kóty 500,11 na 500,13 : 1</t>
  </si>
  <si>
    <t>899909001</t>
  </si>
  <si>
    <t>Napojení nové vpusti potrubím PVC SN 8 a obetonování spoje</t>
  </si>
  <si>
    <t xml:space="preserve">Nová vpusť bude napojena potrubím PVC SN 8 a toto potrubí vsunuto do stávajícího a spoj obetonován. : </t>
  </si>
  <si>
    <t>564861111R00</t>
  </si>
  <si>
    <t>Podklad ze štěrkodrti s rozprostřením a zhutněním frakce 0-63 mm, tloušťka po zhutnění 200 mm</t>
  </si>
  <si>
    <t>Štěrkový vrstva pod obrubníky tl. 20 cm v šíři 0,3 m : 0,3*158</t>
  </si>
  <si>
    <t>917161119</t>
  </si>
  <si>
    <t>Osazení krajníků do betonového lože</t>
  </si>
  <si>
    <t xml:space="preserve">Osazení krajníků do betonového lože C 20/25nXF3 : </t>
  </si>
  <si>
    <t>158</t>
  </si>
  <si>
    <t>918101119</t>
  </si>
  <si>
    <t>Lože pod obrubníky</t>
  </si>
  <si>
    <t>betonové lože C 20/25nXF3 : 0,30*0,20*158</t>
  </si>
  <si>
    <t>919731122R00</t>
  </si>
  <si>
    <t>Zarovnání styčné plochy podkladu nebo krytu živičné, tloušťky přes 50 do 100 mm</t>
  </si>
  <si>
    <t>podél vybourané části komunikace nebo zpevněné plochy</t>
  </si>
  <si>
    <t xml:space="preserve">pracovní spára mezi stávajícím a novým asfaltem bude zalita asfaltem, nebo spárovací páskou. : </t>
  </si>
  <si>
    <t>716,5</t>
  </si>
  <si>
    <t>919735112R00</t>
  </si>
  <si>
    <t>Řezání stávajících krytů nebo podkladů živičných, hloubky přes 50 do 100 mm</t>
  </si>
  <si>
    <t>včetně spotřeby vody</t>
  </si>
  <si>
    <t xml:space="preserve">zaříznut hrana stávajícího asfaltu (délka 716,5 m) : </t>
  </si>
  <si>
    <t>Zaříznutí asfaltu : 716,5</t>
  </si>
  <si>
    <t>58380333R</t>
  </si>
  <si>
    <t>obrubník kamenný přímý; materiálová skupina I/2 (žula); š = 250 mm; h = 200 mm; l = 800 až 2 000 mm</t>
  </si>
  <si>
    <t xml:space="preserve">Osazení krajníků (20 % nových). : </t>
  </si>
  <si>
    <t>158*0,20</t>
  </si>
  <si>
    <t>asfaltové vozovky v š. 3,0 m : 1902,0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</si>
  <si>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</si>
  <si>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</si>
  <si>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</si>
  <si>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 xml:space="preserve">Dlažba bude očištěna, provizorně vyskládána u výkopu a pak znovu položena : </t>
  </si>
  <si>
    <t>Chodník s povrchem zámková dlažba : 37,38</t>
  </si>
  <si>
    <t>979071121R00</t>
  </si>
  <si>
    <t xml:space="preserve">Očištění vybouraných dlažebních kostek drobných,  s původním vyplněním spár kamenivem těženým  </t>
  </si>
  <si>
    <t>od spojovacího materiálu, s uložením očištěných kostek na skládku, s odklizením odpadových hmot na hromady a s odklizením vybouraných kostek na vzdálenost do 3 m</t>
  </si>
  <si>
    <t xml:space="preserve">Dlažba bude očištěna a odvezena na skládku stavebního materiálu SMJ (vzdálenost do 5 km). : </t>
  </si>
  <si>
    <t>Chodník s povrchem žulová mozaika : 113,64</t>
  </si>
  <si>
    <t>998274101R00</t>
  </si>
  <si>
    <t>Přesun hmot pro trubní vedení z trub betonových v otevřeném výkopu</t>
  </si>
  <si>
    <t>RTS 20/ I</t>
  </si>
  <si>
    <t>vodovodu nebo kanalizace ražené nebo hloubené (827 1.4, 827 2.4) z trub betonových nebo železobetonových včetně drobných objektů,</t>
  </si>
  <si>
    <t>998223011R00</t>
  </si>
  <si>
    <t>Přesun hmot pozemních komunikací, kryt dlážděný jakékoliv délky objektu</t>
  </si>
  <si>
    <t>PH DLAŽBY A OBRUBNÍKY : 89,51725+82,94210+31,66206</t>
  </si>
  <si>
    <t>173,29502</t>
  </si>
  <si>
    <t>Recyklát z frézování asfaltové komunikace bude odvezen na Pístov /do nových kasáren/ a nebude žádný poplatek za skládkování, cca 5 km. : 146,454</t>
  </si>
  <si>
    <t>Odvoz podkladních vrstev, tak  do 10 km. : 9,94752+26,18880+4,55040</t>
  </si>
  <si>
    <t>Odvoz provizorních podkladních vrstev, tak  do 10 km. : 4,14480+13,09440</t>
  </si>
  <si>
    <t>do 5 km : 146,454*4</t>
  </si>
  <si>
    <t>do 10 km : 57,92592*9</t>
  </si>
  <si>
    <t>Odvoz podkladních vrstev : 57,92592</t>
  </si>
  <si>
    <t>979084212R00</t>
  </si>
  <si>
    <t>Vodorovná doprava vybouraných hmot po suchu s naložením a se složením na vzdálenost do 50 m</t>
  </si>
  <si>
    <t>krajníky : 42,660</t>
  </si>
  <si>
    <t>Dlažba zámková : 8,41050</t>
  </si>
  <si>
    <t>979084216R00</t>
  </si>
  <si>
    <t>Vodorovná doprava vybouraných hmot po suchu bez naložení, ale se složením na vzdálenost do 5 km</t>
  </si>
  <si>
    <t xml:space="preserve">odvezena na skládku stavebního materiálu SMJ (vzdálenost do 5 km). Poté znovu přivezena a položena/. : </t>
  </si>
  <si>
    <t xml:space="preserve">žulová mozaika : </t>
  </si>
  <si>
    <t>tam a zpět : 13,40952*2</t>
  </si>
  <si>
    <t xml:space="preserve">Projednat tyto věci s provozovatelem.  S vybudováním suchovodu musí dojít k náhradnímu přepojení jednotlivých RD. </t>
  </si>
  <si>
    <t xml:space="preserve">které práce spojené s výměnou vodovodu /například odvzdušnění, odkalení/ může udělat sám a s jakým rozsahem prací se obrátit na provozovatele.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</si>
</sst>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21" fillId="0" borderId="0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1" t="s">
        <v>39</v>
      </c>
      <c r="B2" s="201"/>
      <c r="C2" s="201"/>
      <c r="D2" s="201"/>
      <c r="E2" s="201"/>
      <c r="F2" s="201"/>
      <c r="G2" s="201"/>
    </row>
  </sheetData>
  <sheetProtection algorithmName="SHA-512" hashValue="I/maF/FZqokcVmWeA0MN3KCN5WKBsB3VZ2KeLEFkSkOjWpDWjmSTgUwEU1x0pSbmqXEo2TFT7UzrZYuIFXHT6A==" saltValue="6B9VurqGgJUk+dMZ32d33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7"/>
  <sheetViews>
    <sheetView showGridLines="0" topLeftCell="B2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02" t="s">
        <v>41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2"/>
      <c r="B2" s="76" t="s">
        <v>22</v>
      </c>
      <c r="C2" s="77"/>
      <c r="D2" s="78" t="s">
        <v>43</v>
      </c>
      <c r="E2" s="211" t="s">
        <v>44</v>
      </c>
      <c r="F2" s="212"/>
      <c r="G2" s="212"/>
      <c r="H2" s="212"/>
      <c r="I2" s="212"/>
      <c r="J2" s="213"/>
      <c r="O2" s="1"/>
    </row>
    <row r="3" spans="1:15" ht="27" hidden="1" customHeight="1" x14ac:dyDescent="0.2">
      <c r="A3" s="2"/>
      <c r="B3" s="79"/>
      <c r="C3" s="77"/>
      <c r="D3" s="80"/>
      <c r="E3" s="214"/>
      <c r="F3" s="215"/>
      <c r="G3" s="215"/>
      <c r="H3" s="215"/>
      <c r="I3" s="215"/>
      <c r="J3" s="216"/>
    </row>
    <row r="4" spans="1:15" ht="23.25" customHeight="1" x14ac:dyDescent="0.2">
      <c r="A4" s="2"/>
      <c r="B4" s="81"/>
      <c r="C4" s="82"/>
      <c r="D4" s="83"/>
      <c r="E4" s="224"/>
      <c r="F4" s="224"/>
      <c r="G4" s="224"/>
      <c r="H4" s="224"/>
      <c r="I4" s="224"/>
      <c r="J4" s="225"/>
    </row>
    <row r="5" spans="1:15" ht="24" customHeight="1" x14ac:dyDescent="0.2">
      <c r="A5" s="2"/>
      <c r="B5" s="31" t="s">
        <v>42</v>
      </c>
      <c r="D5" s="228"/>
      <c r="E5" s="229"/>
      <c r="F5" s="229"/>
      <c r="G5" s="229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0"/>
      <c r="E6" s="231"/>
      <c r="F6" s="231"/>
      <c r="G6" s="231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2"/>
      <c r="F7" s="233"/>
      <c r="G7" s="23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8"/>
      <c r="E11" s="218"/>
      <c r="F11" s="218"/>
      <c r="G11" s="218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3"/>
      <c r="E12" s="223"/>
      <c r="F12" s="223"/>
      <c r="G12" s="223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6"/>
      <c r="F13" s="227"/>
      <c r="G13" s="22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7"/>
      <c r="F15" s="217"/>
      <c r="G15" s="219"/>
      <c r="H15" s="219"/>
      <c r="I15" s="219" t="s">
        <v>29</v>
      </c>
      <c r="J15" s="220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8"/>
      <c r="F16" s="209"/>
      <c r="G16" s="208"/>
      <c r="H16" s="209"/>
      <c r="I16" s="208">
        <f>SUMIF(F63:F73,A16,I63:I73)+SUMIF(F63:F73,"PSU",I63:I73)</f>
        <v>0</v>
      </c>
      <c r="J16" s="210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8"/>
      <c r="F17" s="209"/>
      <c r="G17" s="208"/>
      <c r="H17" s="209"/>
      <c r="I17" s="208">
        <f>SUMIF(F63:F73,A17,I63:I73)</f>
        <v>0</v>
      </c>
      <c r="J17" s="210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8"/>
      <c r="F18" s="209"/>
      <c r="G18" s="208"/>
      <c r="H18" s="209"/>
      <c r="I18" s="208">
        <f>SUMIF(F63:F73,A18,I63:I73)</f>
        <v>0</v>
      </c>
      <c r="J18" s="210"/>
    </row>
    <row r="19" spans="1:10" ht="23.25" customHeight="1" x14ac:dyDescent="0.2">
      <c r="A19" s="138" t="s">
        <v>96</v>
      </c>
      <c r="B19" s="38" t="s">
        <v>27</v>
      </c>
      <c r="C19" s="62"/>
      <c r="D19" s="63"/>
      <c r="E19" s="208"/>
      <c r="F19" s="209"/>
      <c r="G19" s="208"/>
      <c r="H19" s="209"/>
      <c r="I19" s="208">
        <f>SUMIF(F63:F73,A19,I63:I73)</f>
        <v>0</v>
      </c>
      <c r="J19" s="210"/>
    </row>
    <row r="20" spans="1:10" ht="23.25" customHeight="1" x14ac:dyDescent="0.2">
      <c r="A20" s="138" t="s">
        <v>95</v>
      </c>
      <c r="B20" s="38" t="s">
        <v>28</v>
      </c>
      <c r="C20" s="62"/>
      <c r="D20" s="63"/>
      <c r="E20" s="208"/>
      <c r="F20" s="209"/>
      <c r="G20" s="208"/>
      <c r="H20" s="209"/>
      <c r="I20" s="208">
        <f>SUMIF(F63:F73,A20,I63:I73)</f>
        <v>0</v>
      </c>
      <c r="J20" s="210"/>
    </row>
    <row r="21" spans="1:10" ht="23.25" customHeight="1" x14ac:dyDescent="0.2">
      <c r="A21" s="2"/>
      <c r="B21" s="48" t="s">
        <v>29</v>
      </c>
      <c r="C21" s="64"/>
      <c r="D21" s="65"/>
      <c r="E21" s="221"/>
      <c r="F21" s="222"/>
      <c r="G21" s="221"/>
      <c r="H21" s="222"/>
      <c r="I21" s="221">
        <f>SUM(I16:J20)</f>
        <v>0</v>
      </c>
      <c r="J21" s="23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37">
        <f>ZakladDPHSniVypocet</f>
        <v>0</v>
      </c>
      <c r="H23" s="238"/>
      <c r="I23" s="23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35">
        <f>A23</f>
        <v>0</v>
      </c>
      <c r="H24" s="236"/>
      <c r="I24" s="23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37">
        <f>ZakladDPHZaklVypocet</f>
        <v>0</v>
      </c>
      <c r="H25" s="238"/>
      <c r="I25" s="23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05">
        <f>A25</f>
        <v>0</v>
      </c>
      <c r="H26" s="206"/>
      <c r="I26" s="20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07">
        <f>CenaCelkem-(ZakladDPHSni+DPHSni+ZakladDPHZakl+DPHZakl)</f>
        <v>0</v>
      </c>
      <c r="H27" s="207"/>
      <c r="I27" s="207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41">
        <f>ZakladDPHSniVypocet+ZakladDPHZaklVypocet</f>
        <v>0</v>
      </c>
      <c r="H28" s="241"/>
      <c r="I28" s="241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40">
        <f>A27</f>
        <v>0</v>
      </c>
      <c r="H29" s="240"/>
      <c r="I29" s="240"/>
      <c r="J29" s="118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2"/>
      <c r="E34" s="243"/>
      <c r="G34" s="244"/>
      <c r="H34" s="245"/>
      <c r="I34" s="245"/>
      <c r="J34" s="25"/>
    </row>
    <row r="35" spans="1:10" ht="12.75" customHeight="1" x14ac:dyDescent="0.2">
      <c r="A35" s="2"/>
      <c r="B35" s="2"/>
      <c r="D35" s="234" t="s">
        <v>2</v>
      </c>
      <c r="E35" s="23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46"/>
      <c r="D39" s="246"/>
      <c r="E39" s="246"/>
      <c r="F39" s="98">
        <f>'02 01 Pol'!AE330+'02 02 Pol'!AE82+'03 03 Pol'!AE107+'03 04 Pol'!AE325+'03 05 Pol'!AE275</f>
        <v>0</v>
      </c>
      <c r="G39" s="99">
        <f>'02 01 Pol'!AF330+'02 02 Pol'!AF82+'03 03 Pol'!AF107+'03 04 Pol'!AF325+'03 05 Pol'!AF275</f>
        <v>0</v>
      </c>
      <c r="H39" s="100">
        <f t="shared" ref="H39:H47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247" t="s">
        <v>46</v>
      </c>
      <c r="D40" s="247"/>
      <c r="E40" s="247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47</v>
      </c>
      <c r="C41" s="247" t="s">
        <v>48</v>
      </c>
      <c r="D41" s="247"/>
      <c r="E41" s="247"/>
      <c r="F41" s="103">
        <f>'02 01 Pol'!AE330+'02 02 Pol'!AE82</f>
        <v>0</v>
      </c>
      <c r="G41" s="104">
        <f>'02 01 Pol'!AF330+'02 02 Pol'!AF82</f>
        <v>0</v>
      </c>
      <c r="H41" s="104">
        <f t="shared" si="1"/>
        <v>0</v>
      </c>
      <c r="I41" s="104">
        <f t="shared" ref="I41:I47" si="2">F41+G41+H41</f>
        <v>0</v>
      </c>
      <c r="J41" s="105" t="str">
        <f t="shared" ref="J41:J47" si="3">IF(CenaCelkemVypocet=0,"",I41/CenaCelkemVypocet*100)</f>
        <v/>
      </c>
    </row>
    <row r="42" spans="1:10" ht="25.5" customHeight="1" x14ac:dyDescent="0.2">
      <c r="A42" s="87">
        <v>3</v>
      </c>
      <c r="B42" s="106" t="s">
        <v>49</v>
      </c>
      <c r="C42" s="246" t="s">
        <v>50</v>
      </c>
      <c r="D42" s="246"/>
      <c r="E42" s="246"/>
      <c r="F42" s="107">
        <f>'02 01 Pol'!AE330</f>
        <v>0</v>
      </c>
      <c r="G42" s="100">
        <f>'02 01 Pol'!AF330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47</v>
      </c>
      <c r="C43" s="246" t="s">
        <v>51</v>
      </c>
      <c r="D43" s="246"/>
      <c r="E43" s="246"/>
      <c r="F43" s="107">
        <f>'02 02 Pol'!AE82</f>
        <v>0</v>
      </c>
      <c r="G43" s="100">
        <f>'02 02 Pol'!AF82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2</v>
      </c>
      <c r="B44" s="102" t="s">
        <v>52</v>
      </c>
      <c r="C44" s="247" t="s">
        <v>53</v>
      </c>
      <c r="D44" s="247"/>
      <c r="E44" s="247"/>
      <c r="F44" s="103">
        <f>'03 03 Pol'!AE107+'03 04 Pol'!AE325+'03 05 Pol'!AE275</f>
        <v>0</v>
      </c>
      <c r="G44" s="104">
        <f>'03 03 Pol'!AF107+'03 04 Pol'!AF325+'03 05 Pol'!AF275</f>
        <v>0</v>
      </c>
      <c r="H44" s="104">
        <f t="shared" si="1"/>
        <v>0</v>
      </c>
      <c r="I44" s="104">
        <f t="shared" si="2"/>
        <v>0</v>
      </c>
      <c r="J44" s="105" t="str">
        <f t="shared" si="3"/>
        <v/>
      </c>
    </row>
    <row r="45" spans="1:10" ht="25.5" customHeight="1" x14ac:dyDescent="0.2">
      <c r="A45" s="87">
        <v>3</v>
      </c>
      <c r="B45" s="106" t="s">
        <v>52</v>
      </c>
      <c r="C45" s="246" t="s">
        <v>54</v>
      </c>
      <c r="D45" s="246"/>
      <c r="E45" s="246"/>
      <c r="F45" s="107">
        <f>'03 03 Pol'!AE107</f>
        <v>0</v>
      </c>
      <c r="G45" s="100">
        <f>'03 03 Pol'!AF107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3</v>
      </c>
      <c r="B46" s="106" t="s">
        <v>55</v>
      </c>
      <c r="C46" s="246" t="s">
        <v>56</v>
      </c>
      <c r="D46" s="246"/>
      <c r="E46" s="246"/>
      <c r="F46" s="107">
        <f>'03 04 Pol'!AE325</f>
        <v>0</v>
      </c>
      <c r="G46" s="100">
        <f>'03 04 Pol'!AF325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">
      <c r="A47" s="87">
        <v>3</v>
      </c>
      <c r="B47" s="106" t="s">
        <v>57</v>
      </c>
      <c r="C47" s="246" t="s">
        <v>58</v>
      </c>
      <c r="D47" s="246"/>
      <c r="E47" s="246"/>
      <c r="F47" s="107">
        <f>'03 05 Pol'!AE275</f>
        <v>0</v>
      </c>
      <c r="G47" s="100">
        <f>'03 05 Pol'!AF275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/>
      <c r="B48" s="248" t="s">
        <v>59</v>
      </c>
      <c r="C48" s="249"/>
      <c r="D48" s="249"/>
      <c r="E48" s="250"/>
      <c r="F48" s="108">
        <f>SUMIF(A39:A47,"=1",F39:F47)</f>
        <v>0</v>
      </c>
      <c r="G48" s="109">
        <f>SUMIF(A39:A47,"=1",G39:G47)</f>
        <v>0</v>
      </c>
      <c r="H48" s="109">
        <f>SUMIF(A39:A47,"=1",H39:H47)</f>
        <v>0</v>
      </c>
      <c r="I48" s="109">
        <f>SUMIF(A39:A47,"=1",I39:I47)</f>
        <v>0</v>
      </c>
      <c r="J48" s="110">
        <f>SUMIF(A39:A47,"=1",J39:J47)</f>
        <v>0</v>
      </c>
    </row>
    <row r="50" spans="1:10" x14ac:dyDescent="0.2">
      <c r="A50" t="s">
        <v>61</v>
      </c>
      <c r="B50" t="s">
        <v>62</v>
      </c>
    </row>
    <row r="51" spans="1:10" x14ac:dyDescent="0.2">
      <c r="A51" t="s">
        <v>63</v>
      </c>
      <c r="B51" t="s">
        <v>64</v>
      </c>
    </row>
    <row r="52" spans="1:10" x14ac:dyDescent="0.2">
      <c r="A52" t="s">
        <v>65</v>
      </c>
      <c r="B52" t="s">
        <v>66</v>
      </c>
    </row>
    <row r="53" spans="1:10" x14ac:dyDescent="0.2">
      <c r="A53" t="s">
        <v>65</v>
      </c>
      <c r="B53" t="s">
        <v>67</v>
      </c>
    </row>
    <row r="54" spans="1:10" x14ac:dyDescent="0.2">
      <c r="A54" t="s">
        <v>63</v>
      </c>
      <c r="B54" t="s">
        <v>68</v>
      </c>
    </row>
    <row r="55" spans="1:10" x14ac:dyDescent="0.2">
      <c r="A55" t="s">
        <v>65</v>
      </c>
      <c r="B55" t="s">
        <v>69</v>
      </c>
    </row>
    <row r="56" spans="1:10" x14ac:dyDescent="0.2">
      <c r="A56" t="s">
        <v>65</v>
      </c>
      <c r="B56" t="s">
        <v>70</v>
      </c>
    </row>
    <row r="57" spans="1:10" x14ac:dyDescent="0.2">
      <c r="A57" t="s">
        <v>65</v>
      </c>
      <c r="B57" t="s">
        <v>71</v>
      </c>
    </row>
    <row r="60" spans="1:10" ht="15.75" x14ac:dyDescent="0.25">
      <c r="B60" s="119" t="s">
        <v>72</v>
      </c>
    </row>
    <row r="62" spans="1:10" ht="25.5" customHeight="1" x14ac:dyDescent="0.2">
      <c r="A62" s="121"/>
      <c r="B62" s="124" t="s">
        <v>17</v>
      </c>
      <c r="C62" s="124" t="s">
        <v>5</v>
      </c>
      <c r="D62" s="125"/>
      <c r="E62" s="125"/>
      <c r="F62" s="126" t="s">
        <v>73</v>
      </c>
      <c r="G62" s="126"/>
      <c r="H62" s="126"/>
      <c r="I62" s="126" t="s">
        <v>29</v>
      </c>
      <c r="J62" s="126" t="s">
        <v>0</v>
      </c>
    </row>
    <row r="63" spans="1:10" ht="36.75" customHeight="1" x14ac:dyDescent="0.2">
      <c r="A63" s="122"/>
      <c r="B63" s="127" t="s">
        <v>74</v>
      </c>
      <c r="C63" s="251" t="s">
        <v>75</v>
      </c>
      <c r="D63" s="252"/>
      <c r="E63" s="252"/>
      <c r="F63" s="134" t="s">
        <v>24</v>
      </c>
      <c r="G63" s="135"/>
      <c r="H63" s="135"/>
      <c r="I63" s="135">
        <f>'02 01 Pol'!G8+'02 02 Pol'!G8+'03 04 Pol'!G8+'03 05 Pol'!G8</f>
        <v>0</v>
      </c>
      <c r="J63" s="131" t="str">
        <f>IF(I74=0,"",I63/I74*100)</f>
        <v/>
      </c>
    </row>
    <row r="64" spans="1:10" ht="36.75" customHeight="1" x14ac:dyDescent="0.2">
      <c r="A64" s="122"/>
      <c r="B64" s="127" t="s">
        <v>76</v>
      </c>
      <c r="C64" s="251" t="s">
        <v>77</v>
      </c>
      <c r="D64" s="252"/>
      <c r="E64" s="252"/>
      <c r="F64" s="134" t="s">
        <v>24</v>
      </c>
      <c r="G64" s="135"/>
      <c r="H64" s="135"/>
      <c r="I64" s="135">
        <f>'02 01 Pol'!G161+'03 04 Pol'!G193</f>
        <v>0</v>
      </c>
      <c r="J64" s="131" t="str">
        <f>IF(I74=0,"",I64/I74*100)</f>
        <v/>
      </c>
    </row>
    <row r="65" spans="1:10" ht="36.75" customHeight="1" x14ac:dyDescent="0.2">
      <c r="A65" s="122"/>
      <c r="B65" s="127" t="s">
        <v>78</v>
      </c>
      <c r="C65" s="251" t="s">
        <v>79</v>
      </c>
      <c r="D65" s="252"/>
      <c r="E65" s="252"/>
      <c r="F65" s="134" t="s">
        <v>24</v>
      </c>
      <c r="G65" s="135"/>
      <c r="H65" s="135"/>
      <c r="I65" s="135">
        <f>'02 02 Pol'!G28+'03 05 Pol'!G66</f>
        <v>0</v>
      </c>
      <c r="J65" s="131" t="str">
        <f>IF(I74=0,"",I65/I74*100)</f>
        <v/>
      </c>
    </row>
    <row r="66" spans="1:10" ht="36.75" customHeight="1" x14ac:dyDescent="0.2">
      <c r="A66" s="122"/>
      <c r="B66" s="127" t="s">
        <v>80</v>
      </c>
      <c r="C66" s="251" t="s">
        <v>81</v>
      </c>
      <c r="D66" s="252"/>
      <c r="E66" s="252"/>
      <c r="F66" s="134" t="s">
        <v>24</v>
      </c>
      <c r="G66" s="135"/>
      <c r="H66" s="135"/>
      <c r="I66" s="135">
        <f>'03 05 Pol'!G76</f>
        <v>0</v>
      </c>
      <c r="J66" s="131" t="str">
        <f>IF(I74=0,"",I66/I74*100)</f>
        <v/>
      </c>
    </row>
    <row r="67" spans="1:10" ht="36.75" customHeight="1" x14ac:dyDescent="0.2">
      <c r="A67" s="122"/>
      <c r="B67" s="127" t="s">
        <v>82</v>
      </c>
      <c r="C67" s="251" t="s">
        <v>83</v>
      </c>
      <c r="D67" s="252"/>
      <c r="E67" s="252"/>
      <c r="F67" s="134" t="s">
        <v>24</v>
      </c>
      <c r="G67" s="135"/>
      <c r="H67" s="135"/>
      <c r="I67" s="135">
        <f>'02 01 Pol'!G171+'03 04 Pol'!G201+'03 05 Pol'!G123</f>
        <v>0</v>
      </c>
      <c r="J67" s="131" t="str">
        <f>IF(I74=0,"",I67/I74*100)</f>
        <v/>
      </c>
    </row>
    <row r="68" spans="1:10" ht="36.75" customHeight="1" x14ac:dyDescent="0.2">
      <c r="A68" s="122"/>
      <c r="B68" s="127" t="s">
        <v>84</v>
      </c>
      <c r="C68" s="251" t="s">
        <v>85</v>
      </c>
      <c r="D68" s="252"/>
      <c r="E68" s="252"/>
      <c r="F68" s="134" t="s">
        <v>24</v>
      </c>
      <c r="G68" s="135"/>
      <c r="H68" s="135"/>
      <c r="I68" s="135">
        <f>'03 05 Pol'!G183</f>
        <v>0</v>
      </c>
      <c r="J68" s="131" t="str">
        <f>IF(I74=0,"",I68/I74*100)</f>
        <v/>
      </c>
    </row>
    <row r="69" spans="1:10" ht="36.75" customHeight="1" x14ac:dyDescent="0.2">
      <c r="A69" s="122"/>
      <c r="B69" s="127" t="s">
        <v>86</v>
      </c>
      <c r="C69" s="251" t="s">
        <v>87</v>
      </c>
      <c r="D69" s="252"/>
      <c r="E69" s="252"/>
      <c r="F69" s="134" t="s">
        <v>24</v>
      </c>
      <c r="G69" s="135"/>
      <c r="H69" s="135"/>
      <c r="I69" s="135">
        <f>'02 02 Pol'!G55+'03 05 Pol'!G215</f>
        <v>0</v>
      </c>
      <c r="J69" s="131" t="str">
        <f>IF(I74=0,"",I69/I74*100)</f>
        <v/>
      </c>
    </row>
    <row r="70" spans="1:10" ht="36.75" customHeight="1" x14ac:dyDescent="0.2">
      <c r="A70" s="122"/>
      <c r="B70" s="127" t="s">
        <v>88</v>
      </c>
      <c r="C70" s="251" t="s">
        <v>89</v>
      </c>
      <c r="D70" s="252"/>
      <c r="E70" s="252"/>
      <c r="F70" s="134" t="s">
        <v>24</v>
      </c>
      <c r="G70" s="135"/>
      <c r="H70" s="135"/>
      <c r="I70" s="135">
        <f>'03 05 Pol'!G221</f>
        <v>0</v>
      </c>
      <c r="J70" s="131" t="str">
        <f>IF(I74=0,"",I70/I74*100)</f>
        <v/>
      </c>
    </row>
    <row r="71" spans="1:10" ht="36.75" customHeight="1" x14ac:dyDescent="0.2">
      <c r="A71" s="122"/>
      <c r="B71" s="127" t="s">
        <v>90</v>
      </c>
      <c r="C71" s="251" t="s">
        <v>91</v>
      </c>
      <c r="D71" s="252"/>
      <c r="E71" s="252"/>
      <c r="F71" s="134" t="s">
        <v>24</v>
      </c>
      <c r="G71" s="135"/>
      <c r="H71" s="135"/>
      <c r="I71" s="135">
        <f>'02 01 Pol'!G326+'02 02 Pol'!G60+'03 04 Pol'!G321+'03 05 Pol'!G234</f>
        <v>0</v>
      </c>
      <c r="J71" s="131" t="str">
        <f>IF(I74=0,"",I71/I74*100)</f>
        <v/>
      </c>
    </row>
    <row r="72" spans="1:10" ht="36.75" customHeight="1" x14ac:dyDescent="0.2">
      <c r="A72" s="122"/>
      <c r="B72" s="127" t="s">
        <v>92</v>
      </c>
      <c r="C72" s="251" t="s">
        <v>93</v>
      </c>
      <c r="D72" s="252"/>
      <c r="E72" s="252"/>
      <c r="F72" s="134" t="s">
        <v>94</v>
      </c>
      <c r="G72" s="135"/>
      <c r="H72" s="135"/>
      <c r="I72" s="135">
        <f>'02 02 Pol'!G63+'03 05 Pol'!G245</f>
        <v>0</v>
      </c>
      <c r="J72" s="131" t="str">
        <f>IF(I74=0,"",I72/I74*100)</f>
        <v/>
      </c>
    </row>
    <row r="73" spans="1:10" ht="36.75" customHeight="1" x14ac:dyDescent="0.2">
      <c r="A73" s="122"/>
      <c r="B73" s="127" t="s">
        <v>95</v>
      </c>
      <c r="C73" s="251" t="s">
        <v>28</v>
      </c>
      <c r="D73" s="252"/>
      <c r="E73" s="252"/>
      <c r="F73" s="134" t="s">
        <v>95</v>
      </c>
      <c r="G73" s="135"/>
      <c r="H73" s="135"/>
      <c r="I73" s="135">
        <f>'03 03 Pol'!G8</f>
        <v>0</v>
      </c>
      <c r="J73" s="131" t="str">
        <f>IF(I74=0,"",I73/I74*100)</f>
        <v/>
      </c>
    </row>
    <row r="74" spans="1:10" ht="25.5" customHeight="1" x14ac:dyDescent="0.2">
      <c r="A74" s="123"/>
      <c r="B74" s="128" t="s">
        <v>1</v>
      </c>
      <c r="C74" s="129"/>
      <c r="D74" s="130"/>
      <c r="E74" s="130"/>
      <c r="F74" s="136"/>
      <c r="G74" s="137"/>
      <c r="H74" s="137"/>
      <c r="I74" s="137">
        <f>SUM(I63:I73)</f>
        <v>0</v>
      </c>
      <c r="J74" s="132">
        <f>SUM(J63:J73)</f>
        <v>0</v>
      </c>
    </row>
    <row r="75" spans="1:10" x14ac:dyDescent="0.2">
      <c r="F75" s="86"/>
      <c r="G75" s="86"/>
      <c r="H75" s="86"/>
      <c r="I75" s="86"/>
      <c r="J75" s="133"/>
    </row>
    <row r="76" spans="1:10" x14ac:dyDescent="0.2">
      <c r="F76" s="86"/>
      <c r="G76" s="86"/>
      <c r="H76" s="86"/>
      <c r="I76" s="86"/>
      <c r="J76" s="133"/>
    </row>
    <row r="77" spans="1:10" x14ac:dyDescent="0.2">
      <c r="F77" s="86"/>
      <c r="G77" s="86"/>
      <c r="H77" s="86"/>
      <c r="I77" s="86"/>
      <c r="J77" s="133"/>
    </row>
  </sheetData>
  <sheetProtection algorithmName="SHA-512" hashValue="Q6vNR1bKZ2uH+L+D+2hyePf6A9qFb2E4yBHHzJ96N7al1EsIRxlTFEQPNuFn6nnC6ut/0KZVNoCxv7YOFO9E+g==" saltValue="vmSyo5wIsdNMPIqfjWx0r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73:E73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50" t="s">
        <v>7</v>
      </c>
      <c r="B2" s="49"/>
      <c r="C2" s="255"/>
      <c r="D2" s="255"/>
      <c r="E2" s="255"/>
      <c r="F2" s="255"/>
      <c r="G2" s="256"/>
    </row>
    <row r="3" spans="1:7" ht="24.95" customHeight="1" x14ac:dyDescent="0.2">
      <c r="A3" s="50" t="s">
        <v>8</v>
      </c>
      <c r="B3" s="49"/>
      <c r="C3" s="255"/>
      <c r="D3" s="255"/>
      <c r="E3" s="255"/>
      <c r="F3" s="255"/>
      <c r="G3" s="256"/>
    </row>
    <row r="4" spans="1:7" ht="24.95" customHeight="1" x14ac:dyDescent="0.2">
      <c r="A4" s="50" t="s">
        <v>9</v>
      </c>
      <c r="B4" s="49"/>
      <c r="C4" s="255"/>
      <c r="D4" s="255"/>
      <c r="E4" s="255"/>
      <c r="F4" s="255"/>
      <c r="G4" s="256"/>
    </row>
    <row r="5" spans="1:7" x14ac:dyDescent="0.2">
      <c r="B5" s="4"/>
      <c r="C5" s="5"/>
      <c r="D5" s="6"/>
    </row>
  </sheetData>
  <sheetProtection algorithmName="SHA-512" hashValue="ks7Tpm2aHBFwzyZLE0aqSxDrkwJyytfKI57/VsN2IKufQNOdywaxjoFiRLRZBHxFLfQqgyH1wTMPAK/Cg5VydA==" saltValue="dInTdhP6Cg0/sN/mgcqQf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97</v>
      </c>
      <c r="B1" s="259"/>
      <c r="C1" s="259"/>
      <c r="D1" s="259"/>
      <c r="E1" s="259"/>
      <c r="F1" s="259"/>
      <c r="G1" s="259"/>
      <c r="AG1" t="s">
        <v>98</v>
      </c>
    </row>
    <row r="2" spans="1:60" ht="24.95" customHeight="1" x14ac:dyDescent="0.2">
      <c r="A2" s="139" t="s">
        <v>7</v>
      </c>
      <c r="B2" s="49" t="s">
        <v>43</v>
      </c>
      <c r="C2" s="260" t="s">
        <v>44</v>
      </c>
      <c r="D2" s="261"/>
      <c r="E2" s="261"/>
      <c r="F2" s="261"/>
      <c r="G2" s="262"/>
      <c r="AG2" t="s">
        <v>99</v>
      </c>
    </row>
    <row r="3" spans="1:60" ht="24.95" customHeight="1" x14ac:dyDescent="0.2">
      <c r="A3" s="139" t="s">
        <v>8</v>
      </c>
      <c r="B3" s="49" t="s">
        <v>47</v>
      </c>
      <c r="C3" s="260" t="s">
        <v>48</v>
      </c>
      <c r="D3" s="261"/>
      <c r="E3" s="261"/>
      <c r="F3" s="261"/>
      <c r="G3" s="262"/>
      <c r="AC3" s="120" t="s">
        <v>99</v>
      </c>
      <c r="AG3" t="s">
        <v>100</v>
      </c>
    </row>
    <row r="4" spans="1:60" ht="24.95" customHeight="1" x14ac:dyDescent="0.2">
      <c r="A4" s="140" t="s">
        <v>9</v>
      </c>
      <c r="B4" s="141" t="s">
        <v>49</v>
      </c>
      <c r="C4" s="263" t="s">
        <v>50</v>
      </c>
      <c r="D4" s="264"/>
      <c r="E4" s="264"/>
      <c r="F4" s="264"/>
      <c r="G4" s="265"/>
      <c r="AG4" t="s">
        <v>101</v>
      </c>
    </row>
    <row r="5" spans="1:60" x14ac:dyDescent="0.2">
      <c r="D5" s="10"/>
    </row>
    <row r="6" spans="1:60" ht="38.25" x14ac:dyDescent="0.2">
      <c r="A6" s="143" t="s">
        <v>102</v>
      </c>
      <c r="B6" s="145" t="s">
        <v>103</v>
      </c>
      <c r="C6" s="145" t="s">
        <v>104</v>
      </c>
      <c r="D6" s="144" t="s">
        <v>105</v>
      </c>
      <c r="E6" s="143" t="s">
        <v>106</v>
      </c>
      <c r="F6" s="142" t="s">
        <v>107</v>
      </c>
      <c r="G6" s="143" t="s">
        <v>29</v>
      </c>
      <c r="H6" s="146" t="s">
        <v>30</v>
      </c>
      <c r="I6" s="146" t="s">
        <v>108</v>
      </c>
      <c r="J6" s="146" t="s">
        <v>31</v>
      </c>
      <c r="K6" s="146" t="s">
        <v>109</v>
      </c>
      <c r="L6" s="146" t="s">
        <v>110</v>
      </c>
      <c r="M6" s="146" t="s">
        <v>111</v>
      </c>
      <c r="N6" s="146" t="s">
        <v>112</v>
      </c>
      <c r="O6" s="146" t="s">
        <v>113</v>
      </c>
      <c r="P6" s="146" t="s">
        <v>114</v>
      </c>
      <c r="Q6" s="146" t="s">
        <v>115</v>
      </c>
      <c r="R6" s="146" t="s">
        <v>116</v>
      </c>
      <c r="S6" s="146" t="s">
        <v>117</v>
      </c>
      <c r="T6" s="146" t="s">
        <v>118</v>
      </c>
      <c r="U6" s="146" t="s">
        <v>119</v>
      </c>
      <c r="V6" s="146" t="s">
        <v>120</v>
      </c>
      <c r="W6" s="146" t="s">
        <v>121</v>
      </c>
      <c r="X6" s="146" t="s">
        <v>122</v>
      </c>
      <c r="Y6" s="146" t="s">
        <v>123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124</v>
      </c>
      <c r="B8" s="168" t="s">
        <v>74</v>
      </c>
      <c r="C8" s="189" t="s">
        <v>75</v>
      </c>
      <c r="D8" s="169"/>
      <c r="E8" s="170"/>
      <c r="F8" s="171"/>
      <c r="G8" s="171">
        <f>SUMIF(AG9:AG160,"&lt;&gt;NOR",G9:G160)</f>
        <v>0</v>
      </c>
      <c r="H8" s="171"/>
      <c r="I8" s="171">
        <f>SUM(I9:I160)</f>
        <v>0</v>
      </c>
      <c r="J8" s="171"/>
      <c r="K8" s="171">
        <f>SUM(K9:K160)</f>
        <v>0</v>
      </c>
      <c r="L8" s="171"/>
      <c r="M8" s="171">
        <f>SUM(M9:M160)</f>
        <v>0</v>
      </c>
      <c r="N8" s="170"/>
      <c r="O8" s="170">
        <f>SUM(O9:O160)</f>
        <v>1215.6100000000001</v>
      </c>
      <c r="P8" s="170"/>
      <c r="Q8" s="170">
        <f>SUM(Q9:Q160)</f>
        <v>0</v>
      </c>
      <c r="R8" s="171"/>
      <c r="S8" s="171"/>
      <c r="T8" s="172"/>
      <c r="U8" s="166"/>
      <c r="V8" s="166">
        <f>SUM(V9:V160)</f>
        <v>2312.9300000000003</v>
      </c>
      <c r="W8" s="166"/>
      <c r="X8" s="166"/>
      <c r="Y8" s="166"/>
      <c r="AG8" t="s">
        <v>125</v>
      </c>
    </row>
    <row r="9" spans="1:60" outlineLevel="1" x14ac:dyDescent="0.2">
      <c r="A9" s="174">
        <v>1</v>
      </c>
      <c r="B9" s="175" t="s">
        <v>126</v>
      </c>
      <c r="C9" s="190" t="s">
        <v>127</v>
      </c>
      <c r="D9" s="176" t="s">
        <v>128</v>
      </c>
      <c r="E9" s="177">
        <v>13.5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1.0699999999999999E-2</v>
      </c>
      <c r="O9" s="177">
        <f>ROUND(E9*N9,2)</f>
        <v>0.14000000000000001</v>
      </c>
      <c r="P9" s="177">
        <v>0</v>
      </c>
      <c r="Q9" s="177">
        <f>ROUND(E9*P9,2)</f>
        <v>0</v>
      </c>
      <c r="R9" s="179" t="s">
        <v>129</v>
      </c>
      <c r="S9" s="179" t="s">
        <v>130</v>
      </c>
      <c r="T9" s="180" t="s">
        <v>130</v>
      </c>
      <c r="U9" s="157">
        <v>0.90800000000000003</v>
      </c>
      <c r="V9" s="157">
        <f>ROUND(E9*U9,2)</f>
        <v>12.26</v>
      </c>
      <c r="W9" s="157"/>
      <c r="X9" s="157" t="s">
        <v>131</v>
      </c>
      <c r="Y9" s="157" t="s">
        <v>132</v>
      </c>
      <c r="Z9" s="147"/>
      <c r="AA9" s="147"/>
      <c r="AB9" s="147"/>
      <c r="AC9" s="147"/>
      <c r="AD9" s="147"/>
      <c r="AE9" s="147"/>
      <c r="AF9" s="147"/>
      <c r="AG9" s="147" t="s">
        <v>133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57" t="s">
        <v>134</v>
      </c>
      <c r="D10" s="258"/>
      <c r="E10" s="258"/>
      <c r="F10" s="258"/>
      <c r="G10" s="258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1" t="str">
        <f>C10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91" t="s">
        <v>136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1" t="s">
        <v>138</v>
      </c>
      <c r="D12" s="158"/>
      <c r="E12" s="159">
        <v>4.5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137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1" t="s">
        <v>139</v>
      </c>
      <c r="D13" s="158"/>
      <c r="E13" s="159">
        <v>0.9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1" t="s">
        <v>140</v>
      </c>
      <c r="D14" s="158"/>
      <c r="E14" s="159">
        <v>4.5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91" t="s">
        <v>141</v>
      </c>
      <c r="D15" s="158"/>
      <c r="E15" s="159">
        <v>0.9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91" t="s">
        <v>142</v>
      </c>
      <c r="D16" s="158"/>
      <c r="E16" s="159">
        <v>1.8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91" t="s">
        <v>143</v>
      </c>
      <c r="D17" s="158"/>
      <c r="E17" s="159">
        <v>0.9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92" t="s">
        <v>144</v>
      </c>
      <c r="D18" s="160"/>
      <c r="E18" s="161">
        <v>13.5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137</v>
      </c>
      <c r="AH18" s="147">
        <v>1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4">
        <v>2</v>
      </c>
      <c r="B19" s="175" t="s">
        <v>145</v>
      </c>
      <c r="C19" s="190" t="s">
        <v>146</v>
      </c>
      <c r="D19" s="176" t="s">
        <v>128</v>
      </c>
      <c r="E19" s="177">
        <v>3.6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1.2710000000000001E-2</v>
      </c>
      <c r="O19" s="177">
        <f>ROUND(E19*N19,2)</f>
        <v>0.05</v>
      </c>
      <c r="P19" s="177">
        <v>0</v>
      </c>
      <c r="Q19" s="177">
        <f>ROUND(E19*P19,2)</f>
        <v>0</v>
      </c>
      <c r="R19" s="179" t="s">
        <v>129</v>
      </c>
      <c r="S19" s="179" t="s">
        <v>130</v>
      </c>
      <c r="T19" s="180" t="s">
        <v>130</v>
      </c>
      <c r="U19" s="157">
        <v>1.153</v>
      </c>
      <c r="V19" s="157">
        <f>ROUND(E19*U19,2)</f>
        <v>4.1500000000000004</v>
      </c>
      <c r="W19" s="157"/>
      <c r="X19" s="157" t="s">
        <v>131</v>
      </c>
      <c r="Y19" s="157" t="s">
        <v>132</v>
      </c>
      <c r="Z19" s="147"/>
      <c r="AA19" s="147"/>
      <c r="AB19" s="147"/>
      <c r="AC19" s="147"/>
      <c r="AD19" s="147"/>
      <c r="AE19" s="147"/>
      <c r="AF19" s="147"/>
      <c r="AG19" s="147" t="s">
        <v>133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2" x14ac:dyDescent="0.2">
      <c r="A20" s="154"/>
      <c r="B20" s="155"/>
      <c r="C20" s="257" t="s">
        <v>134</v>
      </c>
      <c r="D20" s="258"/>
      <c r="E20" s="258"/>
      <c r="F20" s="258"/>
      <c r="G20" s="258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135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81" t="str">
        <f>C20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91" t="s">
        <v>136</v>
      </c>
      <c r="D21" s="158"/>
      <c r="E21" s="159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137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91" t="s">
        <v>147</v>
      </c>
      <c r="D22" s="158"/>
      <c r="E22" s="159">
        <v>1.8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137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1" t="s">
        <v>148</v>
      </c>
      <c r="D23" s="158"/>
      <c r="E23" s="159">
        <v>1.8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137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2" t="s">
        <v>144</v>
      </c>
      <c r="D24" s="160"/>
      <c r="E24" s="161">
        <v>3.6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137</v>
      </c>
      <c r="AH24" s="147">
        <v>1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4">
        <v>3</v>
      </c>
      <c r="B25" s="175" t="s">
        <v>149</v>
      </c>
      <c r="C25" s="190" t="s">
        <v>150</v>
      </c>
      <c r="D25" s="176" t="s">
        <v>128</v>
      </c>
      <c r="E25" s="177">
        <v>13.5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7">
        <v>6.9629999999999997E-2</v>
      </c>
      <c r="O25" s="177">
        <f>ROUND(E25*N25,2)</f>
        <v>0.94</v>
      </c>
      <c r="P25" s="177">
        <v>0</v>
      </c>
      <c r="Q25" s="177">
        <f>ROUND(E25*P25,2)</f>
        <v>0</v>
      </c>
      <c r="R25" s="179" t="s">
        <v>129</v>
      </c>
      <c r="S25" s="179" t="s">
        <v>130</v>
      </c>
      <c r="T25" s="180" t="s">
        <v>130</v>
      </c>
      <c r="U25" s="157">
        <v>1.246</v>
      </c>
      <c r="V25" s="157">
        <f>ROUND(E25*U25,2)</f>
        <v>16.82</v>
      </c>
      <c r="W25" s="157"/>
      <c r="X25" s="157" t="s">
        <v>131</v>
      </c>
      <c r="Y25" s="157" t="s">
        <v>132</v>
      </c>
      <c r="Z25" s="147"/>
      <c r="AA25" s="147"/>
      <c r="AB25" s="147"/>
      <c r="AC25" s="147"/>
      <c r="AD25" s="147"/>
      <c r="AE25" s="147"/>
      <c r="AF25" s="147"/>
      <c r="AG25" s="147" t="s">
        <v>133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2" x14ac:dyDescent="0.2">
      <c r="A26" s="154"/>
      <c r="B26" s="155"/>
      <c r="C26" s="257" t="s">
        <v>134</v>
      </c>
      <c r="D26" s="258"/>
      <c r="E26" s="258"/>
      <c r="F26" s="258"/>
      <c r="G26" s="258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135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81" t="str">
        <f>C26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91" t="s">
        <v>136</v>
      </c>
      <c r="D27" s="158"/>
      <c r="E27" s="159"/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137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1" t="s">
        <v>151</v>
      </c>
      <c r="D28" s="158"/>
      <c r="E28" s="159">
        <v>2.7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137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1" t="s">
        <v>152</v>
      </c>
      <c r="D29" s="158"/>
      <c r="E29" s="159">
        <v>1.8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137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91" t="s">
        <v>153</v>
      </c>
      <c r="D30" s="158"/>
      <c r="E30" s="159">
        <v>3.6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137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1" t="s">
        <v>154</v>
      </c>
      <c r="D31" s="158"/>
      <c r="E31" s="159">
        <v>4.5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137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1" t="s">
        <v>155</v>
      </c>
      <c r="D32" s="158"/>
      <c r="E32" s="159">
        <v>0.9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137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2" t="s">
        <v>144</v>
      </c>
      <c r="D33" s="160"/>
      <c r="E33" s="161">
        <v>13.5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137</v>
      </c>
      <c r="AH33" s="147">
        <v>1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4">
        <v>4</v>
      </c>
      <c r="B34" s="175" t="s">
        <v>156</v>
      </c>
      <c r="C34" s="190" t="s">
        <v>157</v>
      </c>
      <c r="D34" s="176" t="s">
        <v>158</v>
      </c>
      <c r="E34" s="177">
        <v>345.375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9" t="s">
        <v>129</v>
      </c>
      <c r="S34" s="179" t="s">
        <v>130</v>
      </c>
      <c r="T34" s="180" t="s">
        <v>130</v>
      </c>
      <c r="U34" s="157">
        <v>1.7629999999999999</v>
      </c>
      <c r="V34" s="157">
        <f>ROUND(E34*U34,2)</f>
        <v>608.9</v>
      </c>
      <c r="W34" s="157"/>
      <c r="X34" s="157" t="s">
        <v>131</v>
      </c>
      <c r="Y34" s="157" t="s">
        <v>132</v>
      </c>
      <c r="Z34" s="147"/>
      <c r="AA34" s="147"/>
      <c r="AB34" s="147"/>
      <c r="AC34" s="147"/>
      <c r="AD34" s="147"/>
      <c r="AE34" s="147"/>
      <c r="AF34" s="147"/>
      <c r="AG34" s="147" t="s">
        <v>133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257" t="s">
        <v>159</v>
      </c>
      <c r="D35" s="258"/>
      <c r="E35" s="258"/>
      <c r="F35" s="258"/>
      <c r="G35" s="258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135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81" t="str">
        <f>C35</f>
        <v>Příplatek k cenám hloubených vykopávek za ztížení vykopávky v blízkosti podzemního vedení nebo výbušnin pro jakoukoliv třídu horniny.</v>
      </c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91" t="s">
        <v>136</v>
      </c>
      <c r="D36" s="158"/>
      <c r="E36" s="159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137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3" x14ac:dyDescent="0.2">
      <c r="A37" s="154"/>
      <c r="B37" s="155"/>
      <c r="C37" s="191" t="s">
        <v>160</v>
      </c>
      <c r="D37" s="158"/>
      <c r="E37" s="159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137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91" t="s">
        <v>161</v>
      </c>
      <c r="D38" s="158"/>
      <c r="E38" s="159">
        <v>345.375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137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2" t="s">
        <v>144</v>
      </c>
      <c r="D39" s="160"/>
      <c r="E39" s="161">
        <v>345.375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137</v>
      </c>
      <c r="AH39" s="147">
        <v>1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4">
        <v>5</v>
      </c>
      <c r="B40" s="175" t="s">
        <v>162</v>
      </c>
      <c r="C40" s="190" t="s">
        <v>163</v>
      </c>
      <c r="D40" s="176" t="s">
        <v>158</v>
      </c>
      <c r="E40" s="177">
        <v>276.3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0</v>
      </c>
      <c r="O40" s="177">
        <f>ROUND(E40*N40,2)</f>
        <v>0</v>
      </c>
      <c r="P40" s="177">
        <v>0</v>
      </c>
      <c r="Q40" s="177">
        <f>ROUND(E40*P40,2)</f>
        <v>0</v>
      </c>
      <c r="R40" s="179" t="s">
        <v>129</v>
      </c>
      <c r="S40" s="179" t="s">
        <v>130</v>
      </c>
      <c r="T40" s="180" t="s">
        <v>130</v>
      </c>
      <c r="U40" s="157">
        <v>0.156</v>
      </c>
      <c r="V40" s="157">
        <f>ROUND(E40*U40,2)</f>
        <v>43.1</v>
      </c>
      <c r="W40" s="157"/>
      <c r="X40" s="157" t="s">
        <v>131</v>
      </c>
      <c r="Y40" s="157" t="s">
        <v>132</v>
      </c>
      <c r="Z40" s="147"/>
      <c r="AA40" s="147"/>
      <c r="AB40" s="147"/>
      <c r="AC40" s="147"/>
      <c r="AD40" s="147"/>
      <c r="AE40" s="147"/>
      <c r="AF40" s="147"/>
      <c r="AG40" s="147" t="s">
        <v>133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33.75" outlineLevel="2" x14ac:dyDescent="0.2">
      <c r="A41" s="154"/>
      <c r="B41" s="155"/>
      <c r="C41" s="257" t="s">
        <v>164</v>
      </c>
      <c r="D41" s="258"/>
      <c r="E41" s="258"/>
      <c r="F41" s="258"/>
      <c r="G41" s="258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135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81" t="str">
        <f>C41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91" t="s">
        <v>136</v>
      </c>
      <c r="D42" s="158"/>
      <c r="E42" s="159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137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91" t="s">
        <v>165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137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1" t="s">
        <v>166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137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91" t="s">
        <v>167</v>
      </c>
      <c r="D45" s="158"/>
      <c r="E45" s="159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137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3" t="s">
        <v>168</v>
      </c>
      <c r="D46" s="162"/>
      <c r="E46" s="163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137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4" t="s">
        <v>169</v>
      </c>
      <c r="D47" s="162"/>
      <c r="E47" s="163">
        <v>660.56399999999996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137</v>
      </c>
      <c r="AH47" s="147">
        <v>2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4" t="s">
        <v>170</v>
      </c>
      <c r="D48" s="162"/>
      <c r="E48" s="163">
        <v>12.635999999999999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137</v>
      </c>
      <c r="AH48" s="147">
        <v>2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94" t="s">
        <v>171</v>
      </c>
      <c r="D49" s="162"/>
      <c r="E49" s="163">
        <v>17.55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137</v>
      </c>
      <c r="AH49" s="147">
        <v>2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95" t="s">
        <v>172</v>
      </c>
      <c r="D50" s="164"/>
      <c r="E50" s="165">
        <v>690.75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137</v>
      </c>
      <c r="AH50" s="147">
        <v>3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3" t="s">
        <v>173</v>
      </c>
      <c r="D51" s="162"/>
      <c r="E51" s="163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137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1" t="s">
        <v>174</v>
      </c>
      <c r="D52" s="158"/>
      <c r="E52" s="159">
        <v>276.3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137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2" t="s">
        <v>144</v>
      </c>
      <c r="D53" s="160"/>
      <c r="E53" s="161">
        <v>276.3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137</v>
      </c>
      <c r="AH53" s="147">
        <v>1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4">
        <v>6</v>
      </c>
      <c r="B54" s="175" t="s">
        <v>175</v>
      </c>
      <c r="C54" s="190" t="s">
        <v>176</v>
      </c>
      <c r="D54" s="176" t="s">
        <v>158</v>
      </c>
      <c r="E54" s="177">
        <v>138.15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9" t="s">
        <v>129</v>
      </c>
      <c r="S54" s="179" t="s">
        <v>130</v>
      </c>
      <c r="T54" s="180" t="s">
        <v>130</v>
      </c>
      <c r="U54" s="157">
        <v>8.4000000000000005E-2</v>
      </c>
      <c r="V54" s="157">
        <f>ROUND(E54*U54,2)</f>
        <v>11.6</v>
      </c>
      <c r="W54" s="157"/>
      <c r="X54" s="157" t="s">
        <v>131</v>
      </c>
      <c r="Y54" s="157" t="s">
        <v>132</v>
      </c>
      <c r="Z54" s="147"/>
      <c r="AA54" s="147"/>
      <c r="AB54" s="147"/>
      <c r="AC54" s="147"/>
      <c r="AD54" s="147"/>
      <c r="AE54" s="147"/>
      <c r="AF54" s="147"/>
      <c r="AG54" s="147" t="s">
        <v>133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33.75" outlineLevel="2" x14ac:dyDescent="0.2">
      <c r="A55" s="154"/>
      <c r="B55" s="155"/>
      <c r="C55" s="257" t="s">
        <v>164</v>
      </c>
      <c r="D55" s="258"/>
      <c r="E55" s="258"/>
      <c r="F55" s="258"/>
      <c r="G55" s="258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135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81" t="str">
        <f>C55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91" t="s">
        <v>177</v>
      </c>
      <c r="D56" s="158"/>
      <c r="E56" s="159">
        <v>138.15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137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2" t="s">
        <v>144</v>
      </c>
      <c r="D57" s="160"/>
      <c r="E57" s="161">
        <v>138.15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137</v>
      </c>
      <c r="AH57" s="147">
        <v>1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4">
        <v>7</v>
      </c>
      <c r="B58" s="175" t="s">
        <v>178</v>
      </c>
      <c r="C58" s="190" t="s">
        <v>179</v>
      </c>
      <c r="D58" s="176" t="s">
        <v>158</v>
      </c>
      <c r="E58" s="177">
        <v>345.375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0</v>
      </c>
      <c r="O58" s="177">
        <f>ROUND(E58*N58,2)</f>
        <v>0</v>
      </c>
      <c r="P58" s="177">
        <v>0</v>
      </c>
      <c r="Q58" s="177">
        <f>ROUND(E58*P58,2)</f>
        <v>0</v>
      </c>
      <c r="R58" s="179" t="s">
        <v>129</v>
      </c>
      <c r="S58" s="179" t="s">
        <v>130</v>
      </c>
      <c r="T58" s="180" t="s">
        <v>130</v>
      </c>
      <c r="U58" s="157">
        <v>0.29099999999999998</v>
      </c>
      <c r="V58" s="157">
        <f>ROUND(E58*U58,2)</f>
        <v>100.5</v>
      </c>
      <c r="W58" s="157"/>
      <c r="X58" s="157" t="s">
        <v>131</v>
      </c>
      <c r="Y58" s="157" t="s">
        <v>132</v>
      </c>
      <c r="Z58" s="147"/>
      <c r="AA58" s="147"/>
      <c r="AB58" s="147"/>
      <c r="AC58" s="147"/>
      <c r="AD58" s="147"/>
      <c r="AE58" s="147"/>
      <c r="AF58" s="147"/>
      <c r="AG58" s="147" t="s">
        <v>133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33.75" outlineLevel="2" x14ac:dyDescent="0.2">
      <c r="A59" s="154"/>
      <c r="B59" s="155"/>
      <c r="C59" s="257" t="s">
        <v>164</v>
      </c>
      <c r="D59" s="258"/>
      <c r="E59" s="258"/>
      <c r="F59" s="258"/>
      <c r="G59" s="258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135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81" t="str">
        <f>C59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91" t="s">
        <v>180</v>
      </c>
      <c r="D60" s="158"/>
      <c r="E60" s="159">
        <v>345.375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137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2" t="s">
        <v>144</v>
      </c>
      <c r="D61" s="160"/>
      <c r="E61" s="161">
        <v>345.375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137</v>
      </c>
      <c r="AH61" s="147">
        <v>1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4">
        <v>8</v>
      </c>
      <c r="B62" s="175" t="s">
        <v>181</v>
      </c>
      <c r="C62" s="190" t="s">
        <v>182</v>
      </c>
      <c r="D62" s="176" t="s">
        <v>158</v>
      </c>
      <c r="E62" s="177">
        <v>172.6875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0</v>
      </c>
      <c r="O62" s="177">
        <f>ROUND(E62*N62,2)</f>
        <v>0</v>
      </c>
      <c r="P62" s="177">
        <v>0</v>
      </c>
      <c r="Q62" s="177">
        <f>ROUND(E62*P62,2)</f>
        <v>0</v>
      </c>
      <c r="R62" s="179" t="s">
        <v>129</v>
      </c>
      <c r="S62" s="179" t="s">
        <v>130</v>
      </c>
      <c r="T62" s="180" t="s">
        <v>130</v>
      </c>
      <c r="U62" s="157">
        <v>0.14829999999999999</v>
      </c>
      <c r="V62" s="157">
        <f>ROUND(E62*U62,2)</f>
        <v>25.61</v>
      </c>
      <c r="W62" s="157"/>
      <c r="X62" s="157" t="s">
        <v>131</v>
      </c>
      <c r="Y62" s="157" t="s">
        <v>132</v>
      </c>
      <c r="Z62" s="147"/>
      <c r="AA62" s="147"/>
      <c r="AB62" s="147"/>
      <c r="AC62" s="147"/>
      <c r="AD62" s="147"/>
      <c r="AE62" s="147"/>
      <c r="AF62" s="147"/>
      <c r="AG62" s="147" t="s">
        <v>133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33.75" outlineLevel="2" x14ac:dyDescent="0.2">
      <c r="A63" s="154"/>
      <c r="B63" s="155"/>
      <c r="C63" s="257" t="s">
        <v>164</v>
      </c>
      <c r="D63" s="258"/>
      <c r="E63" s="258"/>
      <c r="F63" s="258"/>
      <c r="G63" s="258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135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81" t="str">
        <f>C63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91" t="s">
        <v>183</v>
      </c>
      <c r="D64" s="158"/>
      <c r="E64" s="159">
        <v>172.6875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137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2" t="s">
        <v>144</v>
      </c>
      <c r="D65" s="160"/>
      <c r="E65" s="161">
        <v>172.6875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137</v>
      </c>
      <c r="AH65" s="147">
        <v>1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4">
        <v>9</v>
      </c>
      <c r="B66" s="175" t="s">
        <v>184</v>
      </c>
      <c r="C66" s="190" t="s">
        <v>185</v>
      </c>
      <c r="D66" s="176" t="s">
        <v>158</v>
      </c>
      <c r="E66" s="177">
        <v>34.537500000000001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9" t="s">
        <v>129</v>
      </c>
      <c r="S66" s="179" t="s">
        <v>130</v>
      </c>
      <c r="T66" s="180" t="s">
        <v>130</v>
      </c>
      <c r="U66" s="157">
        <v>0.47</v>
      </c>
      <c r="V66" s="157">
        <f>ROUND(E66*U66,2)</f>
        <v>16.23</v>
      </c>
      <c r="W66" s="157"/>
      <c r="X66" s="157" t="s">
        <v>131</v>
      </c>
      <c r="Y66" s="157" t="s">
        <v>132</v>
      </c>
      <c r="Z66" s="147"/>
      <c r="AA66" s="147"/>
      <c r="AB66" s="147"/>
      <c r="AC66" s="147"/>
      <c r="AD66" s="147"/>
      <c r="AE66" s="147"/>
      <c r="AF66" s="147"/>
      <c r="AG66" s="147" t="s">
        <v>133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33.75" outlineLevel="2" x14ac:dyDescent="0.2">
      <c r="A67" s="154"/>
      <c r="B67" s="155"/>
      <c r="C67" s="257" t="s">
        <v>164</v>
      </c>
      <c r="D67" s="258"/>
      <c r="E67" s="258"/>
      <c r="F67" s="258"/>
      <c r="G67" s="258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135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81" t="str">
        <f>C67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91" t="s">
        <v>186</v>
      </c>
      <c r="D68" s="158"/>
      <c r="E68" s="159">
        <v>34.537500000000001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137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2" t="s">
        <v>144</v>
      </c>
      <c r="D69" s="160"/>
      <c r="E69" s="161">
        <v>34.537500000000001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137</v>
      </c>
      <c r="AH69" s="147">
        <v>1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4">
        <v>10</v>
      </c>
      <c r="B70" s="175" t="s">
        <v>187</v>
      </c>
      <c r="C70" s="190" t="s">
        <v>188</v>
      </c>
      <c r="D70" s="176" t="s">
        <v>189</v>
      </c>
      <c r="E70" s="177">
        <v>2080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9.8999999999999999E-4</v>
      </c>
      <c r="O70" s="177">
        <f>ROUND(E70*N70,2)</f>
        <v>2.06</v>
      </c>
      <c r="P70" s="177">
        <v>0</v>
      </c>
      <c r="Q70" s="177">
        <f>ROUND(E70*P70,2)</f>
        <v>0</v>
      </c>
      <c r="R70" s="179" t="s">
        <v>129</v>
      </c>
      <c r="S70" s="179" t="s">
        <v>130</v>
      </c>
      <c r="T70" s="180" t="s">
        <v>130</v>
      </c>
      <c r="U70" s="157">
        <v>0.23599999999999999</v>
      </c>
      <c r="V70" s="157">
        <f>ROUND(E70*U70,2)</f>
        <v>490.88</v>
      </c>
      <c r="W70" s="157"/>
      <c r="X70" s="157" t="s">
        <v>131</v>
      </c>
      <c r="Y70" s="157" t="s">
        <v>132</v>
      </c>
      <c r="Z70" s="147"/>
      <c r="AA70" s="147"/>
      <c r="AB70" s="147"/>
      <c r="AC70" s="147"/>
      <c r="AD70" s="147"/>
      <c r="AE70" s="147"/>
      <c r="AF70" s="147"/>
      <c r="AG70" s="147" t="s">
        <v>133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257" t="s">
        <v>190</v>
      </c>
      <c r="D71" s="258"/>
      <c r="E71" s="258"/>
      <c r="F71" s="258"/>
      <c r="G71" s="258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135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91" t="s">
        <v>136</v>
      </c>
      <c r="D72" s="158"/>
      <c r="E72" s="159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137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91" t="s">
        <v>191</v>
      </c>
      <c r="D73" s="158"/>
      <c r="E73" s="159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137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3" x14ac:dyDescent="0.2">
      <c r="A74" s="154"/>
      <c r="B74" s="155"/>
      <c r="C74" s="191" t="s">
        <v>192</v>
      </c>
      <c r="D74" s="158"/>
      <c r="E74" s="159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137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1" t="s">
        <v>193</v>
      </c>
      <c r="D75" s="158"/>
      <c r="E75" s="159">
        <v>2080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137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2" t="s">
        <v>144</v>
      </c>
      <c r="D76" s="160"/>
      <c r="E76" s="161">
        <v>2080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137</v>
      </c>
      <c r="AH76" s="147">
        <v>1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4">
        <v>11</v>
      </c>
      <c r="B77" s="175" t="s">
        <v>194</v>
      </c>
      <c r="C77" s="190" t="s">
        <v>195</v>
      </c>
      <c r="D77" s="176" t="s">
        <v>158</v>
      </c>
      <c r="E77" s="177">
        <v>34.537500000000001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9" t="s">
        <v>129</v>
      </c>
      <c r="S77" s="179" t="s">
        <v>130</v>
      </c>
      <c r="T77" s="180" t="s">
        <v>130</v>
      </c>
      <c r="U77" s="157">
        <v>0.25</v>
      </c>
      <c r="V77" s="157">
        <f>ROUND(E77*U77,2)</f>
        <v>8.6300000000000008</v>
      </c>
      <c r="W77" s="157"/>
      <c r="X77" s="157" t="s">
        <v>131</v>
      </c>
      <c r="Y77" s="157" t="s">
        <v>132</v>
      </c>
      <c r="Z77" s="147"/>
      <c r="AA77" s="147"/>
      <c r="AB77" s="147"/>
      <c r="AC77" s="147"/>
      <c r="AD77" s="147"/>
      <c r="AE77" s="147"/>
      <c r="AF77" s="147"/>
      <c r="AG77" s="147" t="s">
        <v>133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33.75" outlineLevel="2" x14ac:dyDescent="0.2">
      <c r="A78" s="154"/>
      <c r="B78" s="155"/>
      <c r="C78" s="257" t="s">
        <v>164</v>
      </c>
      <c r="D78" s="258"/>
      <c r="E78" s="258"/>
      <c r="F78" s="258"/>
      <c r="G78" s="258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135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81" t="str">
        <f>C78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91" t="s">
        <v>196</v>
      </c>
      <c r="D79" s="158"/>
      <c r="E79" s="159">
        <v>34.537500000000001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137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2" t="s">
        <v>144</v>
      </c>
      <c r="D80" s="160"/>
      <c r="E80" s="161">
        <v>34.537500000000001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137</v>
      </c>
      <c r="AH80" s="147">
        <v>1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4">
        <v>12</v>
      </c>
      <c r="B81" s="175" t="s">
        <v>197</v>
      </c>
      <c r="C81" s="190" t="s">
        <v>198</v>
      </c>
      <c r="D81" s="176" t="s">
        <v>189</v>
      </c>
      <c r="E81" s="177">
        <v>2080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9" t="s">
        <v>129</v>
      </c>
      <c r="S81" s="179" t="s">
        <v>130</v>
      </c>
      <c r="T81" s="180" t="s">
        <v>130</v>
      </c>
      <c r="U81" s="157">
        <v>7.0000000000000007E-2</v>
      </c>
      <c r="V81" s="157">
        <f>ROUND(E81*U81,2)</f>
        <v>145.6</v>
      </c>
      <c r="W81" s="157"/>
      <c r="X81" s="157" t="s">
        <v>131</v>
      </c>
      <c r="Y81" s="157" t="s">
        <v>132</v>
      </c>
      <c r="Z81" s="147"/>
      <c r="AA81" s="147"/>
      <c r="AB81" s="147"/>
      <c r="AC81" s="147"/>
      <c r="AD81" s="147"/>
      <c r="AE81" s="147"/>
      <c r="AF81" s="147"/>
      <c r="AG81" s="147" t="s">
        <v>133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57" t="s">
        <v>199</v>
      </c>
      <c r="D82" s="258"/>
      <c r="E82" s="258"/>
      <c r="F82" s="258"/>
      <c r="G82" s="258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135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4">
        <v>13</v>
      </c>
      <c r="B83" s="175" t="s">
        <v>200</v>
      </c>
      <c r="C83" s="190" t="s">
        <v>201</v>
      </c>
      <c r="D83" s="176" t="s">
        <v>202</v>
      </c>
      <c r="E83" s="177">
        <v>1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9"/>
      <c r="S83" s="179" t="s">
        <v>203</v>
      </c>
      <c r="T83" s="180" t="s">
        <v>204</v>
      </c>
      <c r="U83" s="157">
        <v>3.5329999999999999</v>
      </c>
      <c r="V83" s="157">
        <f>ROUND(E83*U83,2)</f>
        <v>3.53</v>
      </c>
      <c r="W83" s="157"/>
      <c r="X83" s="157" t="s">
        <v>131</v>
      </c>
      <c r="Y83" s="157" t="s">
        <v>132</v>
      </c>
      <c r="Z83" s="147"/>
      <c r="AA83" s="147"/>
      <c r="AB83" s="147"/>
      <c r="AC83" s="147"/>
      <c r="AD83" s="147"/>
      <c r="AE83" s="147"/>
      <c r="AF83" s="147"/>
      <c r="AG83" s="147" t="s">
        <v>133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91" t="s">
        <v>136</v>
      </c>
      <c r="D84" s="158"/>
      <c r="E84" s="159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137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91" t="s">
        <v>205</v>
      </c>
      <c r="D85" s="158"/>
      <c r="E85" s="159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137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91" t="s">
        <v>206</v>
      </c>
      <c r="D86" s="158"/>
      <c r="E86" s="159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137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91" t="s">
        <v>207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137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1" t="s">
        <v>208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137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3" x14ac:dyDescent="0.2">
      <c r="A89" s="154"/>
      <c r="B89" s="155"/>
      <c r="C89" s="191" t="s">
        <v>209</v>
      </c>
      <c r="D89" s="158"/>
      <c r="E89" s="159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137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91" t="s">
        <v>210</v>
      </c>
      <c r="D90" s="158"/>
      <c r="E90" s="159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137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3" x14ac:dyDescent="0.2">
      <c r="A91" s="154"/>
      <c r="B91" s="155"/>
      <c r="C91" s="191" t="s">
        <v>211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137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1" t="s">
        <v>212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137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3" x14ac:dyDescent="0.2">
      <c r="A93" s="154"/>
      <c r="B93" s="155"/>
      <c r="C93" s="191" t="s">
        <v>213</v>
      </c>
      <c r="D93" s="158"/>
      <c r="E93" s="159"/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137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91" t="s">
        <v>74</v>
      </c>
      <c r="D94" s="158"/>
      <c r="E94" s="159">
        <v>1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137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92" t="s">
        <v>144</v>
      </c>
      <c r="D95" s="160"/>
      <c r="E95" s="161">
        <v>1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137</v>
      </c>
      <c r="AH95" s="147">
        <v>1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4">
        <v>14</v>
      </c>
      <c r="B96" s="175" t="s">
        <v>214</v>
      </c>
      <c r="C96" s="190" t="s">
        <v>215</v>
      </c>
      <c r="D96" s="176" t="s">
        <v>158</v>
      </c>
      <c r="E96" s="177">
        <v>310.83749999999998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7">
        <v>0</v>
      </c>
      <c r="O96" s="177">
        <f>ROUND(E96*N96,2)</f>
        <v>0</v>
      </c>
      <c r="P96" s="177">
        <v>0</v>
      </c>
      <c r="Q96" s="177">
        <f>ROUND(E96*P96,2)</f>
        <v>0</v>
      </c>
      <c r="R96" s="179" t="s">
        <v>129</v>
      </c>
      <c r="S96" s="179" t="s">
        <v>130</v>
      </c>
      <c r="T96" s="180" t="s">
        <v>130</v>
      </c>
      <c r="U96" s="157">
        <v>0.34499999999999997</v>
      </c>
      <c r="V96" s="157">
        <f>ROUND(E96*U96,2)</f>
        <v>107.24</v>
      </c>
      <c r="W96" s="157"/>
      <c r="X96" s="157" t="s">
        <v>131</v>
      </c>
      <c r="Y96" s="157" t="s">
        <v>132</v>
      </c>
      <c r="Z96" s="147"/>
      <c r="AA96" s="147"/>
      <c r="AB96" s="147"/>
      <c r="AC96" s="147"/>
      <c r="AD96" s="147"/>
      <c r="AE96" s="147"/>
      <c r="AF96" s="147"/>
      <c r="AG96" s="147" t="s">
        <v>133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257" t="s">
        <v>216</v>
      </c>
      <c r="D97" s="258"/>
      <c r="E97" s="258"/>
      <c r="F97" s="258"/>
      <c r="G97" s="258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135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81" t="str">
        <f>C97</f>
        <v>bez naložení do dopravní nádoby, ale s vyprázdněním dopravní nádoby na hromadu nebo na dopravní prostředek,</v>
      </c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91" t="s">
        <v>217</v>
      </c>
      <c r="D98" s="158"/>
      <c r="E98" s="159">
        <v>310.83749999999998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137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92" t="s">
        <v>144</v>
      </c>
      <c r="D99" s="160"/>
      <c r="E99" s="161">
        <v>310.83749999999998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137</v>
      </c>
      <c r="AH99" s="147">
        <v>1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4">
        <v>15</v>
      </c>
      <c r="B100" s="175" t="s">
        <v>218</v>
      </c>
      <c r="C100" s="190" t="s">
        <v>219</v>
      </c>
      <c r="D100" s="176" t="s">
        <v>158</v>
      </c>
      <c r="E100" s="177">
        <v>34.537500000000001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7">
        <v>0</v>
      </c>
      <c r="O100" s="177">
        <f>ROUND(E100*N100,2)</f>
        <v>0</v>
      </c>
      <c r="P100" s="177">
        <v>0</v>
      </c>
      <c r="Q100" s="177">
        <f>ROUND(E100*P100,2)</f>
        <v>0</v>
      </c>
      <c r="R100" s="179" t="s">
        <v>129</v>
      </c>
      <c r="S100" s="179" t="s">
        <v>130</v>
      </c>
      <c r="T100" s="180" t="s">
        <v>130</v>
      </c>
      <c r="U100" s="157">
        <v>0.48399999999999999</v>
      </c>
      <c r="V100" s="157">
        <f>ROUND(E100*U100,2)</f>
        <v>16.72</v>
      </c>
      <c r="W100" s="157"/>
      <c r="X100" s="157" t="s">
        <v>131</v>
      </c>
      <c r="Y100" s="157" t="s">
        <v>132</v>
      </c>
      <c r="Z100" s="147"/>
      <c r="AA100" s="147"/>
      <c r="AB100" s="147"/>
      <c r="AC100" s="147"/>
      <c r="AD100" s="147"/>
      <c r="AE100" s="147"/>
      <c r="AF100" s="147"/>
      <c r="AG100" s="147" t="s">
        <v>133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57" t="s">
        <v>216</v>
      </c>
      <c r="D101" s="258"/>
      <c r="E101" s="258"/>
      <c r="F101" s="258"/>
      <c r="G101" s="258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135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81" t="str">
        <f>C101</f>
        <v>bez naložení do dopravní nádoby, ale s vyprázdněním dopravní nádoby na hromadu nebo na dopravní prostředek,</v>
      </c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91" t="s">
        <v>220</v>
      </c>
      <c r="D102" s="158"/>
      <c r="E102" s="159">
        <v>34.537500000000001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137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92" t="s">
        <v>144</v>
      </c>
      <c r="D103" s="160"/>
      <c r="E103" s="161">
        <v>34.537500000000001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137</v>
      </c>
      <c r="AH103" s="147">
        <v>1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4">
        <v>16</v>
      </c>
      <c r="B104" s="175" t="s">
        <v>221</v>
      </c>
      <c r="C104" s="190" t="s">
        <v>222</v>
      </c>
      <c r="D104" s="176" t="s">
        <v>158</v>
      </c>
      <c r="E104" s="177">
        <v>621.67499999999995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7">
        <v>0</v>
      </c>
      <c r="O104" s="177">
        <f>ROUND(E104*N104,2)</f>
        <v>0</v>
      </c>
      <c r="P104" s="177">
        <v>0</v>
      </c>
      <c r="Q104" s="177">
        <f>ROUND(E104*P104,2)</f>
        <v>0</v>
      </c>
      <c r="R104" s="179" t="s">
        <v>129</v>
      </c>
      <c r="S104" s="179" t="s">
        <v>130</v>
      </c>
      <c r="T104" s="180" t="s">
        <v>130</v>
      </c>
      <c r="U104" s="157">
        <v>1.0999999999999999E-2</v>
      </c>
      <c r="V104" s="157">
        <f>ROUND(E104*U104,2)</f>
        <v>6.84</v>
      </c>
      <c r="W104" s="157"/>
      <c r="X104" s="157" t="s">
        <v>131</v>
      </c>
      <c r="Y104" s="157" t="s">
        <v>132</v>
      </c>
      <c r="Z104" s="147"/>
      <c r="AA104" s="147"/>
      <c r="AB104" s="147"/>
      <c r="AC104" s="147"/>
      <c r="AD104" s="147"/>
      <c r="AE104" s="147"/>
      <c r="AF104" s="147"/>
      <c r="AG104" s="147" t="s">
        <v>133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57" t="s">
        <v>223</v>
      </c>
      <c r="D105" s="258"/>
      <c r="E105" s="258"/>
      <c r="F105" s="258"/>
      <c r="G105" s="258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135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91" t="s">
        <v>224</v>
      </c>
      <c r="D106" s="158"/>
      <c r="E106" s="159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137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91" t="s">
        <v>225</v>
      </c>
      <c r="D107" s="158"/>
      <c r="E107" s="159">
        <v>690.75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137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91" t="s">
        <v>226</v>
      </c>
      <c r="D108" s="158"/>
      <c r="E108" s="159">
        <v>-69.075000000000003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137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92" t="s">
        <v>144</v>
      </c>
      <c r="D109" s="160"/>
      <c r="E109" s="161">
        <v>621.67499999999995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137</v>
      </c>
      <c r="AH109" s="147">
        <v>1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74">
        <v>17</v>
      </c>
      <c r="B110" s="175" t="s">
        <v>227</v>
      </c>
      <c r="C110" s="190" t="s">
        <v>228</v>
      </c>
      <c r="D110" s="176" t="s">
        <v>158</v>
      </c>
      <c r="E110" s="177">
        <v>69.075000000000003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79">
        <f>G110*(1+L110/100)</f>
        <v>0</v>
      </c>
      <c r="N110" s="177">
        <v>0</v>
      </c>
      <c r="O110" s="177">
        <f>ROUND(E110*N110,2)</f>
        <v>0</v>
      </c>
      <c r="P110" s="177">
        <v>0</v>
      </c>
      <c r="Q110" s="177">
        <f>ROUND(E110*P110,2)</f>
        <v>0</v>
      </c>
      <c r="R110" s="179" t="s">
        <v>129</v>
      </c>
      <c r="S110" s="179" t="s">
        <v>130</v>
      </c>
      <c r="T110" s="180" t="s">
        <v>130</v>
      </c>
      <c r="U110" s="157">
        <v>1.2E-2</v>
      </c>
      <c r="V110" s="157">
        <f>ROUND(E110*U110,2)</f>
        <v>0.83</v>
      </c>
      <c r="W110" s="157"/>
      <c r="X110" s="157" t="s">
        <v>131</v>
      </c>
      <c r="Y110" s="157" t="s">
        <v>132</v>
      </c>
      <c r="Z110" s="147"/>
      <c r="AA110" s="147"/>
      <c r="AB110" s="147"/>
      <c r="AC110" s="147"/>
      <c r="AD110" s="147"/>
      <c r="AE110" s="147"/>
      <c r="AF110" s="147"/>
      <c r="AG110" s="147" t="s">
        <v>133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257" t="s">
        <v>223</v>
      </c>
      <c r="D111" s="258"/>
      <c r="E111" s="258"/>
      <c r="F111" s="258"/>
      <c r="G111" s="258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135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91" t="s">
        <v>224</v>
      </c>
      <c r="D112" s="158"/>
      <c r="E112" s="159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137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91" t="s">
        <v>229</v>
      </c>
      <c r="D113" s="158"/>
      <c r="E113" s="159">
        <v>69.075000000000003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137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92" t="s">
        <v>144</v>
      </c>
      <c r="D114" s="160"/>
      <c r="E114" s="161">
        <v>69.075000000000003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137</v>
      </c>
      <c r="AH114" s="147">
        <v>1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4">
        <v>18</v>
      </c>
      <c r="B115" s="175" t="s">
        <v>230</v>
      </c>
      <c r="C115" s="190" t="s">
        <v>231</v>
      </c>
      <c r="D115" s="176" t="s">
        <v>158</v>
      </c>
      <c r="E115" s="177">
        <v>690.75</v>
      </c>
      <c r="F115" s="178"/>
      <c r="G115" s="179">
        <f>ROUND(E115*F115,2)</f>
        <v>0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21</v>
      </c>
      <c r="M115" s="179">
        <f>G115*(1+L115/100)</f>
        <v>0</v>
      </c>
      <c r="N115" s="177">
        <v>0</v>
      </c>
      <c r="O115" s="177">
        <f>ROUND(E115*N115,2)</f>
        <v>0</v>
      </c>
      <c r="P115" s="177">
        <v>0</v>
      </c>
      <c r="Q115" s="177">
        <f>ROUND(E115*P115,2)</f>
        <v>0</v>
      </c>
      <c r="R115" s="179" t="s">
        <v>129</v>
      </c>
      <c r="S115" s="179" t="s">
        <v>130</v>
      </c>
      <c r="T115" s="180" t="s">
        <v>130</v>
      </c>
      <c r="U115" s="157">
        <v>8.9999999999999993E-3</v>
      </c>
      <c r="V115" s="157">
        <f>ROUND(E115*U115,2)</f>
        <v>6.22</v>
      </c>
      <c r="W115" s="157"/>
      <c r="X115" s="157" t="s">
        <v>131</v>
      </c>
      <c r="Y115" s="157" t="s">
        <v>132</v>
      </c>
      <c r="Z115" s="147"/>
      <c r="AA115" s="147"/>
      <c r="AB115" s="147"/>
      <c r="AC115" s="147"/>
      <c r="AD115" s="147"/>
      <c r="AE115" s="147"/>
      <c r="AF115" s="147"/>
      <c r="AG115" s="147" t="s">
        <v>133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91" t="s">
        <v>232</v>
      </c>
      <c r="D116" s="158"/>
      <c r="E116" s="159">
        <v>87.75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137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1" t="s">
        <v>233</v>
      </c>
      <c r="D117" s="158"/>
      <c r="E117" s="159">
        <v>409.17284000000001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137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91" t="s">
        <v>234</v>
      </c>
      <c r="D118" s="158"/>
      <c r="E118" s="159">
        <v>6.1771599999999998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137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92" t="s">
        <v>144</v>
      </c>
      <c r="D119" s="160"/>
      <c r="E119" s="161">
        <v>503.1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137</v>
      </c>
      <c r="AH119" s="147">
        <v>1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1" t="s">
        <v>235</v>
      </c>
      <c r="D120" s="158"/>
      <c r="E120" s="159">
        <v>187.65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137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2" t="s">
        <v>144</v>
      </c>
      <c r="D121" s="160"/>
      <c r="E121" s="161">
        <v>187.65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137</v>
      </c>
      <c r="AH121" s="147">
        <v>1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4">
        <v>19</v>
      </c>
      <c r="B122" s="175" t="s">
        <v>236</v>
      </c>
      <c r="C122" s="190" t="s">
        <v>237</v>
      </c>
      <c r="D122" s="176" t="s">
        <v>158</v>
      </c>
      <c r="E122" s="177">
        <v>187.65</v>
      </c>
      <c r="F122" s="178"/>
      <c r="G122" s="179">
        <f>ROUND(E122*F122,2)</f>
        <v>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21</v>
      </c>
      <c r="M122" s="179">
        <f>G122*(1+L122/100)</f>
        <v>0</v>
      </c>
      <c r="N122" s="177">
        <v>0</v>
      </c>
      <c r="O122" s="177">
        <f>ROUND(E122*N122,2)</f>
        <v>0</v>
      </c>
      <c r="P122" s="177">
        <v>0</v>
      </c>
      <c r="Q122" s="177">
        <f>ROUND(E122*P122,2)</f>
        <v>0</v>
      </c>
      <c r="R122" s="179" t="s">
        <v>129</v>
      </c>
      <c r="S122" s="179" t="s">
        <v>130</v>
      </c>
      <c r="T122" s="180" t="s">
        <v>130</v>
      </c>
      <c r="U122" s="157">
        <v>0.20200000000000001</v>
      </c>
      <c r="V122" s="157">
        <f>ROUND(E122*U122,2)</f>
        <v>37.909999999999997</v>
      </c>
      <c r="W122" s="157"/>
      <c r="X122" s="157" t="s">
        <v>131</v>
      </c>
      <c r="Y122" s="157" t="s">
        <v>132</v>
      </c>
      <c r="Z122" s="147"/>
      <c r="AA122" s="147"/>
      <c r="AB122" s="147"/>
      <c r="AC122" s="147"/>
      <c r="AD122" s="147"/>
      <c r="AE122" s="147"/>
      <c r="AF122" s="147"/>
      <c r="AG122" s="147" t="s">
        <v>133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57" t="s">
        <v>238</v>
      </c>
      <c r="D123" s="258"/>
      <c r="E123" s="258"/>
      <c r="F123" s="258"/>
      <c r="G123" s="258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135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266" t="s">
        <v>239</v>
      </c>
      <c r="D124" s="267"/>
      <c r="E124" s="267"/>
      <c r="F124" s="267"/>
      <c r="G124" s="26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240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91" t="s">
        <v>136</v>
      </c>
      <c r="D125" s="158"/>
      <c r="E125" s="159"/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137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91" t="s">
        <v>241</v>
      </c>
      <c r="D126" s="158"/>
      <c r="E126" s="159"/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137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91" t="s">
        <v>242</v>
      </c>
      <c r="D127" s="158"/>
      <c r="E127" s="159">
        <v>690.75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137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91" t="s">
        <v>243</v>
      </c>
      <c r="D128" s="158"/>
      <c r="E128" s="159">
        <v>-503.1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137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92" t="s">
        <v>144</v>
      </c>
      <c r="D129" s="160"/>
      <c r="E129" s="161">
        <v>187.65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137</v>
      </c>
      <c r="AH129" s="147">
        <v>1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4">
        <v>20</v>
      </c>
      <c r="B130" s="175" t="s">
        <v>244</v>
      </c>
      <c r="C130" s="190" t="s">
        <v>245</v>
      </c>
      <c r="D130" s="176" t="s">
        <v>158</v>
      </c>
      <c r="E130" s="177">
        <v>409.17284000000001</v>
      </c>
      <c r="F130" s="178"/>
      <c r="G130" s="179">
        <f>ROUND(E130*F130,2)</f>
        <v>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21</v>
      </c>
      <c r="M130" s="179">
        <f>G130*(1+L130/100)</f>
        <v>0</v>
      </c>
      <c r="N130" s="177">
        <v>0</v>
      </c>
      <c r="O130" s="177">
        <f>ROUND(E130*N130,2)</f>
        <v>0</v>
      </c>
      <c r="P130" s="177">
        <v>0</v>
      </c>
      <c r="Q130" s="177">
        <f>ROUND(E130*P130,2)</f>
        <v>0</v>
      </c>
      <c r="R130" s="179" t="s">
        <v>129</v>
      </c>
      <c r="S130" s="179" t="s">
        <v>130</v>
      </c>
      <c r="T130" s="180" t="s">
        <v>130</v>
      </c>
      <c r="U130" s="157">
        <v>1.587</v>
      </c>
      <c r="V130" s="157">
        <f>ROUND(E130*U130,2)</f>
        <v>649.36</v>
      </c>
      <c r="W130" s="157"/>
      <c r="X130" s="157" t="s">
        <v>131</v>
      </c>
      <c r="Y130" s="157" t="s">
        <v>132</v>
      </c>
      <c r="Z130" s="147"/>
      <c r="AA130" s="147"/>
      <c r="AB130" s="147"/>
      <c r="AC130" s="147"/>
      <c r="AD130" s="147"/>
      <c r="AE130" s="147"/>
      <c r="AF130" s="147"/>
      <c r="AG130" s="147" t="s">
        <v>133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2" x14ac:dyDescent="0.2">
      <c r="A131" s="154"/>
      <c r="B131" s="155"/>
      <c r="C131" s="257" t="s">
        <v>246</v>
      </c>
      <c r="D131" s="258"/>
      <c r="E131" s="258"/>
      <c r="F131" s="258"/>
      <c r="G131" s="258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135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81" t="str">
        <f>C131</f>
        <v>sypaninou z vhodných hornin tř. 1 - 4 nebo materiálem připraveným podél výkopu ve vzdálenosti do 3 m od jeho kraje, pro jakoukoliv hloubku výkopu a jakoukoliv míru zhutnění,</v>
      </c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91" t="s">
        <v>247</v>
      </c>
      <c r="D132" s="158"/>
      <c r="E132" s="159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137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1" t="s">
        <v>248</v>
      </c>
      <c r="D133" s="158"/>
      <c r="E133" s="159"/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137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3" x14ac:dyDescent="0.2">
      <c r="A134" s="154"/>
      <c r="B134" s="155"/>
      <c r="C134" s="191" t="s">
        <v>249</v>
      </c>
      <c r="D134" s="158"/>
      <c r="E134" s="159"/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137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91" t="s">
        <v>250</v>
      </c>
      <c r="D135" s="158"/>
      <c r="E135" s="159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137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3" x14ac:dyDescent="0.2">
      <c r="A136" s="154"/>
      <c r="B136" s="155"/>
      <c r="C136" s="191" t="s">
        <v>251</v>
      </c>
      <c r="D136" s="158"/>
      <c r="E136" s="159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137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91" t="s">
        <v>252</v>
      </c>
      <c r="D137" s="158"/>
      <c r="E137" s="159">
        <v>415.35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137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92" t="s">
        <v>144</v>
      </c>
      <c r="D138" s="160"/>
      <c r="E138" s="161">
        <v>415.35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137</v>
      </c>
      <c r="AH138" s="147">
        <v>1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91" t="s">
        <v>253</v>
      </c>
      <c r="D139" s="158"/>
      <c r="E139" s="159">
        <v>-6.1771599999999998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137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92" t="s">
        <v>144</v>
      </c>
      <c r="D140" s="160"/>
      <c r="E140" s="161">
        <v>-6.1771599999999998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137</v>
      </c>
      <c r="AH140" s="147">
        <v>1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4">
        <v>21</v>
      </c>
      <c r="B141" s="175" t="s">
        <v>254</v>
      </c>
      <c r="C141" s="190" t="s">
        <v>255</v>
      </c>
      <c r="D141" s="176" t="s">
        <v>158</v>
      </c>
      <c r="E141" s="177">
        <v>621.67499999999995</v>
      </c>
      <c r="F141" s="178"/>
      <c r="G141" s="179">
        <f>ROUND(E141*F141,2)</f>
        <v>0</v>
      </c>
      <c r="H141" s="178"/>
      <c r="I141" s="179">
        <f>ROUND(E141*H141,2)</f>
        <v>0</v>
      </c>
      <c r="J141" s="178"/>
      <c r="K141" s="179">
        <f>ROUND(E141*J141,2)</f>
        <v>0</v>
      </c>
      <c r="L141" s="179">
        <v>21</v>
      </c>
      <c r="M141" s="179">
        <f>G141*(1+L141/100)</f>
        <v>0</v>
      </c>
      <c r="N141" s="177">
        <v>0</v>
      </c>
      <c r="O141" s="177">
        <f>ROUND(E141*N141,2)</f>
        <v>0</v>
      </c>
      <c r="P141" s="177">
        <v>0</v>
      </c>
      <c r="Q141" s="177">
        <f>ROUND(E141*P141,2)</f>
        <v>0</v>
      </c>
      <c r="R141" s="179" t="s">
        <v>129</v>
      </c>
      <c r="S141" s="179" t="s">
        <v>130</v>
      </c>
      <c r="T141" s="180" t="s">
        <v>130</v>
      </c>
      <c r="U141" s="157">
        <v>0</v>
      </c>
      <c r="V141" s="157">
        <f>ROUND(E141*U141,2)</f>
        <v>0</v>
      </c>
      <c r="W141" s="157"/>
      <c r="X141" s="157" t="s">
        <v>131</v>
      </c>
      <c r="Y141" s="157" t="s">
        <v>132</v>
      </c>
      <c r="Z141" s="147"/>
      <c r="AA141" s="147"/>
      <c r="AB141" s="147"/>
      <c r="AC141" s="147"/>
      <c r="AD141" s="147"/>
      <c r="AE141" s="147"/>
      <c r="AF141" s="147"/>
      <c r="AG141" s="147" t="s">
        <v>133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91" t="s">
        <v>225</v>
      </c>
      <c r="D142" s="158"/>
      <c r="E142" s="159">
        <v>690.75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137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91" t="s">
        <v>226</v>
      </c>
      <c r="D143" s="158"/>
      <c r="E143" s="159">
        <v>-69.075000000000003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137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2" t="s">
        <v>144</v>
      </c>
      <c r="D144" s="160"/>
      <c r="E144" s="161">
        <v>621.67499999999995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137</v>
      </c>
      <c r="AH144" s="147">
        <v>1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4">
        <v>22</v>
      </c>
      <c r="B145" s="175" t="s">
        <v>256</v>
      </c>
      <c r="C145" s="190" t="s">
        <v>257</v>
      </c>
      <c r="D145" s="176" t="s">
        <v>158</v>
      </c>
      <c r="E145" s="177">
        <v>69.075000000000003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7">
        <v>0</v>
      </c>
      <c r="O145" s="177">
        <f>ROUND(E145*N145,2)</f>
        <v>0</v>
      </c>
      <c r="P145" s="177">
        <v>0</v>
      </c>
      <c r="Q145" s="177">
        <f>ROUND(E145*P145,2)</f>
        <v>0</v>
      </c>
      <c r="R145" s="179" t="s">
        <v>129</v>
      </c>
      <c r="S145" s="179" t="s">
        <v>130</v>
      </c>
      <c r="T145" s="180" t="s">
        <v>130</v>
      </c>
      <c r="U145" s="157">
        <v>0</v>
      </c>
      <c r="V145" s="157">
        <f>ROUND(E145*U145,2)</f>
        <v>0</v>
      </c>
      <c r="W145" s="157"/>
      <c r="X145" s="157" t="s">
        <v>131</v>
      </c>
      <c r="Y145" s="157" t="s">
        <v>132</v>
      </c>
      <c r="Z145" s="147"/>
      <c r="AA145" s="147"/>
      <c r="AB145" s="147"/>
      <c r="AC145" s="147"/>
      <c r="AD145" s="147"/>
      <c r="AE145" s="147"/>
      <c r="AF145" s="147"/>
      <c r="AG145" s="147" t="s">
        <v>133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91" t="s">
        <v>229</v>
      </c>
      <c r="D146" s="158"/>
      <c r="E146" s="159">
        <v>69.075000000000003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137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92" t="s">
        <v>144</v>
      </c>
      <c r="D147" s="160"/>
      <c r="E147" s="161">
        <v>69.075000000000003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137</v>
      </c>
      <c r="AH147" s="147">
        <v>1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4">
        <v>23</v>
      </c>
      <c r="B148" s="175" t="s">
        <v>258</v>
      </c>
      <c r="C148" s="190" t="s">
        <v>259</v>
      </c>
      <c r="D148" s="176" t="s">
        <v>260</v>
      </c>
      <c r="E148" s="177">
        <v>818.34568000000002</v>
      </c>
      <c r="F148" s="178"/>
      <c r="G148" s="179">
        <f>ROUND(E148*F148,2)</f>
        <v>0</v>
      </c>
      <c r="H148" s="178"/>
      <c r="I148" s="179">
        <f>ROUND(E148*H148,2)</f>
        <v>0</v>
      </c>
      <c r="J148" s="178"/>
      <c r="K148" s="179">
        <f>ROUND(E148*J148,2)</f>
        <v>0</v>
      </c>
      <c r="L148" s="179">
        <v>21</v>
      </c>
      <c r="M148" s="179">
        <f>G148*(1+L148/100)</f>
        <v>0</v>
      </c>
      <c r="N148" s="177">
        <v>1</v>
      </c>
      <c r="O148" s="177">
        <f>ROUND(E148*N148,2)</f>
        <v>818.35</v>
      </c>
      <c r="P148" s="177">
        <v>0</v>
      </c>
      <c r="Q148" s="177">
        <f>ROUND(E148*P148,2)</f>
        <v>0</v>
      </c>
      <c r="R148" s="179"/>
      <c r="S148" s="179" t="s">
        <v>203</v>
      </c>
      <c r="T148" s="180" t="s">
        <v>261</v>
      </c>
      <c r="U148" s="157">
        <v>0</v>
      </c>
      <c r="V148" s="157">
        <f>ROUND(E148*U148,2)</f>
        <v>0</v>
      </c>
      <c r="W148" s="157"/>
      <c r="X148" s="157" t="s">
        <v>262</v>
      </c>
      <c r="Y148" s="157" t="s">
        <v>132</v>
      </c>
      <c r="Z148" s="147"/>
      <c r="AA148" s="147"/>
      <c r="AB148" s="147"/>
      <c r="AC148" s="147"/>
      <c r="AD148" s="147"/>
      <c r="AE148" s="147"/>
      <c r="AF148" s="147"/>
      <c r="AG148" s="147" t="s">
        <v>263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191" t="s">
        <v>136</v>
      </c>
      <c r="D149" s="158"/>
      <c r="E149" s="159"/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137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91" t="s">
        <v>248</v>
      </c>
      <c r="D150" s="158"/>
      <c r="E150" s="159"/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137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3" x14ac:dyDescent="0.2">
      <c r="A151" s="154"/>
      <c r="B151" s="155"/>
      <c r="C151" s="191" t="s">
        <v>249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137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91" t="s">
        <v>250</v>
      </c>
      <c r="D152" s="158"/>
      <c r="E152" s="159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137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3" x14ac:dyDescent="0.2">
      <c r="A153" s="154"/>
      <c r="B153" s="155"/>
      <c r="C153" s="191" t="s">
        <v>251</v>
      </c>
      <c r="D153" s="158"/>
      <c r="E153" s="159"/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137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91" t="s">
        <v>264</v>
      </c>
      <c r="D154" s="158"/>
      <c r="E154" s="159">
        <v>818.34568000000002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137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92" t="s">
        <v>144</v>
      </c>
      <c r="D155" s="160"/>
      <c r="E155" s="161">
        <v>818.34568000000002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137</v>
      </c>
      <c r="AH155" s="147">
        <v>1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4">
        <v>24</v>
      </c>
      <c r="B156" s="175" t="s">
        <v>265</v>
      </c>
      <c r="C156" s="190" t="s">
        <v>266</v>
      </c>
      <c r="D156" s="176" t="s">
        <v>260</v>
      </c>
      <c r="E156" s="177">
        <v>394.065</v>
      </c>
      <c r="F156" s="178"/>
      <c r="G156" s="179">
        <f>ROUND(E156*F156,2)</f>
        <v>0</v>
      </c>
      <c r="H156" s="178"/>
      <c r="I156" s="179">
        <f>ROUND(E156*H156,2)</f>
        <v>0</v>
      </c>
      <c r="J156" s="178"/>
      <c r="K156" s="179">
        <f>ROUND(E156*J156,2)</f>
        <v>0</v>
      </c>
      <c r="L156" s="179">
        <v>21</v>
      </c>
      <c r="M156" s="179">
        <f>G156*(1+L156/100)</f>
        <v>0</v>
      </c>
      <c r="N156" s="177">
        <v>1</v>
      </c>
      <c r="O156" s="177">
        <f>ROUND(E156*N156,2)</f>
        <v>394.07</v>
      </c>
      <c r="P156" s="177">
        <v>0</v>
      </c>
      <c r="Q156" s="177">
        <f>ROUND(E156*P156,2)</f>
        <v>0</v>
      </c>
      <c r="R156" s="179" t="s">
        <v>267</v>
      </c>
      <c r="S156" s="179" t="s">
        <v>130</v>
      </c>
      <c r="T156" s="180" t="s">
        <v>130</v>
      </c>
      <c r="U156" s="157">
        <v>0</v>
      </c>
      <c r="V156" s="157">
        <f>ROUND(E156*U156,2)</f>
        <v>0</v>
      </c>
      <c r="W156" s="157"/>
      <c r="X156" s="157" t="s">
        <v>262</v>
      </c>
      <c r="Y156" s="157" t="s">
        <v>132</v>
      </c>
      <c r="Z156" s="147"/>
      <c r="AA156" s="147"/>
      <c r="AB156" s="147"/>
      <c r="AC156" s="147"/>
      <c r="AD156" s="147"/>
      <c r="AE156" s="147"/>
      <c r="AF156" s="147"/>
      <c r="AG156" s="147" t="s">
        <v>263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91" t="s">
        <v>136</v>
      </c>
      <c r="D157" s="158"/>
      <c r="E157" s="159"/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137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3" x14ac:dyDescent="0.2">
      <c r="A158" s="154"/>
      <c r="B158" s="155"/>
      <c r="C158" s="191" t="s">
        <v>268</v>
      </c>
      <c r="D158" s="158"/>
      <c r="E158" s="159"/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137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91" t="s">
        <v>269</v>
      </c>
      <c r="D159" s="158"/>
      <c r="E159" s="159">
        <v>394.065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137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92" t="s">
        <v>144</v>
      </c>
      <c r="D160" s="160"/>
      <c r="E160" s="161">
        <v>394.065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137</v>
      </c>
      <c r="AH160" s="147">
        <v>1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x14ac:dyDescent="0.2">
      <c r="A161" s="167" t="s">
        <v>124</v>
      </c>
      <c r="B161" s="168" t="s">
        <v>76</v>
      </c>
      <c r="C161" s="189" t="s">
        <v>77</v>
      </c>
      <c r="D161" s="169"/>
      <c r="E161" s="170"/>
      <c r="F161" s="171"/>
      <c r="G161" s="171">
        <f>SUMIF(AG162:AG170,"&lt;&gt;NOR",G162:G170)</f>
        <v>0</v>
      </c>
      <c r="H161" s="171"/>
      <c r="I161" s="171">
        <f>SUM(I162:I170)</f>
        <v>0</v>
      </c>
      <c r="J161" s="171"/>
      <c r="K161" s="171">
        <f>SUM(K162:K170)</f>
        <v>0</v>
      </c>
      <c r="L161" s="171"/>
      <c r="M161" s="171">
        <f>SUM(M162:M170)</f>
        <v>0</v>
      </c>
      <c r="N161" s="170"/>
      <c r="O161" s="170">
        <f>SUM(O162:O170)</f>
        <v>165.92</v>
      </c>
      <c r="P161" s="170"/>
      <c r="Q161" s="170">
        <f>SUM(Q162:Q170)</f>
        <v>0</v>
      </c>
      <c r="R161" s="171"/>
      <c r="S161" s="171"/>
      <c r="T161" s="172"/>
      <c r="U161" s="166"/>
      <c r="V161" s="166">
        <f>SUM(V162:V170)</f>
        <v>115.57</v>
      </c>
      <c r="W161" s="166"/>
      <c r="X161" s="166"/>
      <c r="Y161" s="166"/>
      <c r="AG161" t="s">
        <v>125</v>
      </c>
    </row>
    <row r="162" spans="1:60" outlineLevel="1" x14ac:dyDescent="0.2">
      <c r="A162" s="174">
        <v>25</v>
      </c>
      <c r="B162" s="175" t="s">
        <v>270</v>
      </c>
      <c r="C162" s="190" t="s">
        <v>271</v>
      </c>
      <c r="D162" s="176" t="s">
        <v>158</v>
      </c>
      <c r="E162" s="177">
        <v>87.75</v>
      </c>
      <c r="F162" s="178"/>
      <c r="G162" s="179">
        <f>ROUND(E162*F162,2)</f>
        <v>0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21</v>
      </c>
      <c r="M162" s="179">
        <f>G162*(1+L162/100)</f>
        <v>0</v>
      </c>
      <c r="N162" s="177">
        <v>1.8907700000000001</v>
      </c>
      <c r="O162" s="177">
        <f>ROUND(E162*N162,2)</f>
        <v>165.92</v>
      </c>
      <c r="P162" s="177">
        <v>0</v>
      </c>
      <c r="Q162" s="177">
        <f>ROUND(E162*P162,2)</f>
        <v>0</v>
      </c>
      <c r="R162" s="179" t="s">
        <v>272</v>
      </c>
      <c r="S162" s="179" t="s">
        <v>130</v>
      </c>
      <c r="T162" s="180" t="s">
        <v>130</v>
      </c>
      <c r="U162" s="157">
        <v>1.3169999999999999</v>
      </c>
      <c r="V162" s="157">
        <f>ROUND(E162*U162,2)</f>
        <v>115.57</v>
      </c>
      <c r="W162" s="157"/>
      <c r="X162" s="157" t="s">
        <v>131</v>
      </c>
      <c r="Y162" s="157" t="s">
        <v>132</v>
      </c>
      <c r="Z162" s="147"/>
      <c r="AA162" s="147"/>
      <c r="AB162" s="147"/>
      <c r="AC162" s="147"/>
      <c r="AD162" s="147"/>
      <c r="AE162" s="147"/>
      <c r="AF162" s="147"/>
      <c r="AG162" s="147" t="s">
        <v>133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257" t="s">
        <v>273</v>
      </c>
      <c r="D163" s="258"/>
      <c r="E163" s="258"/>
      <c r="F163" s="258"/>
      <c r="G163" s="258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135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191" t="s">
        <v>136</v>
      </c>
      <c r="D164" s="158"/>
      <c r="E164" s="159"/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137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91" t="s">
        <v>248</v>
      </c>
      <c r="D165" s="158"/>
      <c r="E165" s="159"/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137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91" t="s">
        <v>274</v>
      </c>
      <c r="D166" s="158"/>
      <c r="E166" s="159"/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137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1" t="s">
        <v>250</v>
      </c>
      <c r="D167" s="158"/>
      <c r="E167" s="159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137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91" t="s">
        <v>275</v>
      </c>
      <c r="D168" s="158"/>
      <c r="E168" s="159"/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137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91" t="s">
        <v>276</v>
      </c>
      <c r="D169" s="158"/>
      <c r="E169" s="159">
        <v>87.75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137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92" t="s">
        <v>144</v>
      </c>
      <c r="D170" s="160"/>
      <c r="E170" s="161">
        <v>87.75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137</v>
      </c>
      <c r="AH170" s="147">
        <v>1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x14ac:dyDescent="0.2">
      <c r="A171" s="167" t="s">
        <v>124</v>
      </c>
      <c r="B171" s="168" t="s">
        <v>82</v>
      </c>
      <c r="C171" s="189" t="s">
        <v>83</v>
      </c>
      <c r="D171" s="169"/>
      <c r="E171" s="170"/>
      <c r="F171" s="171"/>
      <c r="G171" s="171">
        <f>SUMIF(AG172:AG325,"&lt;&gt;NOR",G172:G325)</f>
        <v>0</v>
      </c>
      <c r="H171" s="171"/>
      <c r="I171" s="171">
        <f>SUM(I172:I325)</f>
        <v>0</v>
      </c>
      <c r="J171" s="171"/>
      <c r="K171" s="171">
        <f>SUM(K172:K325)</f>
        <v>0</v>
      </c>
      <c r="L171" s="171"/>
      <c r="M171" s="171">
        <f>SUM(M172:M325)</f>
        <v>0</v>
      </c>
      <c r="N171" s="170"/>
      <c r="O171" s="170">
        <f>SUM(O172:O325)</f>
        <v>18.48</v>
      </c>
      <c r="P171" s="170"/>
      <c r="Q171" s="170">
        <f>SUM(Q172:Q325)</f>
        <v>0</v>
      </c>
      <c r="R171" s="171"/>
      <c r="S171" s="171"/>
      <c r="T171" s="172"/>
      <c r="U171" s="166"/>
      <c r="V171" s="166">
        <f>SUM(V172:V325)</f>
        <v>744.71000000000015</v>
      </c>
      <c r="W171" s="166"/>
      <c r="X171" s="166"/>
      <c r="Y171" s="166"/>
      <c r="AG171" t="s">
        <v>125</v>
      </c>
    </row>
    <row r="172" spans="1:60" ht="22.5" outlineLevel="1" x14ac:dyDescent="0.2">
      <c r="A172" s="174">
        <v>26</v>
      </c>
      <c r="B172" s="175" t="s">
        <v>277</v>
      </c>
      <c r="C172" s="190" t="s">
        <v>278</v>
      </c>
      <c r="D172" s="176" t="s">
        <v>128</v>
      </c>
      <c r="E172" s="177">
        <v>650</v>
      </c>
      <c r="F172" s="178"/>
      <c r="G172" s="179">
        <f>ROUND(E172*F172,2)</f>
        <v>0</v>
      </c>
      <c r="H172" s="178"/>
      <c r="I172" s="179">
        <f>ROUND(E172*H172,2)</f>
        <v>0</v>
      </c>
      <c r="J172" s="178"/>
      <c r="K172" s="179">
        <f>ROUND(E172*J172,2)</f>
        <v>0</v>
      </c>
      <c r="L172" s="179">
        <v>21</v>
      </c>
      <c r="M172" s="179">
        <f>G172*(1+L172/100)</f>
        <v>0</v>
      </c>
      <c r="N172" s="177">
        <v>0</v>
      </c>
      <c r="O172" s="177">
        <f>ROUND(E172*N172,2)</f>
        <v>0</v>
      </c>
      <c r="P172" s="177">
        <v>0</v>
      </c>
      <c r="Q172" s="177">
        <f>ROUND(E172*P172,2)</f>
        <v>0</v>
      </c>
      <c r="R172" s="179" t="s">
        <v>272</v>
      </c>
      <c r="S172" s="179" t="s">
        <v>130</v>
      </c>
      <c r="T172" s="180" t="s">
        <v>130</v>
      </c>
      <c r="U172" s="157">
        <v>0.439</v>
      </c>
      <c r="V172" s="157">
        <f>ROUND(E172*U172,2)</f>
        <v>285.35000000000002</v>
      </c>
      <c r="W172" s="157"/>
      <c r="X172" s="157" t="s">
        <v>131</v>
      </c>
      <c r="Y172" s="157" t="s">
        <v>132</v>
      </c>
      <c r="Z172" s="147"/>
      <c r="AA172" s="147"/>
      <c r="AB172" s="147"/>
      <c r="AC172" s="147"/>
      <c r="AD172" s="147"/>
      <c r="AE172" s="147"/>
      <c r="AF172" s="147"/>
      <c r="AG172" s="147" t="s">
        <v>133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257" t="s">
        <v>279</v>
      </c>
      <c r="D173" s="258"/>
      <c r="E173" s="258"/>
      <c r="F173" s="258"/>
      <c r="G173" s="258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135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91" t="s">
        <v>136</v>
      </c>
      <c r="D174" s="158"/>
      <c r="E174" s="159"/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137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91" t="s">
        <v>280</v>
      </c>
      <c r="D175" s="158"/>
      <c r="E175" s="159">
        <v>650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137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92" t="s">
        <v>144</v>
      </c>
      <c r="D176" s="160"/>
      <c r="E176" s="161">
        <v>650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137</v>
      </c>
      <c r="AH176" s="147">
        <v>1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74">
        <v>27</v>
      </c>
      <c r="B177" s="175" t="s">
        <v>281</v>
      </c>
      <c r="C177" s="190" t="s">
        <v>282</v>
      </c>
      <c r="D177" s="176" t="s">
        <v>283</v>
      </c>
      <c r="E177" s="177">
        <v>5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21</v>
      </c>
      <c r="M177" s="179">
        <f>G177*(1+L177/100)</f>
        <v>0</v>
      </c>
      <c r="N177" s="177">
        <v>0</v>
      </c>
      <c r="O177" s="177">
        <f>ROUND(E177*N177,2)</f>
        <v>0</v>
      </c>
      <c r="P177" s="177">
        <v>0</v>
      </c>
      <c r="Q177" s="177">
        <f>ROUND(E177*P177,2)</f>
        <v>0</v>
      </c>
      <c r="R177" s="179" t="s">
        <v>272</v>
      </c>
      <c r="S177" s="179" t="s">
        <v>130</v>
      </c>
      <c r="T177" s="180" t="s">
        <v>130</v>
      </c>
      <c r="U177" s="157">
        <v>1.2216</v>
      </c>
      <c r="V177" s="157">
        <f>ROUND(E177*U177,2)</f>
        <v>6.11</v>
      </c>
      <c r="W177" s="157"/>
      <c r="X177" s="157" t="s">
        <v>131</v>
      </c>
      <c r="Y177" s="157" t="s">
        <v>132</v>
      </c>
      <c r="Z177" s="147"/>
      <c r="AA177" s="147"/>
      <c r="AB177" s="147"/>
      <c r="AC177" s="147"/>
      <c r="AD177" s="147"/>
      <c r="AE177" s="147"/>
      <c r="AF177" s="147"/>
      <c r="AG177" s="147" t="s">
        <v>133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91" t="s">
        <v>136</v>
      </c>
      <c r="D178" s="158"/>
      <c r="E178" s="159"/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137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91" t="s">
        <v>284</v>
      </c>
      <c r="D179" s="158"/>
      <c r="E179" s="159"/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137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91" t="s">
        <v>285</v>
      </c>
      <c r="D180" s="158"/>
      <c r="E180" s="159">
        <v>1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137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91" t="s">
        <v>286</v>
      </c>
      <c r="D181" s="158"/>
      <c r="E181" s="159">
        <v>4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137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92" t="s">
        <v>144</v>
      </c>
      <c r="D182" s="160"/>
      <c r="E182" s="161">
        <v>5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137</v>
      </c>
      <c r="AH182" s="147">
        <v>1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2.5" outlineLevel="1" x14ac:dyDescent="0.2">
      <c r="A183" s="174">
        <v>28</v>
      </c>
      <c r="B183" s="175" t="s">
        <v>287</v>
      </c>
      <c r="C183" s="190" t="s">
        <v>288</v>
      </c>
      <c r="D183" s="176" t="s">
        <v>283</v>
      </c>
      <c r="E183" s="177">
        <v>14</v>
      </c>
      <c r="F183" s="178"/>
      <c r="G183" s="179">
        <f>ROUND(E183*F183,2)</f>
        <v>0</v>
      </c>
      <c r="H183" s="178"/>
      <c r="I183" s="179">
        <f>ROUND(E183*H183,2)</f>
        <v>0</v>
      </c>
      <c r="J183" s="178"/>
      <c r="K183" s="179">
        <f>ROUND(E183*J183,2)</f>
        <v>0</v>
      </c>
      <c r="L183" s="179">
        <v>21</v>
      </c>
      <c r="M183" s="179">
        <f>G183*(1+L183/100)</f>
        <v>0</v>
      </c>
      <c r="N183" s="177">
        <v>0</v>
      </c>
      <c r="O183" s="177">
        <f>ROUND(E183*N183,2)</f>
        <v>0</v>
      </c>
      <c r="P183" s="177">
        <v>0</v>
      </c>
      <c r="Q183" s="177">
        <f>ROUND(E183*P183,2)</f>
        <v>0</v>
      </c>
      <c r="R183" s="179" t="s">
        <v>272</v>
      </c>
      <c r="S183" s="179" t="s">
        <v>130</v>
      </c>
      <c r="T183" s="180" t="s">
        <v>130</v>
      </c>
      <c r="U183" s="157">
        <v>1.2736000000000001</v>
      </c>
      <c r="V183" s="157">
        <f>ROUND(E183*U183,2)</f>
        <v>17.829999999999998</v>
      </c>
      <c r="W183" s="157"/>
      <c r="X183" s="157" t="s">
        <v>131</v>
      </c>
      <c r="Y183" s="157" t="s">
        <v>132</v>
      </c>
      <c r="Z183" s="147"/>
      <c r="AA183" s="147"/>
      <c r="AB183" s="147"/>
      <c r="AC183" s="147"/>
      <c r="AD183" s="147"/>
      <c r="AE183" s="147"/>
      <c r="AF183" s="147"/>
      <c r="AG183" s="147" t="s">
        <v>133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91" t="s">
        <v>136</v>
      </c>
      <c r="D184" s="158"/>
      <c r="E184" s="159"/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137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91" t="s">
        <v>284</v>
      </c>
      <c r="D185" s="158"/>
      <c r="E185" s="159"/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137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91" t="s">
        <v>289</v>
      </c>
      <c r="D186" s="158"/>
      <c r="E186" s="159">
        <v>3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137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91" t="s">
        <v>286</v>
      </c>
      <c r="D187" s="158"/>
      <c r="E187" s="159">
        <v>4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137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1" t="s">
        <v>290</v>
      </c>
      <c r="D188" s="158"/>
      <c r="E188" s="159">
        <v>6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137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91" t="s">
        <v>291</v>
      </c>
      <c r="D189" s="158"/>
      <c r="E189" s="159">
        <v>1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137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92" t="s">
        <v>144</v>
      </c>
      <c r="D190" s="160"/>
      <c r="E190" s="161">
        <v>14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137</v>
      </c>
      <c r="AH190" s="147">
        <v>1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.5" outlineLevel="1" x14ac:dyDescent="0.2">
      <c r="A191" s="174">
        <v>29</v>
      </c>
      <c r="B191" s="175" t="s">
        <v>292</v>
      </c>
      <c r="C191" s="190" t="s">
        <v>293</v>
      </c>
      <c r="D191" s="176" t="s">
        <v>283</v>
      </c>
      <c r="E191" s="177">
        <v>2</v>
      </c>
      <c r="F191" s="178"/>
      <c r="G191" s="179">
        <f>ROUND(E191*F191,2)</f>
        <v>0</v>
      </c>
      <c r="H191" s="178"/>
      <c r="I191" s="179">
        <f>ROUND(E191*H191,2)</f>
        <v>0</v>
      </c>
      <c r="J191" s="178"/>
      <c r="K191" s="179">
        <f>ROUND(E191*J191,2)</f>
        <v>0</v>
      </c>
      <c r="L191" s="179">
        <v>21</v>
      </c>
      <c r="M191" s="179">
        <f>G191*(1+L191/100)</f>
        <v>0</v>
      </c>
      <c r="N191" s="177">
        <v>0</v>
      </c>
      <c r="O191" s="177">
        <f>ROUND(E191*N191,2)</f>
        <v>0</v>
      </c>
      <c r="P191" s="177">
        <v>0</v>
      </c>
      <c r="Q191" s="177">
        <f>ROUND(E191*P191,2)</f>
        <v>0</v>
      </c>
      <c r="R191" s="179" t="s">
        <v>272</v>
      </c>
      <c r="S191" s="179" t="s">
        <v>130</v>
      </c>
      <c r="T191" s="180" t="s">
        <v>130</v>
      </c>
      <c r="U191" s="157">
        <v>1.6055999999999999</v>
      </c>
      <c r="V191" s="157">
        <f>ROUND(E191*U191,2)</f>
        <v>3.21</v>
      </c>
      <c r="W191" s="157"/>
      <c r="X191" s="157" t="s">
        <v>131</v>
      </c>
      <c r="Y191" s="157" t="s">
        <v>132</v>
      </c>
      <c r="Z191" s="147"/>
      <c r="AA191" s="147"/>
      <c r="AB191" s="147"/>
      <c r="AC191" s="147"/>
      <c r="AD191" s="147"/>
      <c r="AE191" s="147"/>
      <c r="AF191" s="147"/>
      <c r="AG191" s="147" t="s">
        <v>133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191" t="s">
        <v>136</v>
      </c>
      <c r="D192" s="158"/>
      <c r="E192" s="159"/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137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91" t="s">
        <v>284</v>
      </c>
      <c r="D193" s="158"/>
      <c r="E193" s="159"/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137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91" t="s">
        <v>285</v>
      </c>
      <c r="D194" s="158"/>
      <c r="E194" s="159">
        <v>1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137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91" t="s">
        <v>294</v>
      </c>
      <c r="D195" s="158"/>
      <c r="E195" s="159">
        <v>1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137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92" t="s">
        <v>144</v>
      </c>
      <c r="D196" s="160"/>
      <c r="E196" s="161">
        <v>2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137</v>
      </c>
      <c r="AH196" s="147">
        <v>1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1" x14ac:dyDescent="0.2">
      <c r="A197" s="174">
        <v>30</v>
      </c>
      <c r="B197" s="175" t="s">
        <v>295</v>
      </c>
      <c r="C197" s="190" t="s">
        <v>296</v>
      </c>
      <c r="D197" s="176" t="s">
        <v>283</v>
      </c>
      <c r="E197" s="177">
        <v>5</v>
      </c>
      <c r="F197" s="178"/>
      <c r="G197" s="179">
        <f>ROUND(E197*F197,2)</f>
        <v>0</v>
      </c>
      <c r="H197" s="178"/>
      <c r="I197" s="179">
        <f>ROUND(E197*H197,2)</f>
        <v>0</v>
      </c>
      <c r="J197" s="178"/>
      <c r="K197" s="179">
        <f>ROUND(E197*J197,2)</f>
        <v>0</v>
      </c>
      <c r="L197" s="179">
        <v>21</v>
      </c>
      <c r="M197" s="179">
        <f>G197*(1+L197/100)</f>
        <v>0</v>
      </c>
      <c r="N197" s="177">
        <v>2.1000000000000001E-4</v>
      </c>
      <c r="O197" s="177">
        <f>ROUND(E197*N197,2)</f>
        <v>0</v>
      </c>
      <c r="P197" s="177">
        <v>0</v>
      </c>
      <c r="Q197" s="177">
        <f>ROUND(E197*P197,2)</f>
        <v>0</v>
      </c>
      <c r="R197" s="179" t="s">
        <v>272</v>
      </c>
      <c r="S197" s="179" t="s">
        <v>130</v>
      </c>
      <c r="T197" s="180" t="s">
        <v>130</v>
      </c>
      <c r="U197" s="157">
        <v>1.6504000000000001</v>
      </c>
      <c r="V197" s="157">
        <f>ROUND(E197*U197,2)</f>
        <v>8.25</v>
      </c>
      <c r="W197" s="157"/>
      <c r="X197" s="157" t="s">
        <v>131</v>
      </c>
      <c r="Y197" s="157" t="s">
        <v>132</v>
      </c>
      <c r="Z197" s="147"/>
      <c r="AA197" s="147"/>
      <c r="AB197" s="147"/>
      <c r="AC197" s="147"/>
      <c r="AD197" s="147"/>
      <c r="AE197" s="147"/>
      <c r="AF197" s="147"/>
      <c r="AG197" s="147" t="s">
        <v>133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191" t="s">
        <v>136</v>
      </c>
      <c r="D198" s="158"/>
      <c r="E198" s="159"/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137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91" t="s">
        <v>284</v>
      </c>
      <c r="D199" s="158"/>
      <c r="E199" s="159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137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91" t="s">
        <v>297</v>
      </c>
      <c r="D200" s="158"/>
      <c r="E200" s="159">
        <v>4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137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91" t="s">
        <v>298</v>
      </c>
      <c r="D201" s="158"/>
      <c r="E201" s="159">
        <v>1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137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92" t="s">
        <v>144</v>
      </c>
      <c r="D202" s="160"/>
      <c r="E202" s="161">
        <v>5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137</v>
      </c>
      <c r="AH202" s="147">
        <v>1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4">
        <v>31</v>
      </c>
      <c r="B203" s="175" t="s">
        <v>299</v>
      </c>
      <c r="C203" s="190" t="s">
        <v>300</v>
      </c>
      <c r="D203" s="176" t="s">
        <v>283</v>
      </c>
      <c r="E203" s="177">
        <v>15</v>
      </c>
      <c r="F203" s="178"/>
      <c r="G203" s="179">
        <f>ROUND(E203*F203,2)</f>
        <v>0</v>
      </c>
      <c r="H203" s="178"/>
      <c r="I203" s="179">
        <f>ROUND(E203*H203,2)</f>
        <v>0</v>
      </c>
      <c r="J203" s="178"/>
      <c r="K203" s="179">
        <f>ROUND(E203*J203,2)</f>
        <v>0</v>
      </c>
      <c r="L203" s="179">
        <v>21</v>
      </c>
      <c r="M203" s="179">
        <f>G203*(1+L203/100)</f>
        <v>0</v>
      </c>
      <c r="N203" s="177">
        <v>2.0000000000000002E-5</v>
      </c>
      <c r="O203" s="177">
        <f>ROUND(E203*N203,2)</f>
        <v>0</v>
      </c>
      <c r="P203" s="177">
        <v>0</v>
      </c>
      <c r="Q203" s="177">
        <f>ROUND(E203*P203,2)</f>
        <v>0</v>
      </c>
      <c r="R203" s="179" t="s">
        <v>272</v>
      </c>
      <c r="S203" s="179" t="s">
        <v>130</v>
      </c>
      <c r="T203" s="180" t="s">
        <v>130</v>
      </c>
      <c r="U203" s="157">
        <v>0.38400000000000001</v>
      </c>
      <c r="V203" s="157">
        <f>ROUND(E203*U203,2)</f>
        <v>5.76</v>
      </c>
      <c r="W203" s="157"/>
      <c r="X203" s="157" t="s">
        <v>131</v>
      </c>
      <c r="Y203" s="157" t="s">
        <v>132</v>
      </c>
      <c r="Z203" s="147"/>
      <c r="AA203" s="147"/>
      <c r="AB203" s="147"/>
      <c r="AC203" s="147"/>
      <c r="AD203" s="147"/>
      <c r="AE203" s="147"/>
      <c r="AF203" s="147"/>
      <c r="AG203" s="147" t="s">
        <v>133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191" t="s">
        <v>136</v>
      </c>
      <c r="D204" s="158"/>
      <c r="E204" s="159"/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137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91" t="s">
        <v>301</v>
      </c>
      <c r="D205" s="158"/>
      <c r="E205" s="159">
        <v>15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137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92" t="s">
        <v>144</v>
      </c>
      <c r="D206" s="160"/>
      <c r="E206" s="161">
        <v>15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137</v>
      </c>
      <c r="AH206" s="147">
        <v>1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74">
        <v>32</v>
      </c>
      <c r="B207" s="175" t="s">
        <v>302</v>
      </c>
      <c r="C207" s="190" t="s">
        <v>303</v>
      </c>
      <c r="D207" s="176" t="s">
        <v>283</v>
      </c>
      <c r="E207" s="177">
        <v>2</v>
      </c>
      <c r="F207" s="178"/>
      <c r="G207" s="179">
        <f>ROUND(E207*F207,2)</f>
        <v>0</v>
      </c>
      <c r="H207" s="178"/>
      <c r="I207" s="179">
        <f>ROUND(E207*H207,2)</f>
        <v>0</v>
      </c>
      <c r="J207" s="178"/>
      <c r="K207" s="179">
        <f>ROUND(E207*J207,2)</f>
        <v>0</v>
      </c>
      <c r="L207" s="179">
        <v>21</v>
      </c>
      <c r="M207" s="179">
        <f>G207*(1+L207/100)</f>
        <v>0</v>
      </c>
      <c r="N207" s="177">
        <v>2.0000000000000002E-5</v>
      </c>
      <c r="O207" s="177">
        <f>ROUND(E207*N207,2)</f>
        <v>0</v>
      </c>
      <c r="P207" s="177">
        <v>0</v>
      </c>
      <c r="Q207" s="177">
        <f>ROUND(E207*P207,2)</f>
        <v>0</v>
      </c>
      <c r="R207" s="179" t="s">
        <v>272</v>
      </c>
      <c r="S207" s="179" t="s">
        <v>130</v>
      </c>
      <c r="T207" s="180" t="s">
        <v>130</v>
      </c>
      <c r="U207" s="157">
        <v>0.432</v>
      </c>
      <c r="V207" s="157">
        <f>ROUND(E207*U207,2)</f>
        <v>0.86</v>
      </c>
      <c r="W207" s="157"/>
      <c r="X207" s="157" t="s">
        <v>131</v>
      </c>
      <c r="Y207" s="157" t="s">
        <v>132</v>
      </c>
      <c r="Z207" s="147"/>
      <c r="AA207" s="147"/>
      <c r="AB207" s="147"/>
      <c r="AC207" s="147"/>
      <c r="AD207" s="147"/>
      <c r="AE207" s="147"/>
      <c r="AF207" s="147"/>
      <c r="AG207" s="147" t="s">
        <v>133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91" t="s">
        <v>136</v>
      </c>
      <c r="D208" s="158"/>
      <c r="E208" s="159"/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137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91" t="s">
        <v>304</v>
      </c>
      <c r="D209" s="158"/>
      <c r="E209" s="159">
        <v>2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137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92" t="s">
        <v>144</v>
      </c>
      <c r="D210" s="160"/>
      <c r="E210" s="161">
        <v>2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137</v>
      </c>
      <c r="AH210" s="147">
        <v>1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4">
        <v>33</v>
      </c>
      <c r="B211" s="175" t="s">
        <v>305</v>
      </c>
      <c r="C211" s="190" t="s">
        <v>306</v>
      </c>
      <c r="D211" s="176" t="s">
        <v>283</v>
      </c>
      <c r="E211" s="177">
        <v>7</v>
      </c>
      <c r="F211" s="178"/>
      <c r="G211" s="179">
        <f>ROUND(E211*F211,2)</f>
        <v>0</v>
      </c>
      <c r="H211" s="178"/>
      <c r="I211" s="179">
        <f>ROUND(E211*H211,2)</f>
        <v>0</v>
      </c>
      <c r="J211" s="178"/>
      <c r="K211" s="179">
        <f>ROUND(E211*J211,2)</f>
        <v>0</v>
      </c>
      <c r="L211" s="179">
        <v>21</v>
      </c>
      <c r="M211" s="179">
        <f>G211*(1+L211/100)</f>
        <v>0</v>
      </c>
      <c r="N211" s="177">
        <v>2.0000000000000002E-5</v>
      </c>
      <c r="O211" s="177">
        <f>ROUND(E211*N211,2)</f>
        <v>0</v>
      </c>
      <c r="P211" s="177">
        <v>0</v>
      </c>
      <c r="Q211" s="177">
        <f>ROUND(E211*P211,2)</f>
        <v>0</v>
      </c>
      <c r="R211" s="179" t="s">
        <v>272</v>
      </c>
      <c r="S211" s="179" t="s">
        <v>130</v>
      </c>
      <c r="T211" s="180" t="s">
        <v>130</v>
      </c>
      <c r="U211" s="157">
        <v>0.52800000000000002</v>
      </c>
      <c r="V211" s="157">
        <f>ROUND(E211*U211,2)</f>
        <v>3.7</v>
      </c>
      <c r="W211" s="157"/>
      <c r="X211" s="157" t="s">
        <v>131</v>
      </c>
      <c r="Y211" s="157" t="s">
        <v>132</v>
      </c>
      <c r="Z211" s="147"/>
      <c r="AA211" s="147"/>
      <c r="AB211" s="147"/>
      <c r="AC211" s="147"/>
      <c r="AD211" s="147"/>
      <c r="AE211" s="147"/>
      <c r="AF211" s="147"/>
      <c r="AG211" s="147" t="s">
        <v>133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91" t="s">
        <v>136</v>
      </c>
      <c r="D212" s="158"/>
      <c r="E212" s="159"/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137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91" t="s">
        <v>307</v>
      </c>
      <c r="D213" s="158"/>
      <c r="E213" s="159">
        <v>7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137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4"/>
      <c r="B214" s="155"/>
      <c r="C214" s="192" t="s">
        <v>144</v>
      </c>
      <c r="D214" s="160"/>
      <c r="E214" s="161">
        <v>7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137</v>
      </c>
      <c r="AH214" s="147">
        <v>1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74">
        <v>34</v>
      </c>
      <c r="B215" s="175" t="s">
        <v>308</v>
      </c>
      <c r="C215" s="190" t="s">
        <v>309</v>
      </c>
      <c r="D215" s="176" t="s">
        <v>283</v>
      </c>
      <c r="E215" s="177">
        <v>6</v>
      </c>
      <c r="F215" s="178"/>
      <c r="G215" s="179">
        <f>ROUND(E215*F215,2)</f>
        <v>0</v>
      </c>
      <c r="H215" s="178"/>
      <c r="I215" s="179">
        <f>ROUND(E215*H215,2)</f>
        <v>0</v>
      </c>
      <c r="J215" s="178"/>
      <c r="K215" s="179">
        <f>ROUND(E215*J215,2)</f>
        <v>0</v>
      </c>
      <c r="L215" s="179">
        <v>21</v>
      </c>
      <c r="M215" s="179">
        <f>G215*(1+L215/100)</f>
        <v>0</v>
      </c>
      <c r="N215" s="177">
        <v>2.0000000000000002E-5</v>
      </c>
      <c r="O215" s="177">
        <f>ROUND(E215*N215,2)</f>
        <v>0</v>
      </c>
      <c r="P215" s="177">
        <v>0</v>
      </c>
      <c r="Q215" s="177">
        <f>ROUND(E215*P215,2)</f>
        <v>0</v>
      </c>
      <c r="R215" s="179" t="s">
        <v>272</v>
      </c>
      <c r="S215" s="179" t="s">
        <v>130</v>
      </c>
      <c r="T215" s="180" t="s">
        <v>130</v>
      </c>
      <c r="U215" s="157">
        <v>0.61199999999999999</v>
      </c>
      <c r="V215" s="157">
        <f>ROUND(E215*U215,2)</f>
        <v>3.67</v>
      </c>
      <c r="W215" s="157"/>
      <c r="X215" s="157" t="s">
        <v>131</v>
      </c>
      <c r="Y215" s="157" t="s">
        <v>132</v>
      </c>
      <c r="Z215" s="147"/>
      <c r="AA215" s="147"/>
      <c r="AB215" s="147"/>
      <c r="AC215" s="147"/>
      <c r="AD215" s="147"/>
      <c r="AE215" s="147"/>
      <c r="AF215" s="147"/>
      <c r="AG215" s="147" t="s">
        <v>133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2" x14ac:dyDescent="0.2">
      <c r="A216" s="154"/>
      <c r="B216" s="155"/>
      <c r="C216" s="191" t="s">
        <v>136</v>
      </c>
      <c r="D216" s="158"/>
      <c r="E216" s="159"/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137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91" t="s">
        <v>310</v>
      </c>
      <c r="D217" s="158"/>
      <c r="E217" s="159">
        <v>6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137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92" t="s">
        <v>144</v>
      </c>
      <c r="D218" s="160"/>
      <c r="E218" s="161">
        <v>6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137</v>
      </c>
      <c r="AH218" s="147">
        <v>1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1" x14ac:dyDescent="0.2">
      <c r="A219" s="174">
        <v>35</v>
      </c>
      <c r="B219" s="175" t="s">
        <v>311</v>
      </c>
      <c r="C219" s="190" t="s">
        <v>312</v>
      </c>
      <c r="D219" s="176" t="s">
        <v>283</v>
      </c>
      <c r="E219" s="177">
        <v>4</v>
      </c>
      <c r="F219" s="178"/>
      <c r="G219" s="179">
        <f>ROUND(E219*F219,2)</f>
        <v>0</v>
      </c>
      <c r="H219" s="178"/>
      <c r="I219" s="179">
        <f>ROUND(E219*H219,2)</f>
        <v>0</v>
      </c>
      <c r="J219" s="178"/>
      <c r="K219" s="179">
        <f>ROUND(E219*J219,2)</f>
        <v>0</v>
      </c>
      <c r="L219" s="179">
        <v>21</v>
      </c>
      <c r="M219" s="179">
        <f>G219*(1+L219/100)</f>
        <v>0</v>
      </c>
      <c r="N219" s="177">
        <v>2.2000000000000001E-4</v>
      </c>
      <c r="O219" s="177">
        <f>ROUND(E219*N219,2)</f>
        <v>0</v>
      </c>
      <c r="P219" s="177">
        <v>0</v>
      </c>
      <c r="Q219" s="177">
        <f>ROUND(E219*P219,2)</f>
        <v>0</v>
      </c>
      <c r="R219" s="179" t="s">
        <v>272</v>
      </c>
      <c r="S219" s="179" t="s">
        <v>130</v>
      </c>
      <c r="T219" s="180" t="s">
        <v>130</v>
      </c>
      <c r="U219" s="157">
        <v>1.554</v>
      </c>
      <c r="V219" s="157">
        <f>ROUND(E219*U219,2)</f>
        <v>6.22</v>
      </c>
      <c r="W219" s="157"/>
      <c r="X219" s="157" t="s">
        <v>131</v>
      </c>
      <c r="Y219" s="157" t="s">
        <v>132</v>
      </c>
      <c r="Z219" s="147"/>
      <c r="AA219" s="147"/>
      <c r="AB219" s="147"/>
      <c r="AC219" s="147"/>
      <c r="AD219" s="147"/>
      <c r="AE219" s="147"/>
      <c r="AF219" s="147"/>
      <c r="AG219" s="147" t="s">
        <v>133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">
      <c r="A220" s="154"/>
      <c r="B220" s="155"/>
      <c r="C220" s="191" t="s">
        <v>136</v>
      </c>
      <c r="D220" s="158"/>
      <c r="E220" s="159"/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137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91" t="s">
        <v>313</v>
      </c>
      <c r="D221" s="158"/>
      <c r="E221" s="159">
        <v>4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137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92" t="s">
        <v>144</v>
      </c>
      <c r="D222" s="160"/>
      <c r="E222" s="161">
        <v>4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137</v>
      </c>
      <c r="AH222" s="147">
        <v>1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.5" outlineLevel="1" x14ac:dyDescent="0.2">
      <c r="A223" s="174">
        <v>36</v>
      </c>
      <c r="B223" s="175" t="s">
        <v>314</v>
      </c>
      <c r="C223" s="190" t="s">
        <v>315</v>
      </c>
      <c r="D223" s="176" t="s">
        <v>283</v>
      </c>
      <c r="E223" s="177">
        <v>4</v>
      </c>
      <c r="F223" s="178"/>
      <c r="G223" s="179">
        <f>ROUND(E223*F223,2)</f>
        <v>0</v>
      </c>
      <c r="H223" s="178"/>
      <c r="I223" s="179">
        <f>ROUND(E223*H223,2)</f>
        <v>0</v>
      </c>
      <c r="J223" s="178"/>
      <c r="K223" s="179">
        <f>ROUND(E223*J223,2)</f>
        <v>0</v>
      </c>
      <c r="L223" s="179">
        <v>21</v>
      </c>
      <c r="M223" s="179">
        <f>G223*(1+L223/100)</f>
        <v>0</v>
      </c>
      <c r="N223" s="177">
        <v>1.1E-4</v>
      </c>
      <c r="O223" s="177">
        <f>ROUND(E223*N223,2)</f>
        <v>0</v>
      </c>
      <c r="P223" s="177">
        <v>0</v>
      </c>
      <c r="Q223" s="177">
        <f>ROUND(E223*P223,2)</f>
        <v>0</v>
      </c>
      <c r="R223" s="179" t="s">
        <v>272</v>
      </c>
      <c r="S223" s="179" t="s">
        <v>130</v>
      </c>
      <c r="T223" s="180" t="s">
        <v>130</v>
      </c>
      <c r="U223" s="157">
        <v>0.70799999999999996</v>
      </c>
      <c r="V223" s="157">
        <f>ROUND(E223*U223,2)</f>
        <v>2.83</v>
      </c>
      <c r="W223" s="157"/>
      <c r="X223" s="157" t="s">
        <v>131</v>
      </c>
      <c r="Y223" s="157" t="s">
        <v>132</v>
      </c>
      <c r="Z223" s="147"/>
      <c r="AA223" s="147"/>
      <c r="AB223" s="147"/>
      <c r="AC223" s="147"/>
      <c r="AD223" s="147"/>
      <c r="AE223" s="147"/>
      <c r="AF223" s="147"/>
      <c r="AG223" s="147" t="s">
        <v>133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91" t="s">
        <v>136</v>
      </c>
      <c r="D224" s="158"/>
      <c r="E224" s="159"/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137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91" t="s">
        <v>313</v>
      </c>
      <c r="D225" s="158"/>
      <c r="E225" s="159">
        <v>4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137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92" t="s">
        <v>144</v>
      </c>
      <c r="D226" s="160"/>
      <c r="E226" s="161">
        <v>4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137</v>
      </c>
      <c r="AH226" s="147">
        <v>1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2.5" outlineLevel="1" x14ac:dyDescent="0.2">
      <c r="A227" s="174">
        <v>37</v>
      </c>
      <c r="B227" s="175" t="s">
        <v>316</v>
      </c>
      <c r="C227" s="190" t="s">
        <v>317</v>
      </c>
      <c r="D227" s="176" t="s">
        <v>283</v>
      </c>
      <c r="E227" s="177">
        <v>8</v>
      </c>
      <c r="F227" s="178"/>
      <c r="G227" s="179">
        <f>ROUND(E227*F227,2)</f>
        <v>0</v>
      </c>
      <c r="H227" s="178"/>
      <c r="I227" s="179">
        <f>ROUND(E227*H227,2)</f>
        <v>0</v>
      </c>
      <c r="J227" s="178"/>
      <c r="K227" s="179">
        <f>ROUND(E227*J227,2)</f>
        <v>0</v>
      </c>
      <c r="L227" s="179">
        <v>21</v>
      </c>
      <c r="M227" s="179">
        <f>G227*(1+L227/100)</f>
        <v>0</v>
      </c>
      <c r="N227" s="177">
        <v>4.0999999999999999E-4</v>
      </c>
      <c r="O227" s="177">
        <f>ROUND(E227*N227,2)</f>
        <v>0</v>
      </c>
      <c r="P227" s="177">
        <v>0</v>
      </c>
      <c r="Q227" s="177">
        <f>ROUND(E227*P227,2)</f>
        <v>0</v>
      </c>
      <c r="R227" s="179" t="s">
        <v>272</v>
      </c>
      <c r="S227" s="179" t="s">
        <v>130</v>
      </c>
      <c r="T227" s="180" t="s">
        <v>130</v>
      </c>
      <c r="U227" s="157">
        <v>1.8660000000000001</v>
      </c>
      <c r="V227" s="157">
        <f>ROUND(E227*U227,2)</f>
        <v>14.93</v>
      </c>
      <c r="W227" s="157"/>
      <c r="X227" s="157" t="s">
        <v>131</v>
      </c>
      <c r="Y227" s="157" t="s">
        <v>132</v>
      </c>
      <c r="Z227" s="147"/>
      <c r="AA227" s="147"/>
      <c r="AB227" s="147"/>
      <c r="AC227" s="147"/>
      <c r="AD227" s="147"/>
      <c r="AE227" s="147"/>
      <c r="AF227" s="147"/>
      <c r="AG227" s="147" t="s">
        <v>133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4"/>
      <c r="B228" s="155"/>
      <c r="C228" s="191" t="s">
        <v>136</v>
      </c>
      <c r="D228" s="158"/>
      <c r="E228" s="159"/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137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191" t="s">
        <v>318</v>
      </c>
      <c r="D229" s="158"/>
      <c r="E229" s="159">
        <v>8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137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92" t="s">
        <v>144</v>
      </c>
      <c r="D230" s="160"/>
      <c r="E230" s="161">
        <v>8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137</v>
      </c>
      <c r="AH230" s="147">
        <v>1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33.75" outlineLevel="1" x14ac:dyDescent="0.2">
      <c r="A231" s="174">
        <v>38</v>
      </c>
      <c r="B231" s="175" t="s">
        <v>319</v>
      </c>
      <c r="C231" s="190" t="s">
        <v>320</v>
      </c>
      <c r="D231" s="176" t="s">
        <v>283</v>
      </c>
      <c r="E231" s="177">
        <v>30</v>
      </c>
      <c r="F231" s="178"/>
      <c r="G231" s="179">
        <f>ROUND(E231*F231,2)</f>
        <v>0</v>
      </c>
      <c r="H231" s="178"/>
      <c r="I231" s="179">
        <f>ROUND(E231*H231,2)</f>
        <v>0</v>
      </c>
      <c r="J231" s="178"/>
      <c r="K231" s="179">
        <f>ROUND(E231*J231,2)</f>
        <v>0</v>
      </c>
      <c r="L231" s="179">
        <v>21</v>
      </c>
      <c r="M231" s="179">
        <f>G231*(1+L231/100)</f>
        <v>0</v>
      </c>
      <c r="N231" s="177">
        <v>0</v>
      </c>
      <c r="O231" s="177">
        <f>ROUND(E231*N231,2)</f>
        <v>0</v>
      </c>
      <c r="P231" s="177">
        <v>0</v>
      </c>
      <c r="Q231" s="177">
        <f>ROUND(E231*P231,2)</f>
        <v>0</v>
      </c>
      <c r="R231" s="179" t="s">
        <v>272</v>
      </c>
      <c r="S231" s="179" t="s">
        <v>130</v>
      </c>
      <c r="T231" s="180" t="s">
        <v>130</v>
      </c>
      <c r="U231" s="157">
        <v>3.51</v>
      </c>
      <c r="V231" s="157">
        <f>ROUND(E231*U231,2)</f>
        <v>105.3</v>
      </c>
      <c r="W231" s="157"/>
      <c r="X231" s="157" t="s">
        <v>131</v>
      </c>
      <c r="Y231" s="157" t="s">
        <v>132</v>
      </c>
      <c r="Z231" s="147"/>
      <c r="AA231" s="147"/>
      <c r="AB231" s="147"/>
      <c r="AC231" s="147"/>
      <c r="AD231" s="147"/>
      <c r="AE231" s="147"/>
      <c r="AF231" s="147"/>
      <c r="AG231" s="147" t="s">
        <v>133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">
      <c r="A232" s="154"/>
      <c r="B232" s="155"/>
      <c r="C232" s="191" t="s">
        <v>136</v>
      </c>
      <c r="D232" s="158"/>
      <c r="E232" s="159"/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137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91" t="s">
        <v>321</v>
      </c>
      <c r="D233" s="158"/>
      <c r="E233" s="159">
        <v>30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137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92" t="s">
        <v>144</v>
      </c>
      <c r="D234" s="160"/>
      <c r="E234" s="161">
        <v>30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137</v>
      </c>
      <c r="AH234" s="147">
        <v>1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74">
        <v>39</v>
      </c>
      <c r="B235" s="175" t="s">
        <v>322</v>
      </c>
      <c r="C235" s="190" t="s">
        <v>323</v>
      </c>
      <c r="D235" s="176" t="s">
        <v>128</v>
      </c>
      <c r="E235" s="177">
        <v>650</v>
      </c>
      <c r="F235" s="178"/>
      <c r="G235" s="179">
        <f>ROUND(E235*F235,2)</f>
        <v>0</v>
      </c>
      <c r="H235" s="178"/>
      <c r="I235" s="179">
        <f>ROUND(E235*H235,2)</f>
        <v>0</v>
      </c>
      <c r="J235" s="178"/>
      <c r="K235" s="179">
        <f>ROUND(E235*J235,2)</f>
        <v>0</v>
      </c>
      <c r="L235" s="179">
        <v>21</v>
      </c>
      <c r="M235" s="179">
        <f>G235*(1+L235/100)</f>
        <v>0</v>
      </c>
      <c r="N235" s="177">
        <v>0</v>
      </c>
      <c r="O235" s="177">
        <f>ROUND(E235*N235,2)</f>
        <v>0</v>
      </c>
      <c r="P235" s="177">
        <v>0</v>
      </c>
      <c r="Q235" s="177">
        <f>ROUND(E235*P235,2)</f>
        <v>0</v>
      </c>
      <c r="R235" s="179" t="s">
        <v>272</v>
      </c>
      <c r="S235" s="179" t="s">
        <v>130</v>
      </c>
      <c r="T235" s="180" t="s">
        <v>130</v>
      </c>
      <c r="U235" s="157">
        <v>4.3999999999999997E-2</v>
      </c>
      <c r="V235" s="157">
        <f>ROUND(E235*U235,2)</f>
        <v>28.6</v>
      </c>
      <c r="W235" s="157"/>
      <c r="X235" s="157" t="s">
        <v>131</v>
      </c>
      <c r="Y235" s="157" t="s">
        <v>132</v>
      </c>
      <c r="Z235" s="147"/>
      <c r="AA235" s="147"/>
      <c r="AB235" s="147"/>
      <c r="AC235" s="147"/>
      <c r="AD235" s="147"/>
      <c r="AE235" s="147"/>
      <c r="AF235" s="147"/>
      <c r="AG235" s="147" t="s">
        <v>133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257" t="s">
        <v>324</v>
      </c>
      <c r="D236" s="258"/>
      <c r="E236" s="258"/>
      <c r="F236" s="258"/>
      <c r="G236" s="258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135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81" t="str">
        <f>C236</f>
        <v>přísun, montáže, demontáže a odsunu zkoušecího čerpadla, napuštění tlakovou vodou a dodání vody pro tlakovou zkoušku,</v>
      </c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4">
        <v>40</v>
      </c>
      <c r="B237" s="175" t="s">
        <v>325</v>
      </c>
      <c r="C237" s="190" t="s">
        <v>326</v>
      </c>
      <c r="D237" s="176" t="s">
        <v>128</v>
      </c>
      <c r="E237" s="177">
        <v>650</v>
      </c>
      <c r="F237" s="178"/>
      <c r="G237" s="179">
        <f>ROUND(E237*F237,2)</f>
        <v>0</v>
      </c>
      <c r="H237" s="178"/>
      <c r="I237" s="179">
        <f>ROUND(E237*H237,2)</f>
        <v>0</v>
      </c>
      <c r="J237" s="178"/>
      <c r="K237" s="179">
        <f>ROUND(E237*J237,2)</f>
        <v>0</v>
      </c>
      <c r="L237" s="179">
        <v>21</v>
      </c>
      <c r="M237" s="179">
        <f>G237*(1+L237/100)</f>
        <v>0</v>
      </c>
      <c r="N237" s="177">
        <v>0</v>
      </c>
      <c r="O237" s="177">
        <f>ROUND(E237*N237,2)</f>
        <v>0</v>
      </c>
      <c r="P237" s="177">
        <v>0</v>
      </c>
      <c r="Q237" s="177">
        <f>ROUND(E237*P237,2)</f>
        <v>0</v>
      </c>
      <c r="R237" s="179" t="s">
        <v>272</v>
      </c>
      <c r="S237" s="179" t="s">
        <v>130</v>
      </c>
      <c r="T237" s="180" t="s">
        <v>130</v>
      </c>
      <c r="U237" s="157">
        <v>0.21</v>
      </c>
      <c r="V237" s="157">
        <f>ROUND(E237*U237,2)</f>
        <v>136.5</v>
      </c>
      <c r="W237" s="157"/>
      <c r="X237" s="157" t="s">
        <v>131</v>
      </c>
      <c r="Y237" s="157" t="s">
        <v>132</v>
      </c>
      <c r="Z237" s="147"/>
      <c r="AA237" s="147"/>
      <c r="AB237" s="147"/>
      <c r="AC237" s="147"/>
      <c r="AD237" s="147"/>
      <c r="AE237" s="147"/>
      <c r="AF237" s="147"/>
      <c r="AG237" s="147" t="s">
        <v>133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257" t="s">
        <v>327</v>
      </c>
      <c r="D238" s="258"/>
      <c r="E238" s="258"/>
      <c r="F238" s="258"/>
      <c r="G238" s="258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135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81" t="str">
        <f>C238</f>
        <v>napuštění a vypuštění vody, dodání vody a desinfekčního prostředku, náklady na bakteriologický rozbor vody,</v>
      </c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191" t="s">
        <v>328</v>
      </c>
      <c r="D239" s="158"/>
      <c r="E239" s="159">
        <v>650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137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92" t="s">
        <v>144</v>
      </c>
      <c r="D240" s="160"/>
      <c r="E240" s="161">
        <v>650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137</v>
      </c>
      <c r="AH240" s="147">
        <v>1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74">
        <v>41</v>
      </c>
      <c r="B241" s="175" t="s">
        <v>329</v>
      </c>
      <c r="C241" s="190" t="s">
        <v>330</v>
      </c>
      <c r="D241" s="176" t="s">
        <v>331</v>
      </c>
      <c r="E241" s="177">
        <v>3</v>
      </c>
      <c r="F241" s="178"/>
      <c r="G241" s="179">
        <f>ROUND(E241*F241,2)</f>
        <v>0</v>
      </c>
      <c r="H241" s="178"/>
      <c r="I241" s="179">
        <f>ROUND(E241*H241,2)</f>
        <v>0</v>
      </c>
      <c r="J241" s="178"/>
      <c r="K241" s="179">
        <f>ROUND(E241*J241,2)</f>
        <v>0</v>
      </c>
      <c r="L241" s="179">
        <v>21</v>
      </c>
      <c r="M241" s="179">
        <f>G241*(1+L241/100)</f>
        <v>0</v>
      </c>
      <c r="N241" s="177">
        <v>3.5029999999999999E-2</v>
      </c>
      <c r="O241" s="177">
        <f>ROUND(E241*N241,2)</f>
        <v>0.11</v>
      </c>
      <c r="P241" s="177">
        <v>0</v>
      </c>
      <c r="Q241" s="177">
        <f>ROUND(E241*P241,2)</f>
        <v>0</v>
      </c>
      <c r="R241" s="179" t="s">
        <v>272</v>
      </c>
      <c r="S241" s="179" t="s">
        <v>130</v>
      </c>
      <c r="T241" s="180" t="s">
        <v>130</v>
      </c>
      <c r="U241" s="157">
        <v>10.130000000000001</v>
      </c>
      <c r="V241" s="157">
        <f>ROUND(E241*U241,2)</f>
        <v>30.39</v>
      </c>
      <c r="W241" s="157"/>
      <c r="X241" s="157" t="s">
        <v>131</v>
      </c>
      <c r="Y241" s="157" t="s">
        <v>132</v>
      </c>
      <c r="Z241" s="147"/>
      <c r="AA241" s="147"/>
      <c r="AB241" s="147"/>
      <c r="AC241" s="147"/>
      <c r="AD241" s="147"/>
      <c r="AE241" s="147"/>
      <c r="AF241" s="147"/>
      <c r="AG241" s="147" t="s">
        <v>133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33.75" outlineLevel="2" x14ac:dyDescent="0.2">
      <c r="A242" s="154"/>
      <c r="B242" s="155"/>
      <c r="C242" s="257" t="s">
        <v>332</v>
      </c>
      <c r="D242" s="258"/>
      <c r="E242" s="258"/>
      <c r="F242" s="258"/>
      <c r="G242" s="258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135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81" t="str">
        <f>C242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74">
        <v>42</v>
      </c>
      <c r="B243" s="175" t="s">
        <v>333</v>
      </c>
      <c r="C243" s="190" t="s">
        <v>334</v>
      </c>
      <c r="D243" s="176" t="s">
        <v>283</v>
      </c>
      <c r="E243" s="177">
        <v>30</v>
      </c>
      <c r="F243" s="178"/>
      <c r="G243" s="179">
        <f>ROUND(E243*F243,2)</f>
        <v>0</v>
      </c>
      <c r="H243" s="178"/>
      <c r="I243" s="179">
        <f>ROUND(E243*H243,2)</f>
        <v>0</v>
      </c>
      <c r="J243" s="178"/>
      <c r="K243" s="179">
        <f>ROUND(E243*J243,2)</f>
        <v>0</v>
      </c>
      <c r="L243" s="179">
        <v>21</v>
      </c>
      <c r="M243" s="179">
        <f>G243*(1+L243/100)</f>
        <v>0</v>
      </c>
      <c r="N243" s="177">
        <v>6.3829999999999998E-2</v>
      </c>
      <c r="O243" s="177">
        <f>ROUND(E243*N243,2)</f>
        <v>1.91</v>
      </c>
      <c r="P243" s="177">
        <v>0</v>
      </c>
      <c r="Q243" s="177">
        <f>ROUND(E243*P243,2)</f>
        <v>0</v>
      </c>
      <c r="R243" s="179" t="s">
        <v>272</v>
      </c>
      <c r="S243" s="179" t="s">
        <v>130</v>
      </c>
      <c r="T243" s="180" t="s">
        <v>130</v>
      </c>
      <c r="U243" s="157">
        <v>0.77200000000000002</v>
      </c>
      <c r="V243" s="157">
        <f>ROUND(E243*U243,2)</f>
        <v>23.16</v>
      </c>
      <c r="W243" s="157"/>
      <c r="X243" s="157" t="s">
        <v>131</v>
      </c>
      <c r="Y243" s="157" t="s">
        <v>132</v>
      </c>
      <c r="Z243" s="147"/>
      <c r="AA243" s="147"/>
      <c r="AB243" s="147"/>
      <c r="AC243" s="147"/>
      <c r="AD243" s="147"/>
      <c r="AE243" s="147"/>
      <c r="AF243" s="147"/>
      <c r="AG243" s="147" t="s">
        <v>133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">
      <c r="A244" s="154"/>
      <c r="B244" s="155"/>
      <c r="C244" s="257" t="s">
        <v>335</v>
      </c>
      <c r="D244" s="258"/>
      <c r="E244" s="258"/>
      <c r="F244" s="258"/>
      <c r="G244" s="258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135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91" t="s">
        <v>136</v>
      </c>
      <c r="D245" s="158"/>
      <c r="E245" s="159"/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137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91" t="s">
        <v>336</v>
      </c>
      <c r="D246" s="158"/>
      <c r="E246" s="159">
        <v>30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137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92" t="s">
        <v>144</v>
      </c>
      <c r="D247" s="160"/>
      <c r="E247" s="161">
        <v>30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137</v>
      </c>
      <c r="AH247" s="147">
        <v>1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74">
        <v>43</v>
      </c>
      <c r="B248" s="175" t="s">
        <v>337</v>
      </c>
      <c r="C248" s="190" t="s">
        <v>338</v>
      </c>
      <c r="D248" s="176" t="s">
        <v>283</v>
      </c>
      <c r="E248" s="177">
        <v>12</v>
      </c>
      <c r="F248" s="178"/>
      <c r="G248" s="179">
        <f>ROUND(E248*F248,2)</f>
        <v>0</v>
      </c>
      <c r="H248" s="178"/>
      <c r="I248" s="179">
        <f>ROUND(E248*H248,2)</f>
        <v>0</v>
      </c>
      <c r="J248" s="178"/>
      <c r="K248" s="179">
        <f>ROUND(E248*J248,2)</f>
        <v>0</v>
      </c>
      <c r="L248" s="179">
        <v>21</v>
      </c>
      <c r="M248" s="179">
        <f>G248*(1+L248/100)</f>
        <v>0</v>
      </c>
      <c r="N248" s="177">
        <v>0.12303</v>
      </c>
      <c r="O248" s="177">
        <f>ROUND(E248*N248,2)</f>
        <v>1.48</v>
      </c>
      <c r="P248" s="177">
        <v>0</v>
      </c>
      <c r="Q248" s="177">
        <f>ROUND(E248*P248,2)</f>
        <v>0</v>
      </c>
      <c r="R248" s="179" t="s">
        <v>272</v>
      </c>
      <c r="S248" s="179" t="s">
        <v>130</v>
      </c>
      <c r="T248" s="180" t="s">
        <v>130</v>
      </c>
      <c r="U248" s="157">
        <v>0.86299999999999999</v>
      </c>
      <c r="V248" s="157">
        <f>ROUND(E248*U248,2)</f>
        <v>10.36</v>
      </c>
      <c r="W248" s="157"/>
      <c r="X248" s="157" t="s">
        <v>131</v>
      </c>
      <c r="Y248" s="157" t="s">
        <v>132</v>
      </c>
      <c r="Z248" s="147"/>
      <c r="AA248" s="147"/>
      <c r="AB248" s="147"/>
      <c r="AC248" s="147"/>
      <c r="AD248" s="147"/>
      <c r="AE248" s="147"/>
      <c r="AF248" s="147"/>
      <c r="AG248" s="147" t="s">
        <v>133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4"/>
      <c r="B249" s="155"/>
      <c r="C249" s="257" t="s">
        <v>335</v>
      </c>
      <c r="D249" s="258"/>
      <c r="E249" s="258"/>
      <c r="F249" s="258"/>
      <c r="G249" s="258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135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191" t="s">
        <v>136</v>
      </c>
      <c r="D250" s="158"/>
      <c r="E250" s="159"/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137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91" t="s">
        <v>339</v>
      </c>
      <c r="D251" s="158"/>
      <c r="E251" s="159">
        <v>12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137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92" t="s">
        <v>144</v>
      </c>
      <c r="D252" s="160"/>
      <c r="E252" s="161">
        <v>12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137</v>
      </c>
      <c r="AH252" s="147">
        <v>1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74">
        <v>44</v>
      </c>
      <c r="B253" s="175" t="s">
        <v>340</v>
      </c>
      <c r="C253" s="190" t="s">
        <v>341</v>
      </c>
      <c r="D253" s="176" t="s">
        <v>283</v>
      </c>
      <c r="E253" s="177">
        <v>4</v>
      </c>
      <c r="F253" s="178"/>
      <c r="G253" s="179">
        <f>ROUND(E253*F253,2)</f>
        <v>0</v>
      </c>
      <c r="H253" s="178"/>
      <c r="I253" s="179">
        <f>ROUND(E253*H253,2)</f>
        <v>0</v>
      </c>
      <c r="J253" s="178"/>
      <c r="K253" s="179">
        <f>ROUND(E253*J253,2)</f>
        <v>0</v>
      </c>
      <c r="L253" s="179">
        <v>21</v>
      </c>
      <c r="M253" s="179">
        <f>G253*(1+L253/100)</f>
        <v>0</v>
      </c>
      <c r="N253" s="177">
        <v>0.32906000000000002</v>
      </c>
      <c r="O253" s="177">
        <f>ROUND(E253*N253,2)</f>
        <v>1.32</v>
      </c>
      <c r="P253" s="177">
        <v>0</v>
      </c>
      <c r="Q253" s="177">
        <f>ROUND(E253*P253,2)</f>
        <v>0</v>
      </c>
      <c r="R253" s="179" t="s">
        <v>272</v>
      </c>
      <c r="S253" s="179" t="s">
        <v>130</v>
      </c>
      <c r="T253" s="180" t="s">
        <v>130</v>
      </c>
      <c r="U253" s="157">
        <v>1.1819999999999999</v>
      </c>
      <c r="V253" s="157">
        <f>ROUND(E253*U253,2)</f>
        <v>4.7300000000000004</v>
      </c>
      <c r="W253" s="157"/>
      <c r="X253" s="157" t="s">
        <v>131</v>
      </c>
      <c r="Y253" s="157" t="s">
        <v>132</v>
      </c>
      <c r="Z253" s="147"/>
      <c r="AA253" s="147"/>
      <c r="AB253" s="147"/>
      <c r="AC253" s="147"/>
      <c r="AD253" s="147"/>
      <c r="AE253" s="147"/>
      <c r="AF253" s="147"/>
      <c r="AG253" s="147" t="s">
        <v>133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4"/>
      <c r="B254" s="155"/>
      <c r="C254" s="257" t="s">
        <v>335</v>
      </c>
      <c r="D254" s="258"/>
      <c r="E254" s="258"/>
      <c r="F254" s="258"/>
      <c r="G254" s="258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135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4"/>
      <c r="B255" s="155"/>
      <c r="C255" s="191" t="s">
        <v>136</v>
      </c>
      <c r="D255" s="158"/>
      <c r="E255" s="159"/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137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91" t="s">
        <v>313</v>
      </c>
      <c r="D256" s="158"/>
      <c r="E256" s="159">
        <v>4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137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92" t="s">
        <v>144</v>
      </c>
      <c r="D257" s="160"/>
      <c r="E257" s="161">
        <v>4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137</v>
      </c>
      <c r="AH257" s="147">
        <v>1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74">
        <v>45</v>
      </c>
      <c r="B258" s="175" t="s">
        <v>342</v>
      </c>
      <c r="C258" s="190" t="s">
        <v>343</v>
      </c>
      <c r="D258" s="176" t="s">
        <v>128</v>
      </c>
      <c r="E258" s="177">
        <v>650</v>
      </c>
      <c r="F258" s="178"/>
      <c r="G258" s="179">
        <f>ROUND(E258*F258,2)</f>
        <v>0</v>
      </c>
      <c r="H258" s="178"/>
      <c r="I258" s="179">
        <f>ROUND(E258*H258,2)</f>
        <v>0</v>
      </c>
      <c r="J258" s="178"/>
      <c r="K258" s="179">
        <f>ROUND(E258*J258,2)</f>
        <v>0</v>
      </c>
      <c r="L258" s="179">
        <v>21</v>
      </c>
      <c r="M258" s="179">
        <f>G258*(1+L258/100)</f>
        <v>0</v>
      </c>
      <c r="N258" s="177">
        <v>0</v>
      </c>
      <c r="O258" s="177">
        <f>ROUND(E258*N258,2)</f>
        <v>0</v>
      </c>
      <c r="P258" s="177">
        <v>0</v>
      </c>
      <c r="Q258" s="177">
        <f>ROUND(E258*P258,2)</f>
        <v>0</v>
      </c>
      <c r="R258" s="179" t="s">
        <v>272</v>
      </c>
      <c r="S258" s="179" t="s">
        <v>130</v>
      </c>
      <c r="T258" s="180" t="s">
        <v>130</v>
      </c>
      <c r="U258" s="157">
        <v>2.5999999999999999E-2</v>
      </c>
      <c r="V258" s="157">
        <f>ROUND(E258*U258,2)</f>
        <v>16.899999999999999</v>
      </c>
      <c r="W258" s="157"/>
      <c r="X258" s="157" t="s">
        <v>131</v>
      </c>
      <c r="Y258" s="157" t="s">
        <v>132</v>
      </c>
      <c r="Z258" s="147"/>
      <c r="AA258" s="147"/>
      <c r="AB258" s="147"/>
      <c r="AC258" s="147"/>
      <c r="AD258" s="147"/>
      <c r="AE258" s="147"/>
      <c r="AF258" s="147"/>
      <c r="AG258" s="147" t="s">
        <v>133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191" t="s">
        <v>136</v>
      </c>
      <c r="D259" s="158"/>
      <c r="E259" s="159"/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137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91" t="s">
        <v>280</v>
      </c>
      <c r="D260" s="158"/>
      <c r="E260" s="159">
        <v>650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137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92" t="s">
        <v>144</v>
      </c>
      <c r="D261" s="160"/>
      <c r="E261" s="161">
        <v>650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137</v>
      </c>
      <c r="AH261" s="147">
        <v>1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74">
        <v>46</v>
      </c>
      <c r="B262" s="175" t="s">
        <v>344</v>
      </c>
      <c r="C262" s="190" t="s">
        <v>345</v>
      </c>
      <c r="D262" s="176" t="s">
        <v>128</v>
      </c>
      <c r="E262" s="177">
        <v>669.5</v>
      </c>
      <c r="F262" s="178"/>
      <c r="G262" s="179">
        <f>ROUND(E262*F262,2)</f>
        <v>0</v>
      </c>
      <c r="H262" s="178"/>
      <c r="I262" s="179">
        <f>ROUND(E262*H262,2)</f>
        <v>0</v>
      </c>
      <c r="J262" s="178"/>
      <c r="K262" s="179">
        <f>ROUND(E262*J262,2)</f>
        <v>0</v>
      </c>
      <c r="L262" s="179">
        <v>21</v>
      </c>
      <c r="M262" s="179">
        <f>G262*(1+L262/100)</f>
        <v>0</v>
      </c>
      <c r="N262" s="177">
        <v>5.0000000000000002E-5</v>
      </c>
      <c r="O262" s="177">
        <f>ROUND(E262*N262,2)</f>
        <v>0.03</v>
      </c>
      <c r="P262" s="177">
        <v>0</v>
      </c>
      <c r="Q262" s="177">
        <f>ROUND(E262*P262,2)</f>
        <v>0</v>
      </c>
      <c r="R262" s="179" t="s">
        <v>272</v>
      </c>
      <c r="S262" s="179" t="s">
        <v>130</v>
      </c>
      <c r="T262" s="180" t="s">
        <v>130</v>
      </c>
      <c r="U262" s="157">
        <v>3.4000000000000002E-2</v>
      </c>
      <c r="V262" s="157">
        <f>ROUND(E262*U262,2)</f>
        <v>22.76</v>
      </c>
      <c r="W262" s="157"/>
      <c r="X262" s="157" t="s">
        <v>131</v>
      </c>
      <c r="Y262" s="157" t="s">
        <v>132</v>
      </c>
      <c r="Z262" s="147"/>
      <c r="AA262" s="147"/>
      <c r="AB262" s="147"/>
      <c r="AC262" s="147"/>
      <c r="AD262" s="147"/>
      <c r="AE262" s="147"/>
      <c r="AF262" s="147"/>
      <c r="AG262" s="147" t="s">
        <v>133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4"/>
      <c r="B263" s="155"/>
      <c r="C263" s="191" t="s">
        <v>136</v>
      </c>
      <c r="D263" s="158"/>
      <c r="E263" s="159"/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137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191" t="s">
        <v>346</v>
      </c>
      <c r="D264" s="158"/>
      <c r="E264" s="159">
        <v>669.5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137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92" t="s">
        <v>144</v>
      </c>
      <c r="D265" s="160"/>
      <c r="E265" s="161">
        <v>669.5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137</v>
      </c>
      <c r="AH265" s="147">
        <v>1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74">
        <v>47</v>
      </c>
      <c r="B266" s="175" t="s">
        <v>347</v>
      </c>
      <c r="C266" s="190" t="s">
        <v>348</v>
      </c>
      <c r="D266" s="176" t="s">
        <v>349</v>
      </c>
      <c r="E266" s="177">
        <v>1</v>
      </c>
      <c r="F266" s="178"/>
      <c r="G266" s="179">
        <f>ROUND(E266*F266,2)</f>
        <v>0</v>
      </c>
      <c r="H266" s="178"/>
      <c r="I266" s="179">
        <f>ROUND(E266*H266,2)</f>
        <v>0</v>
      </c>
      <c r="J266" s="178"/>
      <c r="K266" s="179">
        <f>ROUND(E266*J266,2)</f>
        <v>0</v>
      </c>
      <c r="L266" s="179">
        <v>21</v>
      </c>
      <c r="M266" s="179">
        <f>G266*(1+L266/100)</f>
        <v>0</v>
      </c>
      <c r="N266" s="177">
        <v>0</v>
      </c>
      <c r="O266" s="177">
        <f>ROUND(E266*N266,2)</f>
        <v>0</v>
      </c>
      <c r="P266" s="177">
        <v>0</v>
      </c>
      <c r="Q266" s="177">
        <f>ROUND(E266*P266,2)</f>
        <v>0</v>
      </c>
      <c r="R266" s="179"/>
      <c r="S266" s="179" t="s">
        <v>203</v>
      </c>
      <c r="T266" s="180" t="s">
        <v>204</v>
      </c>
      <c r="U266" s="157">
        <v>0</v>
      </c>
      <c r="V266" s="157">
        <f>ROUND(E266*U266,2)</f>
        <v>0</v>
      </c>
      <c r="W266" s="157"/>
      <c r="X266" s="157" t="s">
        <v>131</v>
      </c>
      <c r="Y266" s="157" t="s">
        <v>132</v>
      </c>
      <c r="Z266" s="147"/>
      <c r="AA266" s="147"/>
      <c r="AB266" s="147"/>
      <c r="AC266" s="147"/>
      <c r="AD266" s="147"/>
      <c r="AE266" s="147"/>
      <c r="AF266" s="147"/>
      <c r="AG266" s="147" t="s">
        <v>133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4"/>
      <c r="B267" s="155"/>
      <c r="C267" s="191" t="s">
        <v>136</v>
      </c>
      <c r="D267" s="158"/>
      <c r="E267" s="159"/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137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91" t="s">
        <v>350</v>
      </c>
      <c r="D268" s="158"/>
      <c r="E268" s="159"/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137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91" t="s">
        <v>351</v>
      </c>
      <c r="D269" s="158"/>
      <c r="E269" s="159">
        <v>1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137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92" t="s">
        <v>144</v>
      </c>
      <c r="D270" s="160"/>
      <c r="E270" s="161">
        <v>1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137</v>
      </c>
      <c r="AH270" s="147">
        <v>1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74">
        <v>48</v>
      </c>
      <c r="B271" s="175" t="s">
        <v>352</v>
      </c>
      <c r="C271" s="190" t="s">
        <v>353</v>
      </c>
      <c r="D271" s="176" t="s">
        <v>283</v>
      </c>
      <c r="E271" s="177">
        <v>4</v>
      </c>
      <c r="F271" s="178"/>
      <c r="G271" s="179">
        <f>ROUND(E271*F271,2)</f>
        <v>0</v>
      </c>
      <c r="H271" s="178"/>
      <c r="I271" s="179">
        <f>ROUND(E271*H271,2)</f>
        <v>0</v>
      </c>
      <c r="J271" s="178"/>
      <c r="K271" s="179">
        <f>ROUND(E271*J271,2)</f>
        <v>0</v>
      </c>
      <c r="L271" s="179">
        <v>21</v>
      </c>
      <c r="M271" s="179">
        <f>G271*(1+L271/100)</f>
        <v>0</v>
      </c>
      <c r="N271" s="177">
        <v>1.1E-4</v>
      </c>
      <c r="O271" s="177">
        <f>ROUND(E271*N271,2)</f>
        <v>0</v>
      </c>
      <c r="P271" s="177">
        <v>0</v>
      </c>
      <c r="Q271" s="177">
        <f>ROUND(E271*P271,2)</f>
        <v>0</v>
      </c>
      <c r="R271" s="179"/>
      <c r="S271" s="179" t="s">
        <v>203</v>
      </c>
      <c r="T271" s="180" t="s">
        <v>130</v>
      </c>
      <c r="U271" s="157">
        <v>0.70799999999999996</v>
      </c>
      <c r="V271" s="157">
        <f>ROUND(E271*U271,2)</f>
        <v>2.83</v>
      </c>
      <c r="W271" s="157"/>
      <c r="X271" s="157" t="s">
        <v>131</v>
      </c>
      <c r="Y271" s="157" t="s">
        <v>132</v>
      </c>
      <c r="Z271" s="147"/>
      <c r="AA271" s="147"/>
      <c r="AB271" s="147"/>
      <c r="AC271" s="147"/>
      <c r="AD271" s="147"/>
      <c r="AE271" s="147"/>
      <c r="AF271" s="147"/>
      <c r="AG271" s="147" t="s">
        <v>133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">
      <c r="A272" s="154"/>
      <c r="B272" s="155"/>
      <c r="C272" s="191" t="s">
        <v>136</v>
      </c>
      <c r="D272" s="158"/>
      <c r="E272" s="159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137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91" t="s">
        <v>350</v>
      </c>
      <c r="D273" s="158"/>
      <c r="E273" s="159"/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137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91" t="s">
        <v>354</v>
      </c>
      <c r="D274" s="158"/>
      <c r="E274" s="159">
        <v>1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137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91" t="s">
        <v>355</v>
      </c>
      <c r="D275" s="158"/>
      <c r="E275" s="159">
        <v>1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137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91" t="s">
        <v>356</v>
      </c>
      <c r="D276" s="158"/>
      <c r="E276" s="159">
        <v>1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137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1" t="s">
        <v>357</v>
      </c>
      <c r="D277" s="158"/>
      <c r="E277" s="159">
        <v>1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137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92" t="s">
        <v>144</v>
      </c>
      <c r="D278" s="160"/>
      <c r="E278" s="161">
        <v>4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137</v>
      </c>
      <c r="AH278" s="147">
        <v>1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74">
        <v>49</v>
      </c>
      <c r="B279" s="175" t="s">
        <v>358</v>
      </c>
      <c r="C279" s="190" t="s">
        <v>359</v>
      </c>
      <c r="D279" s="176" t="s">
        <v>283</v>
      </c>
      <c r="E279" s="177">
        <v>1</v>
      </c>
      <c r="F279" s="178"/>
      <c r="G279" s="179">
        <f>ROUND(E279*F279,2)</f>
        <v>0</v>
      </c>
      <c r="H279" s="178"/>
      <c r="I279" s="179">
        <f>ROUND(E279*H279,2)</f>
        <v>0</v>
      </c>
      <c r="J279" s="178"/>
      <c r="K279" s="179">
        <f>ROUND(E279*J279,2)</f>
        <v>0</v>
      </c>
      <c r="L279" s="179">
        <v>21</v>
      </c>
      <c r="M279" s="179">
        <f>G279*(1+L279/100)</f>
        <v>0</v>
      </c>
      <c r="N279" s="177">
        <v>4.0999999999999999E-4</v>
      </c>
      <c r="O279" s="177">
        <f>ROUND(E279*N279,2)</f>
        <v>0</v>
      </c>
      <c r="P279" s="177">
        <v>0</v>
      </c>
      <c r="Q279" s="177">
        <f>ROUND(E279*P279,2)</f>
        <v>0</v>
      </c>
      <c r="R279" s="179"/>
      <c r="S279" s="179" t="s">
        <v>203</v>
      </c>
      <c r="T279" s="180" t="s">
        <v>130</v>
      </c>
      <c r="U279" s="157">
        <v>1.8660000000000001</v>
      </c>
      <c r="V279" s="157">
        <f>ROUND(E279*U279,2)</f>
        <v>1.87</v>
      </c>
      <c r="W279" s="157"/>
      <c r="X279" s="157" t="s">
        <v>131</v>
      </c>
      <c r="Y279" s="157" t="s">
        <v>132</v>
      </c>
      <c r="Z279" s="147"/>
      <c r="AA279" s="147"/>
      <c r="AB279" s="147"/>
      <c r="AC279" s="147"/>
      <c r="AD279" s="147"/>
      <c r="AE279" s="147"/>
      <c r="AF279" s="147"/>
      <c r="AG279" s="147" t="s">
        <v>133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2" x14ac:dyDescent="0.2">
      <c r="A280" s="154"/>
      <c r="B280" s="155"/>
      <c r="C280" s="191" t="s">
        <v>136</v>
      </c>
      <c r="D280" s="158"/>
      <c r="E280" s="159"/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137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91" t="s">
        <v>350</v>
      </c>
      <c r="D281" s="158"/>
      <c r="E281" s="159"/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137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91" t="s">
        <v>360</v>
      </c>
      <c r="D282" s="158"/>
      <c r="E282" s="159">
        <v>1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137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92" t="s">
        <v>144</v>
      </c>
      <c r="D283" s="160"/>
      <c r="E283" s="161">
        <v>1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137</v>
      </c>
      <c r="AH283" s="147">
        <v>1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74">
        <v>50</v>
      </c>
      <c r="B284" s="175" t="s">
        <v>361</v>
      </c>
      <c r="C284" s="190" t="s">
        <v>362</v>
      </c>
      <c r="D284" s="176" t="s">
        <v>283</v>
      </c>
      <c r="E284" s="177">
        <v>3</v>
      </c>
      <c r="F284" s="178"/>
      <c r="G284" s="179">
        <f>ROUND(E284*F284,2)</f>
        <v>0</v>
      </c>
      <c r="H284" s="178"/>
      <c r="I284" s="179">
        <f>ROUND(E284*H284,2)</f>
        <v>0</v>
      </c>
      <c r="J284" s="178"/>
      <c r="K284" s="179">
        <f>ROUND(E284*J284,2)</f>
        <v>0</v>
      </c>
      <c r="L284" s="179">
        <v>21</v>
      </c>
      <c r="M284" s="179">
        <f>G284*(1+L284/100)</f>
        <v>0</v>
      </c>
      <c r="N284" s="177">
        <v>0.12303</v>
      </c>
      <c r="O284" s="177">
        <f>ROUND(E284*N284,2)</f>
        <v>0.37</v>
      </c>
      <c r="P284" s="177">
        <v>0</v>
      </c>
      <c r="Q284" s="177">
        <f>ROUND(E284*P284,2)</f>
        <v>0</v>
      </c>
      <c r="R284" s="179"/>
      <c r="S284" s="179" t="s">
        <v>203</v>
      </c>
      <c r="T284" s="180" t="s">
        <v>204</v>
      </c>
      <c r="U284" s="157">
        <v>0.86299999999999999</v>
      </c>
      <c r="V284" s="157">
        <f>ROUND(E284*U284,2)</f>
        <v>2.59</v>
      </c>
      <c r="W284" s="157"/>
      <c r="X284" s="157" t="s">
        <v>131</v>
      </c>
      <c r="Y284" s="157" t="s">
        <v>132</v>
      </c>
      <c r="Z284" s="147"/>
      <c r="AA284" s="147"/>
      <c r="AB284" s="147"/>
      <c r="AC284" s="147"/>
      <c r="AD284" s="147"/>
      <c r="AE284" s="147"/>
      <c r="AF284" s="147"/>
      <c r="AG284" s="147" t="s">
        <v>133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2" x14ac:dyDescent="0.2">
      <c r="A285" s="154"/>
      <c r="B285" s="155"/>
      <c r="C285" s="191" t="s">
        <v>136</v>
      </c>
      <c r="D285" s="158"/>
      <c r="E285" s="159"/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137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91" t="s">
        <v>350</v>
      </c>
      <c r="D286" s="158"/>
      <c r="E286" s="159"/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137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22.5" outlineLevel="3" x14ac:dyDescent="0.2">
      <c r="A287" s="154"/>
      <c r="B287" s="155"/>
      <c r="C287" s="191" t="s">
        <v>363</v>
      </c>
      <c r="D287" s="158"/>
      <c r="E287" s="159">
        <v>1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137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ht="22.5" outlineLevel="3" x14ac:dyDescent="0.2">
      <c r="A288" s="154"/>
      <c r="B288" s="155"/>
      <c r="C288" s="191" t="s">
        <v>364</v>
      </c>
      <c r="D288" s="158"/>
      <c r="E288" s="159">
        <v>2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137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92" t="s">
        <v>144</v>
      </c>
      <c r="D289" s="160"/>
      <c r="E289" s="161">
        <v>3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137</v>
      </c>
      <c r="AH289" s="147">
        <v>1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82">
        <v>51</v>
      </c>
      <c r="B290" s="183" t="s">
        <v>365</v>
      </c>
      <c r="C290" s="196" t="s">
        <v>366</v>
      </c>
      <c r="D290" s="184" t="s">
        <v>202</v>
      </c>
      <c r="E290" s="185">
        <v>5</v>
      </c>
      <c r="F290" s="186"/>
      <c r="G290" s="187">
        <f t="shared" ref="G290:G325" si="0">ROUND(E290*F290,2)</f>
        <v>0</v>
      </c>
      <c r="H290" s="186"/>
      <c r="I290" s="187">
        <f t="shared" ref="I290:I325" si="1">ROUND(E290*H290,2)</f>
        <v>0</v>
      </c>
      <c r="J290" s="186"/>
      <c r="K290" s="187">
        <f t="shared" ref="K290:K325" si="2">ROUND(E290*J290,2)</f>
        <v>0</v>
      </c>
      <c r="L290" s="187">
        <v>21</v>
      </c>
      <c r="M290" s="187">
        <f t="shared" ref="M290:M325" si="3">G290*(1+L290/100)</f>
        <v>0</v>
      </c>
      <c r="N290" s="185">
        <v>0</v>
      </c>
      <c r="O290" s="185">
        <f t="shared" ref="O290:O325" si="4">ROUND(E290*N290,2)</f>
        <v>0</v>
      </c>
      <c r="P290" s="185">
        <v>0</v>
      </c>
      <c r="Q290" s="185">
        <f t="shared" ref="Q290:Q325" si="5">ROUND(E290*P290,2)</f>
        <v>0</v>
      </c>
      <c r="R290" s="187"/>
      <c r="S290" s="187" t="s">
        <v>203</v>
      </c>
      <c r="T290" s="188" t="s">
        <v>204</v>
      </c>
      <c r="U290" s="157">
        <v>0</v>
      </c>
      <c r="V290" s="157">
        <f t="shared" ref="V290:V325" si="6">ROUND(E290*U290,2)</f>
        <v>0</v>
      </c>
      <c r="W290" s="157"/>
      <c r="X290" s="157" t="s">
        <v>262</v>
      </c>
      <c r="Y290" s="157" t="s">
        <v>132</v>
      </c>
      <c r="Z290" s="147"/>
      <c r="AA290" s="147"/>
      <c r="AB290" s="147"/>
      <c r="AC290" s="147"/>
      <c r="AD290" s="147"/>
      <c r="AE290" s="147"/>
      <c r="AF290" s="147"/>
      <c r="AG290" s="147" t="s">
        <v>263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82">
        <v>52</v>
      </c>
      <c r="B291" s="183" t="s">
        <v>367</v>
      </c>
      <c r="C291" s="196" t="s">
        <v>368</v>
      </c>
      <c r="D291" s="184" t="s">
        <v>349</v>
      </c>
      <c r="E291" s="185">
        <v>4</v>
      </c>
      <c r="F291" s="186"/>
      <c r="G291" s="187">
        <f t="shared" si="0"/>
        <v>0</v>
      </c>
      <c r="H291" s="186"/>
      <c r="I291" s="187">
        <f t="shared" si="1"/>
        <v>0</v>
      </c>
      <c r="J291" s="186"/>
      <c r="K291" s="187">
        <f t="shared" si="2"/>
        <v>0</v>
      </c>
      <c r="L291" s="187">
        <v>21</v>
      </c>
      <c r="M291" s="187">
        <f t="shared" si="3"/>
        <v>0</v>
      </c>
      <c r="N291" s="185">
        <v>4.0899999999999999E-2</v>
      </c>
      <c r="O291" s="185">
        <f t="shared" si="4"/>
        <v>0.16</v>
      </c>
      <c r="P291" s="185">
        <v>0</v>
      </c>
      <c r="Q291" s="185">
        <f t="shared" si="5"/>
        <v>0</v>
      </c>
      <c r="R291" s="187"/>
      <c r="S291" s="187" t="s">
        <v>203</v>
      </c>
      <c r="T291" s="188" t="s">
        <v>204</v>
      </c>
      <c r="U291" s="157">
        <v>0</v>
      </c>
      <c r="V291" s="157">
        <f t="shared" si="6"/>
        <v>0</v>
      </c>
      <c r="W291" s="157"/>
      <c r="X291" s="157" t="s">
        <v>262</v>
      </c>
      <c r="Y291" s="157" t="s">
        <v>132</v>
      </c>
      <c r="Z291" s="147"/>
      <c r="AA291" s="147"/>
      <c r="AB291" s="147"/>
      <c r="AC291" s="147"/>
      <c r="AD291" s="147"/>
      <c r="AE291" s="147"/>
      <c r="AF291" s="147"/>
      <c r="AG291" s="147" t="s">
        <v>263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82">
        <v>53</v>
      </c>
      <c r="B292" s="183" t="s">
        <v>369</v>
      </c>
      <c r="C292" s="196" t="s">
        <v>370</v>
      </c>
      <c r="D292" s="184" t="s">
        <v>349</v>
      </c>
      <c r="E292" s="185">
        <v>4</v>
      </c>
      <c r="F292" s="186"/>
      <c r="G292" s="187">
        <f t="shared" si="0"/>
        <v>0</v>
      </c>
      <c r="H292" s="186"/>
      <c r="I292" s="187">
        <f t="shared" si="1"/>
        <v>0</v>
      </c>
      <c r="J292" s="186"/>
      <c r="K292" s="187">
        <f t="shared" si="2"/>
        <v>0</v>
      </c>
      <c r="L292" s="187">
        <v>21</v>
      </c>
      <c r="M292" s="187">
        <f t="shared" si="3"/>
        <v>0</v>
      </c>
      <c r="N292" s="185">
        <v>1.7000000000000001E-2</v>
      </c>
      <c r="O292" s="185">
        <f t="shared" si="4"/>
        <v>7.0000000000000007E-2</v>
      </c>
      <c r="P292" s="185">
        <v>0</v>
      </c>
      <c r="Q292" s="185">
        <f t="shared" si="5"/>
        <v>0</v>
      </c>
      <c r="R292" s="187"/>
      <c r="S292" s="187" t="s">
        <v>203</v>
      </c>
      <c r="T292" s="188" t="s">
        <v>204</v>
      </c>
      <c r="U292" s="157">
        <v>0</v>
      </c>
      <c r="V292" s="157">
        <f t="shared" si="6"/>
        <v>0</v>
      </c>
      <c r="W292" s="157"/>
      <c r="X292" s="157" t="s">
        <v>262</v>
      </c>
      <c r="Y292" s="157" t="s">
        <v>132</v>
      </c>
      <c r="Z292" s="147"/>
      <c r="AA292" s="147"/>
      <c r="AB292" s="147"/>
      <c r="AC292" s="147"/>
      <c r="AD292" s="147"/>
      <c r="AE292" s="147"/>
      <c r="AF292" s="147"/>
      <c r="AG292" s="147" t="s">
        <v>263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82">
        <v>54</v>
      </c>
      <c r="B293" s="183" t="s">
        <v>371</v>
      </c>
      <c r="C293" s="196" t="s">
        <v>372</v>
      </c>
      <c r="D293" s="184" t="s">
        <v>349</v>
      </c>
      <c r="E293" s="185">
        <v>8</v>
      </c>
      <c r="F293" s="186"/>
      <c r="G293" s="187">
        <f t="shared" si="0"/>
        <v>0</v>
      </c>
      <c r="H293" s="186"/>
      <c r="I293" s="187">
        <f t="shared" si="1"/>
        <v>0</v>
      </c>
      <c r="J293" s="186"/>
      <c r="K293" s="187">
        <f t="shared" si="2"/>
        <v>0</v>
      </c>
      <c r="L293" s="187">
        <v>21</v>
      </c>
      <c r="M293" s="187">
        <f t="shared" si="3"/>
        <v>0</v>
      </c>
      <c r="N293" s="185">
        <v>2.4330000000000001E-2</v>
      </c>
      <c r="O293" s="185">
        <f t="shared" si="4"/>
        <v>0.19</v>
      </c>
      <c r="P293" s="185">
        <v>0</v>
      </c>
      <c r="Q293" s="185">
        <f t="shared" si="5"/>
        <v>0</v>
      </c>
      <c r="R293" s="187"/>
      <c r="S293" s="187" t="s">
        <v>203</v>
      </c>
      <c r="T293" s="188" t="s">
        <v>204</v>
      </c>
      <c r="U293" s="157">
        <v>0</v>
      </c>
      <c r="V293" s="157">
        <f t="shared" si="6"/>
        <v>0</v>
      </c>
      <c r="W293" s="157"/>
      <c r="X293" s="157" t="s">
        <v>262</v>
      </c>
      <c r="Y293" s="157" t="s">
        <v>132</v>
      </c>
      <c r="Z293" s="147"/>
      <c r="AA293" s="147"/>
      <c r="AB293" s="147"/>
      <c r="AC293" s="147"/>
      <c r="AD293" s="147"/>
      <c r="AE293" s="147"/>
      <c r="AF293" s="147"/>
      <c r="AG293" s="147" t="s">
        <v>263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82">
        <v>55</v>
      </c>
      <c r="B294" s="183" t="s">
        <v>373</v>
      </c>
      <c r="C294" s="196" t="s">
        <v>374</v>
      </c>
      <c r="D294" s="184" t="s">
        <v>349</v>
      </c>
      <c r="E294" s="185">
        <v>2</v>
      </c>
      <c r="F294" s="186"/>
      <c r="G294" s="187">
        <f t="shared" si="0"/>
        <v>0</v>
      </c>
      <c r="H294" s="186"/>
      <c r="I294" s="187">
        <f t="shared" si="1"/>
        <v>0</v>
      </c>
      <c r="J294" s="186"/>
      <c r="K294" s="187">
        <f t="shared" si="2"/>
        <v>0</v>
      </c>
      <c r="L294" s="187">
        <v>21</v>
      </c>
      <c r="M294" s="187">
        <f t="shared" si="3"/>
        <v>0</v>
      </c>
      <c r="N294" s="185">
        <v>1.8599999999999998E-2</v>
      </c>
      <c r="O294" s="185">
        <f t="shared" si="4"/>
        <v>0.04</v>
      </c>
      <c r="P294" s="185">
        <v>0</v>
      </c>
      <c r="Q294" s="185">
        <f t="shared" si="5"/>
        <v>0</v>
      </c>
      <c r="R294" s="187"/>
      <c r="S294" s="187" t="s">
        <v>203</v>
      </c>
      <c r="T294" s="188" t="s">
        <v>204</v>
      </c>
      <c r="U294" s="157">
        <v>0</v>
      </c>
      <c r="V294" s="157">
        <f t="shared" si="6"/>
        <v>0</v>
      </c>
      <c r="W294" s="157"/>
      <c r="X294" s="157" t="s">
        <v>262</v>
      </c>
      <c r="Y294" s="157" t="s">
        <v>132</v>
      </c>
      <c r="Z294" s="147"/>
      <c r="AA294" s="147"/>
      <c r="AB294" s="147"/>
      <c r="AC294" s="147"/>
      <c r="AD294" s="147"/>
      <c r="AE294" s="147"/>
      <c r="AF294" s="147"/>
      <c r="AG294" s="147" t="s">
        <v>263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82">
        <v>56</v>
      </c>
      <c r="B295" s="183" t="s">
        <v>375</v>
      </c>
      <c r="C295" s="196" t="s">
        <v>376</v>
      </c>
      <c r="D295" s="184" t="s">
        <v>349</v>
      </c>
      <c r="E295" s="185">
        <v>2</v>
      </c>
      <c r="F295" s="186"/>
      <c r="G295" s="187">
        <f t="shared" si="0"/>
        <v>0</v>
      </c>
      <c r="H295" s="186"/>
      <c r="I295" s="187">
        <f t="shared" si="1"/>
        <v>0</v>
      </c>
      <c r="J295" s="186"/>
      <c r="K295" s="187">
        <f t="shared" si="2"/>
        <v>0</v>
      </c>
      <c r="L295" s="187">
        <v>21</v>
      </c>
      <c r="M295" s="187">
        <f t="shared" si="3"/>
        <v>0</v>
      </c>
      <c r="N295" s="185">
        <v>1.9400000000000001E-2</v>
      </c>
      <c r="O295" s="185">
        <f t="shared" si="4"/>
        <v>0.04</v>
      </c>
      <c r="P295" s="185">
        <v>0</v>
      </c>
      <c r="Q295" s="185">
        <f t="shared" si="5"/>
        <v>0</v>
      </c>
      <c r="R295" s="187"/>
      <c r="S295" s="187" t="s">
        <v>203</v>
      </c>
      <c r="T295" s="188" t="s">
        <v>204</v>
      </c>
      <c r="U295" s="157">
        <v>0</v>
      </c>
      <c r="V295" s="157">
        <f t="shared" si="6"/>
        <v>0</v>
      </c>
      <c r="W295" s="157"/>
      <c r="X295" s="157" t="s">
        <v>262</v>
      </c>
      <c r="Y295" s="157" t="s">
        <v>132</v>
      </c>
      <c r="Z295" s="147"/>
      <c r="AA295" s="147"/>
      <c r="AB295" s="147"/>
      <c r="AC295" s="147"/>
      <c r="AD295" s="147"/>
      <c r="AE295" s="147"/>
      <c r="AF295" s="147"/>
      <c r="AG295" s="147" t="s">
        <v>263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82">
        <v>57</v>
      </c>
      <c r="B296" s="183" t="s">
        <v>377</v>
      </c>
      <c r="C296" s="196" t="s">
        <v>378</v>
      </c>
      <c r="D296" s="184" t="s">
        <v>349</v>
      </c>
      <c r="E296" s="185">
        <v>4</v>
      </c>
      <c r="F296" s="186"/>
      <c r="G296" s="187">
        <f t="shared" si="0"/>
        <v>0</v>
      </c>
      <c r="H296" s="186"/>
      <c r="I296" s="187">
        <f t="shared" si="1"/>
        <v>0</v>
      </c>
      <c r="J296" s="186"/>
      <c r="K296" s="187">
        <f t="shared" si="2"/>
        <v>0</v>
      </c>
      <c r="L296" s="187">
        <v>21</v>
      </c>
      <c r="M296" s="187">
        <f t="shared" si="3"/>
        <v>0</v>
      </c>
      <c r="N296" s="185">
        <v>6.3099999999999996E-3</v>
      </c>
      <c r="O296" s="185">
        <f t="shared" si="4"/>
        <v>0.03</v>
      </c>
      <c r="P296" s="185">
        <v>0</v>
      </c>
      <c r="Q296" s="185">
        <f t="shared" si="5"/>
        <v>0</v>
      </c>
      <c r="R296" s="187"/>
      <c r="S296" s="187" t="s">
        <v>203</v>
      </c>
      <c r="T296" s="188" t="s">
        <v>204</v>
      </c>
      <c r="U296" s="157">
        <v>0</v>
      </c>
      <c r="V296" s="157">
        <f t="shared" si="6"/>
        <v>0</v>
      </c>
      <c r="W296" s="157"/>
      <c r="X296" s="157" t="s">
        <v>262</v>
      </c>
      <c r="Y296" s="157" t="s">
        <v>132</v>
      </c>
      <c r="Z296" s="147"/>
      <c r="AA296" s="147"/>
      <c r="AB296" s="147"/>
      <c r="AC296" s="147"/>
      <c r="AD296" s="147"/>
      <c r="AE296" s="147"/>
      <c r="AF296" s="147"/>
      <c r="AG296" s="147" t="s">
        <v>263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82">
        <v>58</v>
      </c>
      <c r="B297" s="183" t="s">
        <v>379</v>
      </c>
      <c r="C297" s="196" t="s">
        <v>380</v>
      </c>
      <c r="D297" s="184" t="s">
        <v>349</v>
      </c>
      <c r="E297" s="185">
        <v>8</v>
      </c>
      <c r="F297" s="186"/>
      <c r="G297" s="187">
        <f t="shared" si="0"/>
        <v>0</v>
      </c>
      <c r="H297" s="186"/>
      <c r="I297" s="187">
        <f t="shared" si="1"/>
        <v>0</v>
      </c>
      <c r="J297" s="186"/>
      <c r="K297" s="187">
        <f t="shared" si="2"/>
        <v>0</v>
      </c>
      <c r="L297" s="187">
        <v>21</v>
      </c>
      <c r="M297" s="187">
        <f t="shared" si="3"/>
        <v>0</v>
      </c>
      <c r="N297" s="185">
        <v>6.3099999999999996E-3</v>
      </c>
      <c r="O297" s="185">
        <f t="shared" si="4"/>
        <v>0.05</v>
      </c>
      <c r="P297" s="185">
        <v>0</v>
      </c>
      <c r="Q297" s="185">
        <f t="shared" si="5"/>
        <v>0</v>
      </c>
      <c r="R297" s="187"/>
      <c r="S297" s="187" t="s">
        <v>203</v>
      </c>
      <c r="T297" s="188" t="s">
        <v>204</v>
      </c>
      <c r="U297" s="157">
        <v>0</v>
      </c>
      <c r="V297" s="157">
        <f t="shared" si="6"/>
        <v>0</v>
      </c>
      <c r="W297" s="157"/>
      <c r="X297" s="157" t="s">
        <v>262</v>
      </c>
      <c r="Y297" s="157" t="s">
        <v>132</v>
      </c>
      <c r="Z297" s="147"/>
      <c r="AA297" s="147"/>
      <c r="AB297" s="147"/>
      <c r="AC297" s="147"/>
      <c r="AD297" s="147"/>
      <c r="AE297" s="147"/>
      <c r="AF297" s="147"/>
      <c r="AG297" s="147" t="s">
        <v>263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82">
        <v>59</v>
      </c>
      <c r="B298" s="183" t="s">
        <v>381</v>
      </c>
      <c r="C298" s="196" t="s">
        <v>382</v>
      </c>
      <c r="D298" s="184" t="s">
        <v>349</v>
      </c>
      <c r="E298" s="185">
        <v>12</v>
      </c>
      <c r="F298" s="186"/>
      <c r="G298" s="187">
        <f t="shared" si="0"/>
        <v>0</v>
      </c>
      <c r="H298" s="186"/>
      <c r="I298" s="187">
        <f t="shared" si="1"/>
        <v>0</v>
      </c>
      <c r="J298" s="186"/>
      <c r="K298" s="187">
        <f t="shared" si="2"/>
        <v>0</v>
      </c>
      <c r="L298" s="187">
        <v>21</v>
      </c>
      <c r="M298" s="187">
        <f t="shared" si="3"/>
        <v>0</v>
      </c>
      <c r="N298" s="185">
        <v>1.2999999999999999E-2</v>
      </c>
      <c r="O298" s="185">
        <f t="shared" si="4"/>
        <v>0.16</v>
      </c>
      <c r="P298" s="185">
        <v>0</v>
      </c>
      <c r="Q298" s="185">
        <f t="shared" si="5"/>
        <v>0</v>
      </c>
      <c r="R298" s="187"/>
      <c r="S298" s="187" t="s">
        <v>203</v>
      </c>
      <c r="T298" s="188" t="s">
        <v>204</v>
      </c>
      <c r="U298" s="157">
        <v>0</v>
      </c>
      <c r="V298" s="157">
        <f t="shared" si="6"/>
        <v>0</v>
      </c>
      <c r="W298" s="157"/>
      <c r="X298" s="157" t="s">
        <v>262</v>
      </c>
      <c r="Y298" s="157" t="s">
        <v>132</v>
      </c>
      <c r="Z298" s="147"/>
      <c r="AA298" s="147"/>
      <c r="AB298" s="147"/>
      <c r="AC298" s="147"/>
      <c r="AD298" s="147"/>
      <c r="AE298" s="147"/>
      <c r="AF298" s="147"/>
      <c r="AG298" s="147" t="s">
        <v>263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82">
        <v>60</v>
      </c>
      <c r="B299" s="183" t="s">
        <v>383</v>
      </c>
      <c r="C299" s="196" t="s">
        <v>384</v>
      </c>
      <c r="D299" s="184" t="s">
        <v>349</v>
      </c>
      <c r="E299" s="185">
        <v>4</v>
      </c>
      <c r="F299" s="186"/>
      <c r="G299" s="187">
        <f t="shared" si="0"/>
        <v>0</v>
      </c>
      <c r="H299" s="186"/>
      <c r="I299" s="187">
        <f t="shared" si="1"/>
        <v>0</v>
      </c>
      <c r="J299" s="186"/>
      <c r="K299" s="187">
        <f t="shared" si="2"/>
        <v>0</v>
      </c>
      <c r="L299" s="187">
        <v>21</v>
      </c>
      <c r="M299" s="187">
        <f t="shared" si="3"/>
        <v>0</v>
      </c>
      <c r="N299" s="185">
        <v>2.4E-2</v>
      </c>
      <c r="O299" s="185">
        <f t="shared" si="4"/>
        <v>0.1</v>
      </c>
      <c r="P299" s="185">
        <v>0</v>
      </c>
      <c r="Q299" s="185">
        <f t="shared" si="5"/>
        <v>0</v>
      </c>
      <c r="R299" s="187"/>
      <c r="S299" s="187" t="s">
        <v>203</v>
      </c>
      <c r="T299" s="188" t="s">
        <v>204</v>
      </c>
      <c r="U299" s="157">
        <v>0</v>
      </c>
      <c r="V299" s="157">
        <f t="shared" si="6"/>
        <v>0</v>
      </c>
      <c r="W299" s="157"/>
      <c r="X299" s="157" t="s">
        <v>262</v>
      </c>
      <c r="Y299" s="157" t="s">
        <v>132</v>
      </c>
      <c r="Z299" s="147"/>
      <c r="AA299" s="147"/>
      <c r="AB299" s="147"/>
      <c r="AC299" s="147"/>
      <c r="AD299" s="147"/>
      <c r="AE299" s="147"/>
      <c r="AF299" s="147"/>
      <c r="AG299" s="147" t="s">
        <v>263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82">
        <v>61</v>
      </c>
      <c r="B300" s="183" t="s">
        <v>385</v>
      </c>
      <c r="C300" s="196" t="s">
        <v>386</v>
      </c>
      <c r="D300" s="184" t="s">
        <v>349</v>
      </c>
      <c r="E300" s="185">
        <v>1</v>
      </c>
      <c r="F300" s="186"/>
      <c r="G300" s="187">
        <f t="shared" si="0"/>
        <v>0</v>
      </c>
      <c r="H300" s="186"/>
      <c r="I300" s="187">
        <f t="shared" si="1"/>
        <v>0</v>
      </c>
      <c r="J300" s="186"/>
      <c r="K300" s="187">
        <f t="shared" si="2"/>
        <v>0</v>
      </c>
      <c r="L300" s="187">
        <v>21</v>
      </c>
      <c r="M300" s="187">
        <f t="shared" si="3"/>
        <v>0</v>
      </c>
      <c r="N300" s="185">
        <v>1.2500000000000001E-2</v>
      </c>
      <c r="O300" s="185">
        <f t="shared" si="4"/>
        <v>0.01</v>
      </c>
      <c r="P300" s="185">
        <v>0</v>
      </c>
      <c r="Q300" s="185">
        <f t="shared" si="5"/>
        <v>0</v>
      </c>
      <c r="R300" s="187"/>
      <c r="S300" s="187" t="s">
        <v>203</v>
      </c>
      <c r="T300" s="188" t="s">
        <v>204</v>
      </c>
      <c r="U300" s="157">
        <v>0</v>
      </c>
      <c r="V300" s="157">
        <f t="shared" si="6"/>
        <v>0</v>
      </c>
      <c r="W300" s="157"/>
      <c r="X300" s="157" t="s">
        <v>262</v>
      </c>
      <c r="Y300" s="157" t="s">
        <v>132</v>
      </c>
      <c r="Z300" s="147"/>
      <c r="AA300" s="147"/>
      <c r="AB300" s="147"/>
      <c r="AC300" s="147"/>
      <c r="AD300" s="147"/>
      <c r="AE300" s="147"/>
      <c r="AF300" s="147"/>
      <c r="AG300" s="147" t="s">
        <v>263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82">
        <v>62</v>
      </c>
      <c r="B301" s="183" t="s">
        <v>387</v>
      </c>
      <c r="C301" s="196" t="s">
        <v>388</v>
      </c>
      <c r="D301" s="184" t="s">
        <v>349</v>
      </c>
      <c r="E301" s="185">
        <v>1</v>
      </c>
      <c r="F301" s="186"/>
      <c r="G301" s="187">
        <f t="shared" si="0"/>
        <v>0</v>
      </c>
      <c r="H301" s="186"/>
      <c r="I301" s="187">
        <f t="shared" si="1"/>
        <v>0</v>
      </c>
      <c r="J301" s="186"/>
      <c r="K301" s="187">
        <f t="shared" si="2"/>
        <v>0</v>
      </c>
      <c r="L301" s="187">
        <v>21</v>
      </c>
      <c r="M301" s="187">
        <f t="shared" si="3"/>
        <v>0</v>
      </c>
      <c r="N301" s="185">
        <v>7.0400000000000003E-3</v>
      </c>
      <c r="O301" s="185">
        <f t="shared" si="4"/>
        <v>0.01</v>
      </c>
      <c r="P301" s="185">
        <v>0</v>
      </c>
      <c r="Q301" s="185">
        <f t="shared" si="5"/>
        <v>0</v>
      </c>
      <c r="R301" s="187"/>
      <c r="S301" s="187" t="s">
        <v>203</v>
      </c>
      <c r="T301" s="188" t="s">
        <v>204</v>
      </c>
      <c r="U301" s="157">
        <v>0</v>
      </c>
      <c r="V301" s="157">
        <f t="shared" si="6"/>
        <v>0</v>
      </c>
      <c r="W301" s="157"/>
      <c r="X301" s="157" t="s">
        <v>262</v>
      </c>
      <c r="Y301" s="157" t="s">
        <v>132</v>
      </c>
      <c r="Z301" s="147"/>
      <c r="AA301" s="147"/>
      <c r="AB301" s="147"/>
      <c r="AC301" s="147"/>
      <c r="AD301" s="147"/>
      <c r="AE301" s="147"/>
      <c r="AF301" s="147"/>
      <c r="AG301" s="147" t="s">
        <v>263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82">
        <v>63</v>
      </c>
      <c r="B302" s="183" t="s">
        <v>389</v>
      </c>
      <c r="C302" s="196" t="s">
        <v>390</v>
      </c>
      <c r="D302" s="184" t="s">
        <v>349</v>
      </c>
      <c r="E302" s="185">
        <v>2</v>
      </c>
      <c r="F302" s="186"/>
      <c r="G302" s="187">
        <f t="shared" si="0"/>
        <v>0</v>
      </c>
      <c r="H302" s="186"/>
      <c r="I302" s="187">
        <f t="shared" si="1"/>
        <v>0</v>
      </c>
      <c r="J302" s="186"/>
      <c r="K302" s="187">
        <f t="shared" si="2"/>
        <v>0</v>
      </c>
      <c r="L302" s="187">
        <v>21</v>
      </c>
      <c r="M302" s="187">
        <f t="shared" si="3"/>
        <v>0</v>
      </c>
      <c r="N302" s="185">
        <v>1.0800000000000001E-2</v>
      </c>
      <c r="O302" s="185">
        <f t="shared" si="4"/>
        <v>0.02</v>
      </c>
      <c r="P302" s="185">
        <v>0</v>
      </c>
      <c r="Q302" s="185">
        <f t="shared" si="5"/>
        <v>0</v>
      </c>
      <c r="R302" s="187"/>
      <c r="S302" s="187" t="s">
        <v>203</v>
      </c>
      <c r="T302" s="188" t="s">
        <v>204</v>
      </c>
      <c r="U302" s="157">
        <v>0</v>
      </c>
      <c r="V302" s="157">
        <f t="shared" si="6"/>
        <v>0</v>
      </c>
      <c r="W302" s="157"/>
      <c r="X302" s="157" t="s">
        <v>262</v>
      </c>
      <c r="Y302" s="157" t="s">
        <v>132</v>
      </c>
      <c r="Z302" s="147"/>
      <c r="AA302" s="147"/>
      <c r="AB302" s="147"/>
      <c r="AC302" s="147"/>
      <c r="AD302" s="147"/>
      <c r="AE302" s="147"/>
      <c r="AF302" s="147"/>
      <c r="AG302" s="147" t="s">
        <v>263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82">
        <v>64</v>
      </c>
      <c r="B303" s="183" t="s">
        <v>391</v>
      </c>
      <c r="C303" s="196" t="s">
        <v>392</v>
      </c>
      <c r="D303" s="184" t="s">
        <v>349</v>
      </c>
      <c r="E303" s="185">
        <v>1</v>
      </c>
      <c r="F303" s="186"/>
      <c r="G303" s="187">
        <f t="shared" si="0"/>
        <v>0</v>
      </c>
      <c r="H303" s="186"/>
      <c r="I303" s="187">
        <f t="shared" si="1"/>
        <v>0</v>
      </c>
      <c r="J303" s="186"/>
      <c r="K303" s="187">
        <f t="shared" si="2"/>
        <v>0</v>
      </c>
      <c r="L303" s="187">
        <v>21</v>
      </c>
      <c r="M303" s="187">
        <f t="shared" si="3"/>
        <v>0</v>
      </c>
      <c r="N303" s="185">
        <v>1.6639999999999999E-2</v>
      </c>
      <c r="O303" s="185">
        <f t="shared" si="4"/>
        <v>0.02</v>
      </c>
      <c r="P303" s="185">
        <v>0</v>
      </c>
      <c r="Q303" s="185">
        <f t="shared" si="5"/>
        <v>0</v>
      </c>
      <c r="R303" s="187"/>
      <c r="S303" s="187" t="s">
        <v>203</v>
      </c>
      <c r="T303" s="188" t="s">
        <v>204</v>
      </c>
      <c r="U303" s="157">
        <v>0</v>
      </c>
      <c r="V303" s="157">
        <f t="shared" si="6"/>
        <v>0</v>
      </c>
      <c r="W303" s="157"/>
      <c r="X303" s="157" t="s">
        <v>262</v>
      </c>
      <c r="Y303" s="157" t="s">
        <v>132</v>
      </c>
      <c r="Z303" s="147"/>
      <c r="AA303" s="147"/>
      <c r="AB303" s="147"/>
      <c r="AC303" s="147"/>
      <c r="AD303" s="147"/>
      <c r="AE303" s="147"/>
      <c r="AF303" s="147"/>
      <c r="AG303" s="147" t="s">
        <v>263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82">
        <v>65</v>
      </c>
      <c r="B304" s="183" t="s">
        <v>393</v>
      </c>
      <c r="C304" s="196" t="s">
        <v>394</v>
      </c>
      <c r="D304" s="184" t="s">
        <v>349</v>
      </c>
      <c r="E304" s="185">
        <v>1</v>
      </c>
      <c r="F304" s="186"/>
      <c r="G304" s="187">
        <f t="shared" si="0"/>
        <v>0</v>
      </c>
      <c r="H304" s="186"/>
      <c r="I304" s="187">
        <f t="shared" si="1"/>
        <v>0</v>
      </c>
      <c r="J304" s="186"/>
      <c r="K304" s="187">
        <f t="shared" si="2"/>
        <v>0</v>
      </c>
      <c r="L304" s="187">
        <v>21</v>
      </c>
      <c r="M304" s="187">
        <f t="shared" si="3"/>
        <v>0</v>
      </c>
      <c r="N304" s="185">
        <v>1.2200000000000001E-2</v>
      </c>
      <c r="O304" s="185">
        <f t="shared" si="4"/>
        <v>0.01</v>
      </c>
      <c r="P304" s="185">
        <v>0</v>
      </c>
      <c r="Q304" s="185">
        <f t="shared" si="5"/>
        <v>0</v>
      </c>
      <c r="R304" s="187"/>
      <c r="S304" s="187" t="s">
        <v>203</v>
      </c>
      <c r="T304" s="188" t="s">
        <v>204</v>
      </c>
      <c r="U304" s="157">
        <v>0</v>
      </c>
      <c r="V304" s="157">
        <f t="shared" si="6"/>
        <v>0</v>
      </c>
      <c r="W304" s="157"/>
      <c r="X304" s="157" t="s">
        <v>262</v>
      </c>
      <c r="Y304" s="157" t="s">
        <v>132</v>
      </c>
      <c r="Z304" s="147"/>
      <c r="AA304" s="147"/>
      <c r="AB304" s="147"/>
      <c r="AC304" s="147"/>
      <c r="AD304" s="147"/>
      <c r="AE304" s="147"/>
      <c r="AF304" s="147"/>
      <c r="AG304" s="147" t="s">
        <v>263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82">
        <v>66</v>
      </c>
      <c r="B305" s="183" t="s">
        <v>395</v>
      </c>
      <c r="C305" s="196" t="s">
        <v>396</v>
      </c>
      <c r="D305" s="184" t="s">
        <v>349</v>
      </c>
      <c r="E305" s="185">
        <v>4</v>
      </c>
      <c r="F305" s="186"/>
      <c r="G305" s="187">
        <f t="shared" si="0"/>
        <v>0</v>
      </c>
      <c r="H305" s="186"/>
      <c r="I305" s="187">
        <f t="shared" si="1"/>
        <v>0</v>
      </c>
      <c r="J305" s="186"/>
      <c r="K305" s="187">
        <f t="shared" si="2"/>
        <v>0</v>
      </c>
      <c r="L305" s="187">
        <v>21</v>
      </c>
      <c r="M305" s="187">
        <f t="shared" si="3"/>
        <v>0</v>
      </c>
      <c r="N305" s="185">
        <v>1.34E-2</v>
      </c>
      <c r="O305" s="185">
        <f t="shared" si="4"/>
        <v>0.05</v>
      </c>
      <c r="P305" s="185">
        <v>0</v>
      </c>
      <c r="Q305" s="185">
        <f t="shared" si="5"/>
        <v>0</v>
      </c>
      <c r="R305" s="187"/>
      <c r="S305" s="187" t="s">
        <v>203</v>
      </c>
      <c r="T305" s="188" t="s">
        <v>204</v>
      </c>
      <c r="U305" s="157">
        <v>0</v>
      </c>
      <c r="V305" s="157">
        <f t="shared" si="6"/>
        <v>0</v>
      </c>
      <c r="W305" s="157"/>
      <c r="X305" s="157" t="s">
        <v>262</v>
      </c>
      <c r="Y305" s="157" t="s">
        <v>132</v>
      </c>
      <c r="Z305" s="147"/>
      <c r="AA305" s="147"/>
      <c r="AB305" s="147"/>
      <c r="AC305" s="147"/>
      <c r="AD305" s="147"/>
      <c r="AE305" s="147"/>
      <c r="AF305" s="147"/>
      <c r="AG305" s="147" t="s">
        <v>263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82">
        <v>67</v>
      </c>
      <c r="B306" s="183" t="s">
        <v>397</v>
      </c>
      <c r="C306" s="196" t="s">
        <v>398</v>
      </c>
      <c r="D306" s="184" t="s">
        <v>349</v>
      </c>
      <c r="E306" s="185">
        <v>4</v>
      </c>
      <c r="F306" s="186"/>
      <c r="G306" s="187">
        <f t="shared" si="0"/>
        <v>0</v>
      </c>
      <c r="H306" s="186"/>
      <c r="I306" s="187">
        <f t="shared" si="1"/>
        <v>0</v>
      </c>
      <c r="J306" s="186"/>
      <c r="K306" s="187">
        <f t="shared" si="2"/>
        <v>0</v>
      </c>
      <c r="L306" s="187">
        <v>21</v>
      </c>
      <c r="M306" s="187">
        <f t="shared" si="3"/>
        <v>0</v>
      </c>
      <c r="N306" s="185">
        <v>1.01E-2</v>
      </c>
      <c r="O306" s="185">
        <f t="shared" si="4"/>
        <v>0.04</v>
      </c>
      <c r="P306" s="185">
        <v>0</v>
      </c>
      <c r="Q306" s="185">
        <f t="shared" si="5"/>
        <v>0</v>
      </c>
      <c r="R306" s="187"/>
      <c r="S306" s="187" t="s">
        <v>203</v>
      </c>
      <c r="T306" s="188" t="s">
        <v>204</v>
      </c>
      <c r="U306" s="157">
        <v>0</v>
      </c>
      <c r="V306" s="157">
        <f t="shared" si="6"/>
        <v>0</v>
      </c>
      <c r="W306" s="157"/>
      <c r="X306" s="157" t="s">
        <v>262</v>
      </c>
      <c r="Y306" s="157" t="s">
        <v>132</v>
      </c>
      <c r="Z306" s="147"/>
      <c r="AA306" s="147"/>
      <c r="AB306" s="147"/>
      <c r="AC306" s="147"/>
      <c r="AD306" s="147"/>
      <c r="AE306" s="147"/>
      <c r="AF306" s="147"/>
      <c r="AG306" s="147" t="s">
        <v>263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82">
        <v>68</v>
      </c>
      <c r="B307" s="183" t="s">
        <v>399</v>
      </c>
      <c r="C307" s="196" t="s">
        <v>400</v>
      </c>
      <c r="D307" s="184" t="s">
        <v>349</v>
      </c>
      <c r="E307" s="185">
        <v>6</v>
      </c>
      <c r="F307" s="186"/>
      <c r="G307" s="187">
        <f t="shared" si="0"/>
        <v>0</v>
      </c>
      <c r="H307" s="186"/>
      <c r="I307" s="187">
        <f t="shared" si="1"/>
        <v>0</v>
      </c>
      <c r="J307" s="186"/>
      <c r="K307" s="187">
        <f t="shared" si="2"/>
        <v>0</v>
      </c>
      <c r="L307" s="187">
        <v>21</v>
      </c>
      <c r="M307" s="187">
        <f t="shared" si="3"/>
        <v>0</v>
      </c>
      <c r="N307" s="185">
        <v>9.4999999999999998E-3</v>
      </c>
      <c r="O307" s="185">
        <f t="shared" si="4"/>
        <v>0.06</v>
      </c>
      <c r="P307" s="185">
        <v>0</v>
      </c>
      <c r="Q307" s="185">
        <f t="shared" si="5"/>
        <v>0</v>
      </c>
      <c r="R307" s="187"/>
      <c r="S307" s="187" t="s">
        <v>203</v>
      </c>
      <c r="T307" s="188" t="s">
        <v>204</v>
      </c>
      <c r="U307" s="157">
        <v>0</v>
      </c>
      <c r="V307" s="157">
        <f t="shared" si="6"/>
        <v>0</v>
      </c>
      <c r="W307" s="157"/>
      <c r="X307" s="157" t="s">
        <v>262</v>
      </c>
      <c r="Y307" s="157" t="s">
        <v>132</v>
      </c>
      <c r="Z307" s="147"/>
      <c r="AA307" s="147"/>
      <c r="AB307" s="147"/>
      <c r="AC307" s="147"/>
      <c r="AD307" s="147"/>
      <c r="AE307" s="147"/>
      <c r="AF307" s="147"/>
      <c r="AG307" s="147" t="s">
        <v>263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82">
        <v>69</v>
      </c>
      <c r="B308" s="183" t="s">
        <v>401</v>
      </c>
      <c r="C308" s="196" t="s">
        <v>402</v>
      </c>
      <c r="D308" s="184" t="s">
        <v>349</v>
      </c>
      <c r="E308" s="185">
        <v>1</v>
      </c>
      <c r="F308" s="186"/>
      <c r="G308" s="187">
        <f t="shared" si="0"/>
        <v>0</v>
      </c>
      <c r="H308" s="186"/>
      <c r="I308" s="187">
        <f t="shared" si="1"/>
        <v>0</v>
      </c>
      <c r="J308" s="186"/>
      <c r="K308" s="187">
        <f t="shared" si="2"/>
        <v>0</v>
      </c>
      <c r="L308" s="187">
        <v>21</v>
      </c>
      <c r="M308" s="187">
        <f t="shared" si="3"/>
        <v>0</v>
      </c>
      <c r="N308" s="185">
        <v>1.6400000000000001E-2</v>
      </c>
      <c r="O308" s="185">
        <f t="shared" si="4"/>
        <v>0.02</v>
      </c>
      <c r="P308" s="185">
        <v>0</v>
      </c>
      <c r="Q308" s="185">
        <f t="shared" si="5"/>
        <v>0</v>
      </c>
      <c r="R308" s="187"/>
      <c r="S308" s="187" t="s">
        <v>203</v>
      </c>
      <c r="T308" s="188" t="s">
        <v>204</v>
      </c>
      <c r="U308" s="157">
        <v>0</v>
      </c>
      <c r="V308" s="157">
        <f t="shared" si="6"/>
        <v>0</v>
      </c>
      <c r="W308" s="157"/>
      <c r="X308" s="157" t="s">
        <v>262</v>
      </c>
      <c r="Y308" s="157" t="s">
        <v>132</v>
      </c>
      <c r="Z308" s="147"/>
      <c r="AA308" s="147"/>
      <c r="AB308" s="147"/>
      <c r="AC308" s="147"/>
      <c r="AD308" s="147"/>
      <c r="AE308" s="147"/>
      <c r="AF308" s="147"/>
      <c r="AG308" s="147" t="s">
        <v>263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82">
        <v>70</v>
      </c>
      <c r="B309" s="183" t="s">
        <v>403</v>
      </c>
      <c r="C309" s="196" t="s">
        <v>404</v>
      </c>
      <c r="D309" s="184" t="s">
        <v>128</v>
      </c>
      <c r="E309" s="185">
        <v>650</v>
      </c>
      <c r="F309" s="186"/>
      <c r="G309" s="187">
        <f t="shared" si="0"/>
        <v>0</v>
      </c>
      <c r="H309" s="186"/>
      <c r="I309" s="187">
        <f t="shared" si="1"/>
        <v>0</v>
      </c>
      <c r="J309" s="186"/>
      <c r="K309" s="187">
        <f t="shared" si="2"/>
        <v>0</v>
      </c>
      <c r="L309" s="187">
        <v>21</v>
      </c>
      <c r="M309" s="187">
        <f t="shared" si="3"/>
        <v>0</v>
      </c>
      <c r="N309" s="185">
        <v>1.77E-2</v>
      </c>
      <c r="O309" s="185">
        <f t="shared" si="4"/>
        <v>11.51</v>
      </c>
      <c r="P309" s="185">
        <v>0</v>
      </c>
      <c r="Q309" s="185">
        <f t="shared" si="5"/>
        <v>0</v>
      </c>
      <c r="R309" s="187"/>
      <c r="S309" s="187" t="s">
        <v>203</v>
      </c>
      <c r="T309" s="188" t="s">
        <v>204</v>
      </c>
      <c r="U309" s="157">
        <v>0</v>
      </c>
      <c r="V309" s="157">
        <f t="shared" si="6"/>
        <v>0</v>
      </c>
      <c r="W309" s="157"/>
      <c r="X309" s="157" t="s">
        <v>262</v>
      </c>
      <c r="Y309" s="157" t="s">
        <v>132</v>
      </c>
      <c r="Z309" s="147"/>
      <c r="AA309" s="147"/>
      <c r="AB309" s="147"/>
      <c r="AC309" s="147"/>
      <c r="AD309" s="147"/>
      <c r="AE309" s="147"/>
      <c r="AF309" s="147"/>
      <c r="AG309" s="147" t="s">
        <v>263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82">
        <v>71</v>
      </c>
      <c r="B310" s="183" t="s">
        <v>405</v>
      </c>
      <c r="C310" s="196" t="s">
        <v>406</v>
      </c>
      <c r="D310" s="184" t="s">
        <v>349</v>
      </c>
      <c r="E310" s="185">
        <v>116</v>
      </c>
      <c r="F310" s="186"/>
      <c r="G310" s="187">
        <f t="shared" si="0"/>
        <v>0</v>
      </c>
      <c r="H310" s="186"/>
      <c r="I310" s="187">
        <f t="shared" si="1"/>
        <v>0</v>
      </c>
      <c r="J310" s="186"/>
      <c r="K310" s="187">
        <f t="shared" si="2"/>
        <v>0</v>
      </c>
      <c r="L310" s="187">
        <v>21</v>
      </c>
      <c r="M310" s="187">
        <f t="shared" si="3"/>
        <v>0</v>
      </c>
      <c r="N310" s="185">
        <v>2.0000000000000001E-4</v>
      </c>
      <c r="O310" s="185">
        <f t="shared" si="4"/>
        <v>0.02</v>
      </c>
      <c r="P310" s="185">
        <v>0</v>
      </c>
      <c r="Q310" s="185">
        <f t="shared" si="5"/>
        <v>0</v>
      </c>
      <c r="R310" s="187"/>
      <c r="S310" s="187" t="s">
        <v>203</v>
      </c>
      <c r="T310" s="188" t="s">
        <v>204</v>
      </c>
      <c r="U310" s="157">
        <v>0</v>
      </c>
      <c r="V310" s="157">
        <f t="shared" si="6"/>
        <v>0</v>
      </c>
      <c r="W310" s="157"/>
      <c r="X310" s="157" t="s">
        <v>262</v>
      </c>
      <c r="Y310" s="157" t="s">
        <v>132</v>
      </c>
      <c r="Z310" s="147"/>
      <c r="AA310" s="147"/>
      <c r="AB310" s="147"/>
      <c r="AC310" s="147"/>
      <c r="AD310" s="147"/>
      <c r="AE310" s="147"/>
      <c r="AF310" s="147"/>
      <c r="AG310" s="147" t="s">
        <v>263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82">
        <v>72</v>
      </c>
      <c r="B311" s="183" t="s">
        <v>407</v>
      </c>
      <c r="C311" s="196" t="s">
        <v>408</v>
      </c>
      <c r="D311" s="184" t="s">
        <v>349</v>
      </c>
      <c r="E311" s="185">
        <v>17</v>
      </c>
      <c r="F311" s="186"/>
      <c r="G311" s="187">
        <f t="shared" si="0"/>
        <v>0</v>
      </c>
      <c r="H311" s="186"/>
      <c r="I311" s="187">
        <f t="shared" si="1"/>
        <v>0</v>
      </c>
      <c r="J311" s="186"/>
      <c r="K311" s="187">
        <f t="shared" si="2"/>
        <v>0</v>
      </c>
      <c r="L311" s="187">
        <v>21</v>
      </c>
      <c r="M311" s="187">
        <f t="shared" si="3"/>
        <v>0</v>
      </c>
      <c r="N311" s="185">
        <v>3.7000000000000002E-3</v>
      </c>
      <c r="O311" s="185">
        <f t="shared" si="4"/>
        <v>0.06</v>
      </c>
      <c r="P311" s="185">
        <v>0</v>
      </c>
      <c r="Q311" s="185">
        <f t="shared" si="5"/>
        <v>0</v>
      </c>
      <c r="R311" s="187"/>
      <c r="S311" s="187" t="s">
        <v>203</v>
      </c>
      <c r="T311" s="188" t="s">
        <v>204</v>
      </c>
      <c r="U311" s="157">
        <v>0</v>
      </c>
      <c r="V311" s="157">
        <f t="shared" si="6"/>
        <v>0</v>
      </c>
      <c r="W311" s="157"/>
      <c r="X311" s="157" t="s">
        <v>262</v>
      </c>
      <c r="Y311" s="157" t="s">
        <v>132</v>
      </c>
      <c r="Z311" s="147"/>
      <c r="AA311" s="147"/>
      <c r="AB311" s="147"/>
      <c r="AC311" s="147"/>
      <c r="AD311" s="147"/>
      <c r="AE311" s="147"/>
      <c r="AF311" s="147"/>
      <c r="AG311" s="147" t="s">
        <v>263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82">
        <v>73</v>
      </c>
      <c r="B312" s="183" t="s">
        <v>409</v>
      </c>
      <c r="C312" s="196" t="s">
        <v>410</v>
      </c>
      <c r="D312" s="184" t="s">
        <v>349</v>
      </c>
      <c r="E312" s="185">
        <v>13</v>
      </c>
      <c r="F312" s="186"/>
      <c r="G312" s="187">
        <f t="shared" si="0"/>
        <v>0</v>
      </c>
      <c r="H312" s="186"/>
      <c r="I312" s="187">
        <f t="shared" si="1"/>
        <v>0</v>
      </c>
      <c r="J312" s="186"/>
      <c r="K312" s="187">
        <f t="shared" si="2"/>
        <v>0</v>
      </c>
      <c r="L312" s="187">
        <v>21</v>
      </c>
      <c r="M312" s="187">
        <f t="shared" si="3"/>
        <v>0</v>
      </c>
      <c r="N312" s="185">
        <v>3.7000000000000002E-3</v>
      </c>
      <c r="O312" s="185">
        <f t="shared" si="4"/>
        <v>0.05</v>
      </c>
      <c r="P312" s="185">
        <v>0</v>
      </c>
      <c r="Q312" s="185">
        <f t="shared" si="5"/>
        <v>0</v>
      </c>
      <c r="R312" s="187"/>
      <c r="S312" s="187" t="s">
        <v>203</v>
      </c>
      <c r="T312" s="188" t="s">
        <v>204</v>
      </c>
      <c r="U312" s="157">
        <v>0</v>
      </c>
      <c r="V312" s="157">
        <f t="shared" si="6"/>
        <v>0</v>
      </c>
      <c r="W312" s="157"/>
      <c r="X312" s="157" t="s">
        <v>262</v>
      </c>
      <c r="Y312" s="157" t="s">
        <v>132</v>
      </c>
      <c r="Z312" s="147"/>
      <c r="AA312" s="147"/>
      <c r="AB312" s="147"/>
      <c r="AC312" s="147"/>
      <c r="AD312" s="147"/>
      <c r="AE312" s="147"/>
      <c r="AF312" s="147"/>
      <c r="AG312" s="147" t="s">
        <v>263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82">
        <v>74</v>
      </c>
      <c r="B313" s="183" t="s">
        <v>411</v>
      </c>
      <c r="C313" s="196" t="s">
        <v>412</v>
      </c>
      <c r="D313" s="184" t="s">
        <v>349</v>
      </c>
      <c r="E313" s="185">
        <v>15</v>
      </c>
      <c r="F313" s="186"/>
      <c r="G313" s="187">
        <f t="shared" si="0"/>
        <v>0</v>
      </c>
      <c r="H313" s="186"/>
      <c r="I313" s="187">
        <f t="shared" si="1"/>
        <v>0</v>
      </c>
      <c r="J313" s="186"/>
      <c r="K313" s="187">
        <f t="shared" si="2"/>
        <v>0</v>
      </c>
      <c r="L313" s="187">
        <v>21</v>
      </c>
      <c r="M313" s="187">
        <f t="shared" si="3"/>
        <v>0</v>
      </c>
      <c r="N313" s="185">
        <v>2E-3</v>
      </c>
      <c r="O313" s="185">
        <f t="shared" si="4"/>
        <v>0.03</v>
      </c>
      <c r="P313" s="185">
        <v>0</v>
      </c>
      <c r="Q313" s="185">
        <f t="shared" si="5"/>
        <v>0</v>
      </c>
      <c r="R313" s="187"/>
      <c r="S313" s="187" t="s">
        <v>203</v>
      </c>
      <c r="T313" s="188" t="s">
        <v>204</v>
      </c>
      <c r="U313" s="157">
        <v>0</v>
      </c>
      <c r="V313" s="157">
        <f t="shared" si="6"/>
        <v>0</v>
      </c>
      <c r="W313" s="157"/>
      <c r="X313" s="157" t="s">
        <v>262</v>
      </c>
      <c r="Y313" s="157" t="s">
        <v>132</v>
      </c>
      <c r="Z313" s="147"/>
      <c r="AA313" s="147"/>
      <c r="AB313" s="147"/>
      <c r="AC313" s="147"/>
      <c r="AD313" s="147"/>
      <c r="AE313" s="147"/>
      <c r="AF313" s="147"/>
      <c r="AG313" s="147" t="s">
        <v>263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82">
        <v>75</v>
      </c>
      <c r="B314" s="183" t="s">
        <v>413</v>
      </c>
      <c r="C314" s="196" t="s">
        <v>414</v>
      </c>
      <c r="D314" s="184" t="s">
        <v>349</v>
      </c>
      <c r="E314" s="185">
        <v>2</v>
      </c>
      <c r="F314" s="186"/>
      <c r="G314" s="187">
        <f t="shared" si="0"/>
        <v>0</v>
      </c>
      <c r="H314" s="186"/>
      <c r="I314" s="187">
        <f t="shared" si="1"/>
        <v>0</v>
      </c>
      <c r="J314" s="186"/>
      <c r="K314" s="187">
        <f t="shared" si="2"/>
        <v>0</v>
      </c>
      <c r="L314" s="187">
        <v>21</v>
      </c>
      <c r="M314" s="187">
        <f t="shared" si="3"/>
        <v>0</v>
      </c>
      <c r="N314" s="185">
        <v>2.5000000000000001E-3</v>
      </c>
      <c r="O314" s="185">
        <f t="shared" si="4"/>
        <v>0.01</v>
      </c>
      <c r="P314" s="185">
        <v>0</v>
      </c>
      <c r="Q314" s="185">
        <f t="shared" si="5"/>
        <v>0</v>
      </c>
      <c r="R314" s="187"/>
      <c r="S314" s="187" t="s">
        <v>203</v>
      </c>
      <c r="T314" s="188" t="s">
        <v>204</v>
      </c>
      <c r="U314" s="157">
        <v>0</v>
      </c>
      <c r="V314" s="157">
        <f t="shared" si="6"/>
        <v>0</v>
      </c>
      <c r="W314" s="157"/>
      <c r="X314" s="157" t="s">
        <v>262</v>
      </c>
      <c r="Y314" s="157" t="s">
        <v>132</v>
      </c>
      <c r="Z314" s="147"/>
      <c r="AA314" s="147"/>
      <c r="AB314" s="147"/>
      <c r="AC314" s="147"/>
      <c r="AD314" s="147"/>
      <c r="AE314" s="147"/>
      <c r="AF314" s="147"/>
      <c r="AG314" s="147" t="s">
        <v>263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82">
        <v>76</v>
      </c>
      <c r="B315" s="183" t="s">
        <v>415</v>
      </c>
      <c r="C315" s="196" t="s">
        <v>414</v>
      </c>
      <c r="D315" s="184" t="s">
        <v>349</v>
      </c>
      <c r="E315" s="185">
        <v>7</v>
      </c>
      <c r="F315" s="186"/>
      <c r="G315" s="187">
        <f t="shared" si="0"/>
        <v>0</v>
      </c>
      <c r="H315" s="186"/>
      <c r="I315" s="187">
        <f t="shared" si="1"/>
        <v>0</v>
      </c>
      <c r="J315" s="186"/>
      <c r="K315" s="187">
        <f t="shared" si="2"/>
        <v>0</v>
      </c>
      <c r="L315" s="187">
        <v>21</v>
      </c>
      <c r="M315" s="187">
        <f t="shared" si="3"/>
        <v>0</v>
      </c>
      <c r="N315" s="185">
        <v>2.8E-3</v>
      </c>
      <c r="O315" s="185">
        <f t="shared" si="4"/>
        <v>0.02</v>
      </c>
      <c r="P315" s="185">
        <v>0</v>
      </c>
      <c r="Q315" s="185">
        <f t="shared" si="5"/>
        <v>0</v>
      </c>
      <c r="R315" s="187"/>
      <c r="S315" s="187" t="s">
        <v>203</v>
      </c>
      <c r="T315" s="188" t="s">
        <v>204</v>
      </c>
      <c r="U315" s="157">
        <v>0</v>
      </c>
      <c r="V315" s="157">
        <f t="shared" si="6"/>
        <v>0</v>
      </c>
      <c r="W315" s="157"/>
      <c r="X315" s="157" t="s">
        <v>262</v>
      </c>
      <c r="Y315" s="157" t="s">
        <v>132</v>
      </c>
      <c r="Z315" s="147"/>
      <c r="AA315" s="147"/>
      <c r="AB315" s="147"/>
      <c r="AC315" s="147"/>
      <c r="AD315" s="147"/>
      <c r="AE315" s="147"/>
      <c r="AF315" s="147"/>
      <c r="AG315" s="147" t="s">
        <v>263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82">
        <v>77</v>
      </c>
      <c r="B316" s="183" t="s">
        <v>416</v>
      </c>
      <c r="C316" s="196" t="s">
        <v>417</v>
      </c>
      <c r="D316" s="184" t="s">
        <v>349</v>
      </c>
      <c r="E316" s="185">
        <v>6</v>
      </c>
      <c r="F316" s="186"/>
      <c r="G316" s="187">
        <f t="shared" si="0"/>
        <v>0</v>
      </c>
      <c r="H316" s="186"/>
      <c r="I316" s="187">
        <f t="shared" si="1"/>
        <v>0</v>
      </c>
      <c r="J316" s="186"/>
      <c r="K316" s="187">
        <f t="shared" si="2"/>
        <v>0</v>
      </c>
      <c r="L316" s="187">
        <v>21</v>
      </c>
      <c r="M316" s="187">
        <f t="shared" si="3"/>
        <v>0</v>
      </c>
      <c r="N316" s="185">
        <v>3.0999999999999999E-3</v>
      </c>
      <c r="O316" s="185">
        <f t="shared" si="4"/>
        <v>0.02</v>
      </c>
      <c r="P316" s="185">
        <v>0</v>
      </c>
      <c r="Q316" s="185">
        <f t="shared" si="5"/>
        <v>0</v>
      </c>
      <c r="R316" s="187"/>
      <c r="S316" s="187" t="s">
        <v>203</v>
      </c>
      <c r="T316" s="188" t="s">
        <v>204</v>
      </c>
      <c r="U316" s="157">
        <v>0</v>
      </c>
      <c r="V316" s="157">
        <f t="shared" si="6"/>
        <v>0</v>
      </c>
      <c r="W316" s="157"/>
      <c r="X316" s="157" t="s">
        <v>262</v>
      </c>
      <c r="Y316" s="157" t="s">
        <v>132</v>
      </c>
      <c r="Z316" s="147"/>
      <c r="AA316" s="147"/>
      <c r="AB316" s="147"/>
      <c r="AC316" s="147"/>
      <c r="AD316" s="147"/>
      <c r="AE316" s="147"/>
      <c r="AF316" s="147"/>
      <c r="AG316" s="147" t="s">
        <v>263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82">
        <v>78</v>
      </c>
      <c r="B317" s="183" t="s">
        <v>418</v>
      </c>
      <c r="C317" s="196" t="s">
        <v>419</v>
      </c>
      <c r="D317" s="184" t="s">
        <v>349</v>
      </c>
      <c r="E317" s="185">
        <v>30</v>
      </c>
      <c r="F317" s="186"/>
      <c r="G317" s="187">
        <f t="shared" si="0"/>
        <v>0</v>
      </c>
      <c r="H317" s="186"/>
      <c r="I317" s="187">
        <f t="shared" si="1"/>
        <v>0</v>
      </c>
      <c r="J317" s="186"/>
      <c r="K317" s="187">
        <f t="shared" si="2"/>
        <v>0</v>
      </c>
      <c r="L317" s="187">
        <v>21</v>
      </c>
      <c r="M317" s="187">
        <f t="shared" si="3"/>
        <v>0</v>
      </c>
      <c r="N317" s="185">
        <v>3.3999999999999998E-3</v>
      </c>
      <c r="O317" s="185">
        <f t="shared" si="4"/>
        <v>0.1</v>
      </c>
      <c r="P317" s="185">
        <v>0</v>
      </c>
      <c r="Q317" s="185">
        <f t="shared" si="5"/>
        <v>0</v>
      </c>
      <c r="R317" s="187"/>
      <c r="S317" s="187" t="s">
        <v>203</v>
      </c>
      <c r="T317" s="188" t="s">
        <v>204</v>
      </c>
      <c r="U317" s="157">
        <v>0</v>
      </c>
      <c r="V317" s="157">
        <f t="shared" si="6"/>
        <v>0</v>
      </c>
      <c r="W317" s="157"/>
      <c r="X317" s="157" t="s">
        <v>262</v>
      </c>
      <c r="Y317" s="157" t="s">
        <v>132</v>
      </c>
      <c r="Z317" s="147"/>
      <c r="AA317" s="147"/>
      <c r="AB317" s="147"/>
      <c r="AC317" s="147"/>
      <c r="AD317" s="147"/>
      <c r="AE317" s="147"/>
      <c r="AF317" s="147"/>
      <c r="AG317" s="147" t="s">
        <v>263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82">
        <v>79</v>
      </c>
      <c r="B318" s="183" t="s">
        <v>420</v>
      </c>
      <c r="C318" s="196" t="s">
        <v>421</v>
      </c>
      <c r="D318" s="184" t="s">
        <v>349</v>
      </c>
      <c r="E318" s="185">
        <v>30</v>
      </c>
      <c r="F318" s="186"/>
      <c r="G318" s="187">
        <f t="shared" si="0"/>
        <v>0</v>
      </c>
      <c r="H318" s="186"/>
      <c r="I318" s="187">
        <f t="shared" si="1"/>
        <v>0</v>
      </c>
      <c r="J318" s="186"/>
      <c r="K318" s="187">
        <f t="shared" si="2"/>
        <v>0</v>
      </c>
      <c r="L318" s="187">
        <v>21</v>
      </c>
      <c r="M318" s="187">
        <f t="shared" si="3"/>
        <v>0</v>
      </c>
      <c r="N318" s="185">
        <v>8.9999999999999993E-3</v>
      </c>
      <c r="O318" s="185">
        <f t="shared" si="4"/>
        <v>0.27</v>
      </c>
      <c r="P318" s="185">
        <v>0</v>
      </c>
      <c r="Q318" s="185">
        <f t="shared" si="5"/>
        <v>0</v>
      </c>
      <c r="R318" s="187"/>
      <c r="S318" s="187" t="s">
        <v>203</v>
      </c>
      <c r="T318" s="188" t="s">
        <v>204</v>
      </c>
      <c r="U318" s="157">
        <v>0</v>
      </c>
      <c r="V318" s="157">
        <f t="shared" si="6"/>
        <v>0</v>
      </c>
      <c r="W318" s="157"/>
      <c r="X318" s="157" t="s">
        <v>262</v>
      </c>
      <c r="Y318" s="157" t="s">
        <v>132</v>
      </c>
      <c r="Z318" s="147"/>
      <c r="AA318" s="147"/>
      <c r="AB318" s="147"/>
      <c r="AC318" s="147"/>
      <c r="AD318" s="147"/>
      <c r="AE318" s="147"/>
      <c r="AF318" s="147"/>
      <c r="AG318" s="147" t="s">
        <v>263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82">
        <v>80</v>
      </c>
      <c r="B319" s="183" t="s">
        <v>422</v>
      </c>
      <c r="C319" s="196" t="s">
        <v>423</v>
      </c>
      <c r="D319" s="184" t="s">
        <v>349</v>
      </c>
      <c r="E319" s="185">
        <v>256</v>
      </c>
      <c r="F319" s="186"/>
      <c r="G319" s="187">
        <f t="shared" si="0"/>
        <v>0</v>
      </c>
      <c r="H319" s="186"/>
      <c r="I319" s="187">
        <f t="shared" si="1"/>
        <v>0</v>
      </c>
      <c r="J319" s="186"/>
      <c r="K319" s="187">
        <f t="shared" si="2"/>
        <v>0</v>
      </c>
      <c r="L319" s="187">
        <v>21</v>
      </c>
      <c r="M319" s="187">
        <f t="shared" si="3"/>
        <v>0</v>
      </c>
      <c r="N319" s="185">
        <v>1.0000000000000001E-5</v>
      </c>
      <c r="O319" s="185">
        <f t="shared" si="4"/>
        <v>0</v>
      </c>
      <c r="P319" s="185">
        <v>0</v>
      </c>
      <c r="Q319" s="185">
        <f t="shared" si="5"/>
        <v>0</v>
      </c>
      <c r="R319" s="187"/>
      <c r="S319" s="187" t="s">
        <v>203</v>
      </c>
      <c r="T319" s="188" t="s">
        <v>204</v>
      </c>
      <c r="U319" s="157">
        <v>0</v>
      </c>
      <c r="V319" s="157">
        <f t="shared" si="6"/>
        <v>0</v>
      </c>
      <c r="W319" s="157"/>
      <c r="X319" s="157" t="s">
        <v>262</v>
      </c>
      <c r="Y319" s="157" t="s">
        <v>132</v>
      </c>
      <c r="Z319" s="147"/>
      <c r="AA319" s="147"/>
      <c r="AB319" s="147"/>
      <c r="AC319" s="147"/>
      <c r="AD319" s="147"/>
      <c r="AE319" s="147"/>
      <c r="AF319" s="147"/>
      <c r="AG319" s="147" t="s">
        <v>263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82">
        <v>81</v>
      </c>
      <c r="B320" s="183" t="s">
        <v>424</v>
      </c>
      <c r="C320" s="196" t="s">
        <v>425</v>
      </c>
      <c r="D320" s="184" t="s">
        <v>349</v>
      </c>
      <c r="E320" s="185">
        <v>256</v>
      </c>
      <c r="F320" s="186"/>
      <c r="G320" s="187">
        <f t="shared" si="0"/>
        <v>0</v>
      </c>
      <c r="H320" s="186"/>
      <c r="I320" s="187">
        <f t="shared" si="1"/>
        <v>0</v>
      </c>
      <c r="J320" s="186"/>
      <c r="K320" s="187">
        <f t="shared" si="2"/>
        <v>0</v>
      </c>
      <c r="L320" s="187">
        <v>21</v>
      </c>
      <c r="M320" s="187">
        <f t="shared" si="3"/>
        <v>0</v>
      </c>
      <c r="N320" s="185">
        <v>1.7000000000000001E-4</v>
      </c>
      <c r="O320" s="185">
        <f t="shared" si="4"/>
        <v>0.04</v>
      </c>
      <c r="P320" s="185">
        <v>0</v>
      </c>
      <c r="Q320" s="185">
        <f t="shared" si="5"/>
        <v>0</v>
      </c>
      <c r="R320" s="187"/>
      <c r="S320" s="187" t="s">
        <v>203</v>
      </c>
      <c r="T320" s="188" t="s">
        <v>204</v>
      </c>
      <c r="U320" s="157">
        <v>0</v>
      </c>
      <c r="V320" s="157">
        <f t="shared" si="6"/>
        <v>0</v>
      </c>
      <c r="W320" s="157"/>
      <c r="X320" s="157" t="s">
        <v>262</v>
      </c>
      <c r="Y320" s="157" t="s">
        <v>132</v>
      </c>
      <c r="Z320" s="147"/>
      <c r="AA320" s="147"/>
      <c r="AB320" s="147"/>
      <c r="AC320" s="147"/>
      <c r="AD320" s="147"/>
      <c r="AE320" s="147"/>
      <c r="AF320" s="147"/>
      <c r="AG320" s="147" t="s">
        <v>263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82">
        <v>82</v>
      </c>
      <c r="B321" s="183" t="s">
        <v>426</v>
      </c>
      <c r="C321" s="196" t="s">
        <v>427</v>
      </c>
      <c r="D321" s="184" t="s">
        <v>349</v>
      </c>
      <c r="E321" s="185">
        <v>12</v>
      </c>
      <c r="F321" s="186"/>
      <c r="G321" s="187">
        <f t="shared" si="0"/>
        <v>0</v>
      </c>
      <c r="H321" s="186"/>
      <c r="I321" s="187">
        <f t="shared" si="1"/>
        <v>0</v>
      </c>
      <c r="J321" s="186"/>
      <c r="K321" s="187">
        <f t="shared" si="2"/>
        <v>0</v>
      </c>
      <c r="L321" s="187">
        <v>21</v>
      </c>
      <c r="M321" s="187">
        <f t="shared" si="3"/>
        <v>0</v>
      </c>
      <c r="N321" s="185">
        <v>6.9999999999999994E-5</v>
      </c>
      <c r="O321" s="185">
        <f t="shared" si="4"/>
        <v>0</v>
      </c>
      <c r="P321" s="185">
        <v>0</v>
      </c>
      <c r="Q321" s="185">
        <f t="shared" si="5"/>
        <v>0</v>
      </c>
      <c r="R321" s="187"/>
      <c r="S321" s="187" t="s">
        <v>203</v>
      </c>
      <c r="T321" s="188" t="s">
        <v>204</v>
      </c>
      <c r="U321" s="157">
        <v>0</v>
      </c>
      <c r="V321" s="157">
        <f t="shared" si="6"/>
        <v>0</v>
      </c>
      <c r="W321" s="157"/>
      <c r="X321" s="157" t="s">
        <v>262</v>
      </c>
      <c r="Y321" s="157" t="s">
        <v>132</v>
      </c>
      <c r="Z321" s="147"/>
      <c r="AA321" s="147"/>
      <c r="AB321" s="147"/>
      <c r="AC321" s="147"/>
      <c r="AD321" s="147"/>
      <c r="AE321" s="147"/>
      <c r="AF321" s="147"/>
      <c r="AG321" s="147" t="s">
        <v>263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82">
        <v>83</v>
      </c>
      <c r="B322" s="183" t="s">
        <v>428</v>
      </c>
      <c r="C322" s="196" t="s">
        <v>429</v>
      </c>
      <c r="D322" s="184" t="s">
        <v>349</v>
      </c>
      <c r="E322" s="185">
        <v>19</v>
      </c>
      <c r="F322" s="186"/>
      <c r="G322" s="187">
        <f t="shared" si="0"/>
        <v>0</v>
      </c>
      <c r="H322" s="186"/>
      <c r="I322" s="187">
        <f t="shared" si="1"/>
        <v>0</v>
      </c>
      <c r="J322" s="186"/>
      <c r="K322" s="187">
        <f t="shared" si="2"/>
        <v>0</v>
      </c>
      <c r="L322" s="187">
        <v>21</v>
      </c>
      <c r="M322" s="187">
        <f t="shared" si="3"/>
        <v>0</v>
      </c>
      <c r="N322" s="185">
        <v>6.9999999999999994E-5</v>
      </c>
      <c r="O322" s="185">
        <f t="shared" si="4"/>
        <v>0</v>
      </c>
      <c r="P322" s="185">
        <v>0</v>
      </c>
      <c r="Q322" s="185">
        <f t="shared" si="5"/>
        <v>0</v>
      </c>
      <c r="R322" s="187"/>
      <c r="S322" s="187" t="s">
        <v>203</v>
      </c>
      <c r="T322" s="188" t="s">
        <v>204</v>
      </c>
      <c r="U322" s="157">
        <v>0</v>
      </c>
      <c r="V322" s="157">
        <f t="shared" si="6"/>
        <v>0</v>
      </c>
      <c r="W322" s="157"/>
      <c r="X322" s="157" t="s">
        <v>262</v>
      </c>
      <c r="Y322" s="157" t="s">
        <v>132</v>
      </c>
      <c r="Z322" s="147"/>
      <c r="AA322" s="147"/>
      <c r="AB322" s="147"/>
      <c r="AC322" s="147"/>
      <c r="AD322" s="147"/>
      <c r="AE322" s="147"/>
      <c r="AF322" s="147"/>
      <c r="AG322" s="147" t="s">
        <v>263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82">
        <v>84</v>
      </c>
      <c r="B323" s="183" t="s">
        <v>430</v>
      </c>
      <c r="C323" s="196" t="s">
        <v>431</v>
      </c>
      <c r="D323" s="184" t="s">
        <v>349</v>
      </c>
      <c r="E323" s="185">
        <v>1</v>
      </c>
      <c r="F323" s="186"/>
      <c r="G323" s="187">
        <f t="shared" si="0"/>
        <v>0</v>
      </c>
      <c r="H323" s="186"/>
      <c r="I323" s="187">
        <f t="shared" si="1"/>
        <v>0</v>
      </c>
      <c r="J323" s="186"/>
      <c r="K323" s="187">
        <f t="shared" si="2"/>
        <v>0</v>
      </c>
      <c r="L323" s="187">
        <v>21</v>
      </c>
      <c r="M323" s="187">
        <f t="shared" si="3"/>
        <v>0</v>
      </c>
      <c r="N323" s="185">
        <v>1.2999999999999999E-4</v>
      </c>
      <c r="O323" s="185">
        <f t="shared" si="4"/>
        <v>0</v>
      </c>
      <c r="P323" s="185">
        <v>0</v>
      </c>
      <c r="Q323" s="185">
        <f t="shared" si="5"/>
        <v>0</v>
      </c>
      <c r="R323" s="187"/>
      <c r="S323" s="187" t="s">
        <v>203</v>
      </c>
      <c r="T323" s="188" t="s">
        <v>204</v>
      </c>
      <c r="U323" s="157">
        <v>0</v>
      </c>
      <c r="V323" s="157">
        <f t="shared" si="6"/>
        <v>0</v>
      </c>
      <c r="W323" s="157"/>
      <c r="X323" s="157" t="s">
        <v>262</v>
      </c>
      <c r="Y323" s="157" t="s">
        <v>132</v>
      </c>
      <c r="Z323" s="147"/>
      <c r="AA323" s="147"/>
      <c r="AB323" s="147"/>
      <c r="AC323" s="147"/>
      <c r="AD323" s="147"/>
      <c r="AE323" s="147"/>
      <c r="AF323" s="147"/>
      <c r="AG323" s="147" t="s">
        <v>263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82">
        <v>85</v>
      </c>
      <c r="B324" s="183" t="s">
        <v>432</v>
      </c>
      <c r="C324" s="196" t="s">
        <v>433</v>
      </c>
      <c r="D324" s="184" t="s">
        <v>349</v>
      </c>
      <c r="E324" s="185">
        <v>21</v>
      </c>
      <c r="F324" s="186"/>
      <c r="G324" s="187">
        <f t="shared" si="0"/>
        <v>0</v>
      </c>
      <c r="H324" s="186"/>
      <c r="I324" s="187">
        <f t="shared" si="1"/>
        <v>0</v>
      </c>
      <c r="J324" s="186"/>
      <c r="K324" s="187">
        <f t="shared" si="2"/>
        <v>0</v>
      </c>
      <c r="L324" s="187">
        <v>21</v>
      </c>
      <c r="M324" s="187">
        <f t="shared" si="3"/>
        <v>0</v>
      </c>
      <c r="N324" s="185">
        <v>2.5000000000000001E-3</v>
      </c>
      <c r="O324" s="185">
        <f t="shared" si="4"/>
        <v>0.05</v>
      </c>
      <c r="P324" s="185">
        <v>0</v>
      </c>
      <c r="Q324" s="185">
        <f t="shared" si="5"/>
        <v>0</v>
      </c>
      <c r="R324" s="187"/>
      <c r="S324" s="187" t="s">
        <v>203</v>
      </c>
      <c r="T324" s="188" t="s">
        <v>204</v>
      </c>
      <c r="U324" s="157">
        <v>0</v>
      </c>
      <c r="V324" s="157">
        <f t="shared" si="6"/>
        <v>0</v>
      </c>
      <c r="W324" s="157"/>
      <c r="X324" s="157" t="s">
        <v>262</v>
      </c>
      <c r="Y324" s="157" t="s">
        <v>132</v>
      </c>
      <c r="Z324" s="147"/>
      <c r="AA324" s="147"/>
      <c r="AB324" s="147"/>
      <c r="AC324" s="147"/>
      <c r="AD324" s="147"/>
      <c r="AE324" s="147"/>
      <c r="AF324" s="147"/>
      <c r="AG324" s="147" t="s">
        <v>263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82">
        <v>86</v>
      </c>
      <c r="B325" s="183" t="s">
        <v>434</v>
      </c>
      <c r="C325" s="196" t="s">
        <v>435</v>
      </c>
      <c r="D325" s="184" t="s">
        <v>349</v>
      </c>
      <c r="E325" s="185">
        <v>1</v>
      </c>
      <c r="F325" s="186"/>
      <c r="G325" s="187">
        <f t="shared" si="0"/>
        <v>0</v>
      </c>
      <c r="H325" s="186"/>
      <c r="I325" s="187">
        <f t="shared" si="1"/>
        <v>0</v>
      </c>
      <c r="J325" s="186"/>
      <c r="K325" s="187">
        <f t="shared" si="2"/>
        <v>0</v>
      </c>
      <c r="L325" s="187">
        <v>21</v>
      </c>
      <c r="M325" s="187">
        <f t="shared" si="3"/>
        <v>0</v>
      </c>
      <c r="N325" s="185">
        <v>4.8999999999999998E-3</v>
      </c>
      <c r="O325" s="185">
        <f t="shared" si="4"/>
        <v>0</v>
      </c>
      <c r="P325" s="185">
        <v>0</v>
      </c>
      <c r="Q325" s="185">
        <f t="shared" si="5"/>
        <v>0</v>
      </c>
      <c r="R325" s="187"/>
      <c r="S325" s="187" t="s">
        <v>203</v>
      </c>
      <c r="T325" s="188" t="s">
        <v>204</v>
      </c>
      <c r="U325" s="157">
        <v>0</v>
      </c>
      <c r="V325" s="157">
        <f t="shared" si="6"/>
        <v>0</v>
      </c>
      <c r="W325" s="157"/>
      <c r="X325" s="157" t="s">
        <v>262</v>
      </c>
      <c r="Y325" s="157" t="s">
        <v>132</v>
      </c>
      <c r="Z325" s="147"/>
      <c r="AA325" s="147"/>
      <c r="AB325" s="147"/>
      <c r="AC325" s="147"/>
      <c r="AD325" s="147"/>
      <c r="AE325" s="147"/>
      <c r="AF325" s="147"/>
      <c r="AG325" s="147" t="s">
        <v>263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x14ac:dyDescent="0.2">
      <c r="A326" s="167" t="s">
        <v>124</v>
      </c>
      <c r="B326" s="168" t="s">
        <v>90</v>
      </c>
      <c r="C326" s="189" t="s">
        <v>91</v>
      </c>
      <c r="D326" s="169"/>
      <c r="E326" s="170"/>
      <c r="F326" s="171"/>
      <c r="G326" s="171">
        <f>SUMIF(AG327:AG328,"&lt;&gt;NOR",G327:G328)</f>
        <v>0</v>
      </c>
      <c r="H326" s="171"/>
      <c r="I326" s="171">
        <f>SUM(I327:I328)</f>
        <v>0</v>
      </c>
      <c r="J326" s="171"/>
      <c r="K326" s="171">
        <f>SUM(K327:K328)</f>
        <v>0</v>
      </c>
      <c r="L326" s="171"/>
      <c r="M326" s="171">
        <f>SUM(M327:M328)</f>
        <v>0</v>
      </c>
      <c r="N326" s="170"/>
      <c r="O326" s="170">
        <f>SUM(O327:O328)</f>
        <v>0</v>
      </c>
      <c r="P326" s="170"/>
      <c r="Q326" s="170">
        <f>SUM(Q327:Q328)</f>
        <v>0</v>
      </c>
      <c r="R326" s="171"/>
      <c r="S326" s="171"/>
      <c r="T326" s="172"/>
      <c r="U326" s="166"/>
      <c r="V326" s="166">
        <f>SUM(V327:V328)</f>
        <v>146.30000000000001</v>
      </c>
      <c r="W326" s="166"/>
      <c r="X326" s="166"/>
      <c r="Y326" s="166"/>
      <c r="AG326" t="s">
        <v>125</v>
      </c>
    </row>
    <row r="327" spans="1:60" outlineLevel="1" x14ac:dyDescent="0.2">
      <c r="A327" s="174">
        <v>87</v>
      </c>
      <c r="B327" s="175" t="s">
        <v>436</v>
      </c>
      <c r="C327" s="190" t="s">
        <v>437</v>
      </c>
      <c r="D327" s="176" t="s">
        <v>260</v>
      </c>
      <c r="E327" s="177">
        <v>1399.9949300000001</v>
      </c>
      <c r="F327" s="178"/>
      <c r="G327" s="179">
        <f>ROUND(E327*F327,2)</f>
        <v>0</v>
      </c>
      <c r="H327" s="178"/>
      <c r="I327" s="179">
        <f>ROUND(E327*H327,2)</f>
        <v>0</v>
      </c>
      <c r="J327" s="178"/>
      <c r="K327" s="179">
        <f>ROUND(E327*J327,2)</f>
        <v>0</v>
      </c>
      <c r="L327" s="179">
        <v>21</v>
      </c>
      <c r="M327" s="179">
        <f>G327*(1+L327/100)</f>
        <v>0</v>
      </c>
      <c r="N327" s="177">
        <v>0</v>
      </c>
      <c r="O327" s="177">
        <f>ROUND(E327*N327,2)</f>
        <v>0</v>
      </c>
      <c r="P327" s="177">
        <v>0</v>
      </c>
      <c r="Q327" s="177">
        <f>ROUND(E327*P327,2)</f>
        <v>0</v>
      </c>
      <c r="R327" s="179" t="s">
        <v>272</v>
      </c>
      <c r="S327" s="179" t="s">
        <v>130</v>
      </c>
      <c r="T327" s="180" t="s">
        <v>130</v>
      </c>
      <c r="U327" s="157">
        <v>0.1045</v>
      </c>
      <c r="V327" s="157">
        <f>ROUND(E327*U327,2)</f>
        <v>146.30000000000001</v>
      </c>
      <c r="W327" s="157"/>
      <c r="X327" s="157" t="s">
        <v>438</v>
      </c>
      <c r="Y327" s="157" t="s">
        <v>132</v>
      </c>
      <c r="Z327" s="147"/>
      <c r="AA327" s="147"/>
      <c r="AB327" s="147"/>
      <c r="AC327" s="147"/>
      <c r="AD327" s="147"/>
      <c r="AE327" s="147"/>
      <c r="AF327" s="147"/>
      <c r="AG327" s="147" t="s">
        <v>439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2" x14ac:dyDescent="0.2">
      <c r="A328" s="154"/>
      <c r="B328" s="155"/>
      <c r="C328" s="257" t="s">
        <v>440</v>
      </c>
      <c r="D328" s="258"/>
      <c r="E328" s="258"/>
      <c r="F328" s="258"/>
      <c r="G328" s="258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135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81" t="str">
        <f>C328</f>
        <v>vodovodu nebo kanalizace hloubené nebo ražené (827 1.3, 827 2.3) z trub litinových včetně drobných objektů,</v>
      </c>
      <c r="BB328" s="147"/>
      <c r="BC328" s="147"/>
      <c r="BD328" s="147"/>
      <c r="BE328" s="147"/>
      <c r="BF328" s="147"/>
      <c r="BG328" s="147"/>
      <c r="BH328" s="147"/>
    </row>
    <row r="329" spans="1:60" x14ac:dyDescent="0.2">
      <c r="A329" s="3"/>
      <c r="B329" s="4"/>
      <c r="C329" s="197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AE329">
        <v>15</v>
      </c>
      <c r="AF329">
        <v>21</v>
      </c>
      <c r="AG329" t="s">
        <v>110</v>
      </c>
    </row>
    <row r="330" spans="1:60" x14ac:dyDescent="0.2">
      <c r="A330" s="150"/>
      <c r="B330" s="151" t="s">
        <v>29</v>
      </c>
      <c r="C330" s="198"/>
      <c r="D330" s="152"/>
      <c r="E330" s="153"/>
      <c r="F330" s="153"/>
      <c r="G330" s="173">
        <f>G8+G161+G171+G326</f>
        <v>0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AE330">
        <f>SUMIF(L7:L328,AE329,G7:G328)</f>
        <v>0</v>
      </c>
      <c r="AF330">
        <f>SUMIF(L7:L328,AF329,G7:G328)</f>
        <v>0</v>
      </c>
      <c r="AG330" t="s">
        <v>441</v>
      </c>
    </row>
    <row r="331" spans="1:60" x14ac:dyDescent="0.2">
      <c r="C331" s="199"/>
      <c r="D331" s="10"/>
      <c r="AG331" t="s">
        <v>442</v>
      </c>
    </row>
    <row r="332" spans="1:60" x14ac:dyDescent="0.2">
      <c r="D332" s="10"/>
    </row>
    <row r="333" spans="1:60" x14ac:dyDescent="0.2">
      <c r="D333" s="10"/>
    </row>
    <row r="334" spans="1:60" x14ac:dyDescent="0.2">
      <c r="D334" s="10"/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rJo54Nzq6VkBhA6cCZaqr1hi0Z400HvKn9lcUHYTVjESYDXQO+MdBvbevq17/YljMzrZOq7vt1DZ1C3aQPs1g==" saltValue="h9tNJGZ8vIXRV512mptDbg==" spinCount="100000" sheet="1" formatRows="0"/>
  <mergeCells count="32">
    <mergeCell ref="C254:G254"/>
    <mergeCell ref="C328:G328"/>
    <mergeCell ref="C173:G173"/>
    <mergeCell ref="C236:G236"/>
    <mergeCell ref="C238:G238"/>
    <mergeCell ref="C242:G242"/>
    <mergeCell ref="C244:G244"/>
    <mergeCell ref="C249:G249"/>
    <mergeCell ref="C163:G163"/>
    <mergeCell ref="C67:G67"/>
    <mergeCell ref="C71:G71"/>
    <mergeCell ref="C78:G78"/>
    <mergeCell ref="C82:G82"/>
    <mergeCell ref="C97:G97"/>
    <mergeCell ref="C101:G101"/>
    <mergeCell ref="C105:G105"/>
    <mergeCell ref="C111:G111"/>
    <mergeCell ref="C123:G123"/>
    <mergeCell ref="C124:G124"/>
    <mergeCell ref="C131:G131"/>
    <mergeCell ref="C63:G63"/>
    <mergeCell ref="A1:G1"/>
    <mergeCell ref="C2:G2"/>
    <mergeCell ref="C3:G3"/>
    <mergeCell ref="C4:G4"/>
    <mergeCell ref="C10:G10"/>
    <mergeCell ref="C20:G20"/>
    <mergeCell ref="C26:G26"/>
    <mergeCell ref="C35:G35"/>
    <mergeCell ref="C41:G41"/>
    <mergeCell ref="C55:G55"/>
    <mergeCell ref="C59:G5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97</v>
      </c>
      <c r="B1" s="259"/>
      <c r="C1" s="259"/>
      <c r="D1" s="259"/>
      <c r="E1" s="259"/>
      <c r="F1" s="259"/>
      <c r="G1" s="259"/>
      <c r="AG1" t="s">
        <v>98</v>
      </c>
    </row>
    <row r="2" spans="1:60" ht="24.95" customHeight="1" x14ac:dyDescent="0.2">
      <c r="A2" s="139" t="s">
        <v>7</v>
      </c>
      <c r="B2" s="49" t="s">
        <v>43</v>
      </c>
      <c r="C2" s="260" t="s">
        <v>44</v>
      </c>
      <c r="D2" s="261"/>
      <c r="E2" s="261"/>
      <c r="F2" s="261"/>
      <c r="G2" s="262"/>
      <c r="AG2" t="s">
        <v>99</v>
      </c>
    </row>
    <row r="3" spans="1:60" ht="24.95" customHeight="1" x14ac:dyDescent="0.2">
      <c r="A3" s="139" t="s">
        <v>8</v>
      </c>
      <c r="B3" s="49" t="s">
        <v>47</v>
      </c>
      <c r="C3" s="260" t="s">
        <v>48</v>
      </c>
      <c r="D3" s="261"/>
      <c r="E3" s="261"/>
      <c r="F3" s="261"/>
      <c r="G3" s="262"/>
      <c r="AC3" s="120" t="s">
        <v>99</v>
      </c>
      <c r="AG3" t="s">
        <v>100</v>
      </c>
    </row>
    <row r="4" spans="1:60" ht="24.95" customHeight="1" x14ac:dyDescent="0.2">
      <c r="A4" s="140" t="s">
        <v>9</v>
      </c>
      <c r="B4" s="141" t="s">
        <v>47</v>
      </c>
      <c r="C4" s="263" t="s">
        <v>51</v>
      </c>
      <c r="D4" s="264"/>
      <c r="E4" s="264"/>
      <c r="F4" s="264"/>
      <c r="G4" s="265"/>
      <c r="AG4" t="s">
        <v>101</v>
      </c>
    </row>
    <row r="5" spans="1:60" x14ac:dyDescent="0.2">
      <c r="D5" s="10"/>
    </row>
    <row r="6" spans="1:60" ht="38.25" x14ac:dyDescent="0.2">
      <c r="A6" s="143" t="s">
        <v>102</v>
      </c>
      <c r="B6" s="145" t="s">
        <v>103</v>
      </c>
      <c r="C6" s="145" t="s">
        <v>104</v>
      </c>
      <c r="D6" s="144" t="s">
        <v>105</v>
      </c>
      <c r="E6" s="143" t="s">
        <v>106</v>
      </c>
      <c r="F6" s="142" t="s">
        <v>107</v>
      </c>
      <c r="G6" s="143" t="s">
        <v>29</v>
      </c>
      <c r="H6" s="146" t="s">
        <v>30</v>
      </c>
      <c r="I6" s="146" t="s">
        <v>108</v>
      </c>
      <c r="J6" s="146" t="s">
        <v>31</v>
      </c>
      <c r="K6" s="146" t="s">
        <v>109</v>
      </c>
      <c r="L6" s="146" t="s">
        <v>110</v>
      </c>
      <c r="M6" s="146" t="s">
        <v>111</v>
      </c>
      <c r="N6" s="146" t="s">
        <v>112</v>
      </c>
      <c r="O6" s="146" t="s">
        <v>113</v>
      </c>
      <c r="P6" s="146" t="s">
        <v>114</v>
      </c>
      <c r="Q6" s="146" t="s">
        <v>115</v>
      </c>
      <c r="R6" s="146" t="s">
        <v>116</v>
      </c>
      <c r="S6" s="146" t="s">
        <v>117</v>
      </c>
      <c r="T6" s="146" t="s">
        <v>118</v>
      </c>
      <c r="U6" s="146" t="s">
        <v>119</v>
      </c>
      <c r="V6" s="146" t="s">
        <v>120</v>
      </c>
      <c r="W6" s="146" t="s">
        <v>121</v>
      </c>
      <c r="X6" s="146" t="s">
        <v>122</v>
      </c>
      <c r="Y6" s="146" t="s">
        <v>123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124</v>
      </c>
      <c r="B8" s="168" t="s">
        <v>74</v>
      </c>
      <c r="C8" s="189" t="s">
        <v>75</v>
      </c>
      <c r="D8" s="169"/>
      <c r="E8" s="170"/>
      <c r="F8" s="171"/>
      <c r="G8" s="171">
        <f>SUMIF(AG9:AG27,"&lt;&gt;NOR",G9:G27)</f>
        <v>0</v>
      </c>
      <c r="H8" s="171"/>
      <c r="I8" s="171">
        <f>SUM(I9:I27)</f>
        <v>0</v>
      </c>
      <c r="J8" s="171"/>
      <c r="K8" s="171">
        <f>SUM(K9:K27)</f>
        <v>0</v>
      </c>
      <c r="L8" s="171"/>
      <c r="M8" s="171">
        <f>SUM(M9:M27)</f>
        <v>0</v>
      </c>
      <c r="N8" s="170"/>
      <c r="O8" s="170">
        <f>SUM(O9:O27)</f>
        <v>0</v>
      </c>
      <c r="P8" s="170"/>
      <c r="Q8" s="170">
        <f>SUM(Q9:Q27)</f>
        <v>527.24</v>
      </c>
      <c r="R8" s="171"/>
      <c r="S8" s="171"/>
      <c r="T8" s="172"/>
      <c r="U8" s="166"/>
      <c r="V8" s="166">
        <f>SUM(V9:V27)</f>
        <v>113.5</v>
      </c>
      <c r="W8" s="166"/>
      <c r="X8" s="166"/>
      <c r="Y8" s="166"/>
      <c r="AG8" t="s">
        <v>125</v>
      </c>
    </row>
    <row r="9" spans="1:60" ht="22.5" outlineLevel="1" x14ac:dyDescent="0.2">
      <c r="A9" s="174">
        <v>1</v>
      </c>
      <c r="B9" s="175" t="s">
        <v>443</v>
      </c>
      <c r="C9" s="190" t="s">
        <v>444</v>
      </c>
      <c r="D9" s="176" t="s">
        <v>189</v>
      </c>
      <c r="E9" s="177">
        <v>570.6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0.66</v>
      </c>
      <c r="Q9" s="177">
        <f>ROUND(E9*P9,2)</f>
        <v>376.6</v>
      </c>
      <c r="R9" s="179" t="s">
        <v>445</v>
      </c>
      <c r="S9" s="179" t="s">
        <v>130</v>
      </c>
      <c r="T9" s="180" t="s">
        <v>130</v>
      </c>
      <c r="U9" s="157">
        <v>0.11899999999999999</v>
      </c>
      <c r="V9" s="157">
        <f>ROUND(E9*U9,2)</f>
        <v>67.900000000000006</v>
      </c>
      <c r="W9" s="157"/>
      <c r="X9" s="157" t="s">
        <v>131</v>
      </c>
      <c r="Y9" s="157" t="s">
        <v>132</v>
      </c>
      <c r="Z9" s="147"/>
      <c r="AA9" s="147"/>
      <c r="AB9" s="147"/>
      <c r="AC9" s="147"/>
      <c r="AD9" s="147"/>
      <c r="AE9" s="147"/>
      <c r="AF9" s="147"/>
      <c r="AG9" s="147" t="s">
        <v>133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1" t="s">
        <v>136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3" x14ac:dyDescent="0.2">
      <c r="A11" s="154"/>
      <c r="B11" s="155"/>
      <c r="C11" s="191" t="s">
        <v>446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1" t="s">
        <v>447</v>
      </c>
      <c r="D12" s="158"/>
      <c r="E12" s="159">
        <v>570.6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137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2" t="s">
        <v>144</v>
      </c>
      <c r="D13" s="160"/>
      <c r="E13" s="161">
        <v>570.6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137</v>
      </c>
      <c r="AH13" s="147">
        <v>1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1" x14ac:dyDescent="0.2">
      <c r="A14" s="174">
        <v>2</v>
      </c>
      <c r="B14" s="175" t="s">
        <v>448</v>
      </c>
      <c r="C14" s="190" t="s">
        <v>449</v>
      </c>
      <c r="D14" s="176" t="s">
        <v>189</v>
      </c>
      <c r="E14" s="177">
        <v>570.6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7">
        <v>0</v>
      </c>
      <c r="O14" s="177">
        <f>ROUND(E14*N14,2)</f>
        <v>0</v>
      </c>
      <c r="P14" s="177">
        <v>0.11</v>
      </c>
      <c r="Q14" s="177">
        <f>ROUND(E14*P14,2)</f>
        <v>62.77</v>
      </c>
      <c r="R14" s="179" t="s">
        <v>445</v>
      </c>
      <c r="S14" s="179" t="s">
        <v>130</v>
      </c>
      <c r="T14" s="180" t="s">
        <v>130</v>
      </c>
      <c r="U14" s="157">
        <v>3.1099999999999999E-2</v>
      </c>
      <c r="V14" s="157">
        <f>ROUND(E14*U14,2)</f>
        <v>17.75</v>
      </c>
      <c r="W14" s="157"/>
      <c r="X14" s="157" t="s">
        <v>131</v>
      </c>
      <c r="Y14" s="157" t="s">
        <v>132</v>
      </c>
      <c r="Z14" s="147"/>
      <c r="AA14" s="147"/>
      <c r="AB14" s="147"/>
      <c r="AC14" s="147"/>
      <c r="AD14" s="147"/>
      <c r="AE14" s="147"/>
      <c r="AF14" s="147"/>
      <c r="AG14" s="147" t="s">
        <v>133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2" x14ac:dyDescent="0.2">
      <c r="A15" s="154"/>
      <c r="B15" s="155"/>
      <c r="C15" s="257" t="s">
        <v>450</v>
      </c>
      <c r="D15" s="258"/>
      <c r="E15" s="258"/>
      <c r="F15" s="258"/>
      <c r="G15" s="258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81" t="str">
        <f>C15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1" t="s">
        <v>136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3" x14ac:dyDescent="0.2">
      <c r="A17" s="154"/>
      <c r="B17" s="155"/>
      <c r="C17" s="191" t="s">
        <v>451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91" t="s">
        <v>452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137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1" t="s">
        <v>447</v>
      </c>
      <c r="D19" s="158"/>
      <c r="E19" s="159">
        <v>570.6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2" t="s">
        <v>144</v>
      </c>
      <c r="D20" s="160"/>
      <c r="E20" s="161">
        <v>570.6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137</v>
      </c>
      <c r="AH20" s="147">
        <v>1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1" x14ac:dyDescent="0.2">
      <c r="A21" s="174">
        <v>3</v>
      </c>
      <c r="B21" s="175" t="s">
        <v>453</v>
      </c>
      <c r="C21" s="190" t="s">
        <v>454</v>
      </c>
      <c r="D21" s="176" t="s">
        <v>189</v>
      </c>
      <c r="E21" s="177">
        <v>570.6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0.154</v>
      </c>
      <c r="Q21" s="177">
        <f>ROUND(E21*P21,2)</f>
        <v>87.87</v>
      </c>
      <c r="R21" s="179" t="s">
        <v>445</v>
      </c>
      <c r="S21" s="179" t="s">
        <v>130</v>
      </c>
      <c r="T21" s="180" t="s">
        <v>130</v>
      </c>
      <c r="U21" s="157">
        <v>4.8800000000000003E-2</v>
      </c>
      <c r="V21" s="157">
        <f>ROUND(E21*U21,2)</f>
        <v>27.85</v>
      </c>
      <c r="W21" s="157"/>
      <c r="X21" s="157" t="s">
        <v>131</v>
      </c>
      <c r="Y21" s="157" t="s">
        <v>132</v>
      </c>
      <c r="Z21" s="147"/>
      <c r="AA21" s="147"/>
      <c r="AB21" s="147"/>
      <c r="AC21" s="147"/>
      <c r="AD21" s="147"/>
      <c r="AE21" s="147"/>
      <c r="AF21" s="147"/>
      <c r="AG21" s="147" t="s">
        <v>133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2" x14ac:dyDescent="0.2">
      <c r="A22" s="154"/>
      <c r="B22" s="155"/>
      <c r="C22" s="257" t="s">
        <v>450</v>
      </c>
      <c r="D22" s="258"/>
      <c r="E22" s="258"/>
      <c r="F22" s="258"/>
      <c r="G22" s="258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135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81" t="str">
        <f>C22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91" t="s">
        <v>136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137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3" x14ac:dyDescent="0.2">
      <c r="A24" s="154"/>
      <c r="B24" s="155"/>
      <c r="C24" s="191" t="s">
        <v>455</v>
      </c>
      <c r="D24" s="158"/>
      <c r="E24" s="159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137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91" t="s">
        <v>456</v>
      </c>
      <c r="D25" s="158"/>
      <c r="E25" s="159">
        <v>559.79999999999995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137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1" t="s">
        <v>457</v>
      </c>
      <c r="D26" s="158"/>
      <c r="E26" s="159">
        <v>10.8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137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2" t="s">
        <v>144</v>
      </c>
      <c r="D27" s="160"/>
      <c r="E27" s="161">
        <v>570.6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137</v>
      </c>
      <c r="AH27" s="147">
        <v>1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67" t="s">
        <v>124</v>
      </c>
      <c r="B28" s="168" t="s">
        <v>78</v>
      </c>
      <c r="C28" s="189" t="s">
        <v>79</v>
      </c>
      <c r="D28" s="169"/>
      <c r="E28" s="170"/>
      <c r="F28" s="171"/>
      <c r="G28" s="171">
        <f>SUMIF(AG29:AG54,"&lt;&gt;NOR",G29:G54)</f>
        <v>0</v>
      </c>
      <c r="H28" s="171"/>
      <c r="I28" s="171">
        <f>SUM(I29:I54)</f>
        <v>0</v>
      </c>
      <c r="J28" s="171"/>
      <c r="K28" s="171">
        <f>SUM(K29:K54)</f>
        <v>0</v>
      </c>
      <c r="L28" s="171"/>
      <c r="M28" s="171">
        <f>SUM(M29:M54)</f>
        <v>0</v>
      </c>
      <c r="N28" s="170"/>
      <c r="O28" s="170">
        <f>SUM(O29:O54)</f>
        <v>709.08</v>
      </c>
      <c r="P28" s="170"/>
      <c r="Q28" s="170">
        <f>SUM(Q29:Q54)</f>
        <v>87.87</v>
      </c>
      <c r="R28" s="171"/>
      <c r="S28" s="171"/>
      <c r="T28" s="172"/>
      <c r="U28" s="166"/>
      <c r="V28" s="166">
        <f>SUM(V29:V54)</f>
        <v>159.64999999999998</v>
      </c>
      <c r="W28" s="166"/>
      <c r="X28" s="166"/>
      <c r="Y28" s="166"/>
      <c r="AG28" t="s">
        <v>125</v>
      </c>
    </row>
    <row r="29" spans="1:60" ht="22.5" outlineLevel="1" x14ac:dyDescent="0.2">
      <c r="A29" s="174">
        <v>4</v>
      </c>
      <c r="B29" s="175" t="s">
        <v>458</v>
      </c>
      <c r="C29" s="190" t="s">
        <v>459</v>
      </c>
      <c r="D29" s="176" t="s">
        <v>189</v>
      </c>
      <c r="E29" s="177">
        <v>1141.2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7">
        <v>0.378</v>
      </c>
      <c r="O29" s="177">
        <f>ROUND(E29*N29,2)</f>
        <v>431.37</v>
      </c>
      <c r="P29" s="177">
        <v>0</v>
      </c>
      <c r="Q29" s="177">
        <f>ROUND(E29*P29,2)</f>
        <v>0</v>
      </c>
      <c r="R29" s="179" t="s">
        <v>445</v>
      </c>
      <c r="S29" s="179" t="s">
        <v>130</v>
      </c>
      <c r="T29" s="180" t="s">
        <v>130</v>
      </c>
      <c r="U29" s="157">
        <v>2.5999999999999999E-2</v>
      </c>
      <c r="V29" s="157">
        <f>ROUND(E29*U29,2)</f>
        <v>29.67</v>
      </c>
      <c r="W29" s="157"/>
      <c r="X29" s="157" t="s">
        <v>131</v>
      </c>
      <c r="Y29" s="157" t="s">
        <v>132</v>
      </c>
      <c r="Z29" s="147"/>
      <c r="AA29" s="147"/>
      <c r="AB29" s="147"/>
      <c r="AC29" s="147"/>
      <c r="AD29" s="147"/>
      <c r="AE29" s="147"/>
      <c r="AF29" s="147"/>
      <c r="AG29" s="147" t="s">
        <v>133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91" t="s">
        <v>136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137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3" t="s">
        <v>168</v>
      </c>
      <c r="D31" s="162"/>
      <c r="E31" s="163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137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4" t="s">
        <v>460</v>
      </c>
      <c r="D32" s="162"/>
      <c r="E32" s="163">
        <v>570.6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137</v>
      </c>
      <c r="AH32" s="147">
        <v>2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5" t="s">
        <v>172</v>
      </c>
      <c r="D33" s="164"/>
      <c r="E33" s="165">
        <v>570.6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137</v>
      </c>
      <c r="AH33" s="147">
        <v>3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93" t="s">
        <v>173</v>
      </c>
      <c r="D34" s="162"/>
      <c r="E34" s="163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137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1" t="s">
        <v>461</v>
      </c>
      <c r="D35" s="158"/>
      <c r="E35" s="159">
        <v>1141.2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137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4">
        <v>5</v>
      </c>
      <c r="B36" s="175" t="s">
        <v>462</v>
      </c>
      <c r="C36" s="190" t="s">
        <v>463</v>
      </c>
      <c r="D36" s="176" t="s">
        <v>189</v>
      </c>
      <c r="E36" s="177">
        <v>570.6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7">
        <v>0.17499999999999999</v>
      </c>
      <c r="O36" s="177">
        <f>ROUND(E36*N36,2)</f>
        <v>99.86</v>
      </c>
      <c r="P36" s="177">
        <v>0</v>
      </c>
      <c r="Q36" s="177">
        <f>ROUND(E36*P36,2)</f>
        <v>0</v>
      </c>
      <c r="R36" s="179" t="s">
        <v>445</v>
      </c>
      <c r="S36" s="179" t="s">
        <v>130</v>
      </c>
      <c r="T36" s="180" t="s">
        <v>130</v>
      </c>
      <c r="U36" s="157">
        <v>6.4000000000000001E-2</v>
      </c>
      <c r="V36" s="157">
        <f>ROUND(E36*U36,2)</f>
        <v>36.520000000000003</v>
      </c>
      <c r="W36" s="157"/>
      <c r="X36" s="157" t="s">
        <v>131</v>
      </c>
      <c r="Y36" s="157" t="s">
        <v>132</v>
      </c>
      <c r="Z36" s="147"/>
      <c r="AA36" s="147"/>
      <c r="AB36" s="147"/>
      <c r="AC36" s="147"/>
      <c r="AD36" s="147"/>
      <c r="AE36" s="147"/>
      <c r="AF36" s="147"/>
      <c r="AG36" s="147" t="s">
        <v>133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57" t="s">
        <v>464</v>
      </c>
      <c r="D37" s="258"/>
      <c r="E37" s="258"/>
      <c r="F37" s="258"/>
      <c r="G37" s="258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135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91" t="s">
        <v>136</v>
      </c>
      <c r="D38" s="158"/>
      <c r="E38" s="159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137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1" t="s">
        <v>465</v>
      </c>
      <c r="D39" s="158"/>
      <c r="E39" s="159"/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137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3" x14ac:dyDescent="0.2">
      <c r="A40" s="154"/>
      <c r="B40" s="155"/>
      <c r="C40" s="191" t="s">
        <v>466</v>
      </c>
      <c r="D40" s="158"/>
      <c r="E40" s="159">
        <v>570.6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137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2" t="s">
        <v>144</v>
      </c>
      <c r="D41" s="160"/>
      <c r="E41" s="161">
        <v>570.6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137</v>
      </c>
      <c r="AH41" s="147">
        <v>1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4">
        <v>6</v>
      </c>
      <c r="B42" s="175" t="s">
        <v>467</v>
      </c>
      <c r="C42" s="190" t="s">
        <v>468</v>
      </c>
      <c r="D42" s="176" t="s">
        <v>189</v>
      </c>
      <c r="E42" s="177">
        <v>570.6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0</v>
      </c>
      <c r="O42" s="177">
        <f>ROUND(E42*N42,2)</f>
        <v>0</v>
      </c>
      <c r="P42" s="177">
        <v>0.154</v>
      </c>
      <c r="Q42" s="177">
        <f>ROUND(E42*P42,2)</f>
        <v>87.87</v>
      </c>
      <c r="R42" s="179" t="s">
        <v>445</v>
      </c>
      <c r="S42" s="179" t="s">
        <v>130</v>
      </c>
      <c r="T42" s="180" t="s">
        <v>130</v>
      </c>
      <c r="U42" s="157">
        <v>5.3800000000000001E-2</v>
      </c>
      <c r="V42" s="157">
        <f>ROUND(E42*U42,2)</f>
        <v>30.7</v>
      </c>
      <c r="W42" s="157"/>
      <c r="X42" s="157" t="s">
        <v>131</v>
      </c>
      <c r="Y42" s="157" t="s">
        <v>132</v>
      </c>
      <c r="Z42" s="147"/>
      <c r="AA42" s="147"/>
      <c r="AB42" s="147"/>
      <c r="AC42" s="147"/>
      <c r="AD42" s="147"/>
      <c r="AE42" s="147"/>
      <c r="AF42" s="147"/>
      <c r="AG42" s="147" t="s">
        <v>133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91" t="s">
        <v>136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137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3" x14ac:dyDescent="0.2">
      <c r="A44" s="154"/>
      <c r="B44" s="155"/>
      <c r="C44" s="191" t="s">
        <v>469</v>
      </c>
      <c r="D44" s="158"/>
      <c r="E44" s="159">
        <v>570.6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137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92" t="s">
        <v>144</v>
      </c>
      <c r="D45" s="160"/>
      <c r="E45" s="161">
        <v>570.6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137</v>
      </c>
      <c r="AH45" s="147">
        <v>1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82">
        <v>7</v>
      </c>
      <c r="B46" s="183" t="s">
        <v>470</v>
      </c>
      <c r="C46" s="196" t="s">
        <v>471</v>
      </c>
      <c r="D46" s="184" t="s">
        <v>189</v>
      </c>
      <c r="E46" s="185">
        <v>570.6</v>
      </c>
      <c r="F46" s="186"/>
      <c r="G46" s="187">
        <f>ROUND(E46*F46,2)</f>
        <v>0</v>
      </c>
      <c r="H46" s="186"/>
      <c r="I46" s="187">
        <f>ROUND(E46*H46,2)</f>
        <v>0</v>
      </c>
      <c r="J46" s="186"/>
      <c r="K46" s="187">
        <f>ROUND(E46*J46,2)</f>
        <v>0</v>
      </c>
      <c r="L46" s="187">
        <v>21</v>
      </c>
      <c r="M46" s="187">
        <f>G46*(1+L46/100)</f>
        <v>0</v>
      </c>
      <c r="N46" s="185">
        <v>0.18151999999999999</v>
      </c>
      <c r="O46" s="185">
        <f>ROUND(E46*N46,2)</f>
        <v>103.58</v>
      </c>
      <c r="P46" s="185">
        <v>0</v>
      </c>
      <c r="Q46" s="185">
        <f>ROUND(E46*P46,2)</f>
        <v>0</v>
      </c>
      <c r="R46" s="187" t="s">
        <v>445</v>
      </c>
      <c r="S46" s="187" t="s">
        <v>130</v>
      </c>
      <c r="T46" s="188" t="s">
        <v>130</v>
      </c>
      <c r="U46" s="157">
        <v>8.7999999999999995E-2</v>
      </c>
      <c r="V46" s="157">
        <f>ROUND(E46*U46,2)</f>
        <v>50.21</v>
      </c>
      <c r="W46" s="157"/>
      <c r="X46" s="157" t="s">
        <v>131</v>
      </c>
      <c r="Y46" s="157" t="s">
        <v>132</v>
      </c>
      <c r="Z46" s="147"/>
      <c r="AA46" s="147"/>
      <c r="AB46" s="147"/>
      <c r="AC46" s="147"/>
      <c r="AD46" s="147"/>
      <c r="AE46" s="147"/>
      <c r="AF46" s="147"/>
      <c r="AG46" s="147" t="s">
        <v>133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4">
        <v>8</v>
      </c>
      <c r="B47" s="175" t="s">
        <v>472</v>
      </c>
      <c r="C47" s="190" t="s">
        <v>473</v>
      </c>
      <c r="D47" s="176" t="s">
        <v>189</v>
      </c>
      <c r="E47" s="177">
        <v>570.6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7">
        <v>5.0000000000000001E-4</v>
      </c>
      <c r="O47" s="177">
        <f>ROUND(E47*N47,2)</f>
        <v>0.28999999999999998</v>
      </c>
      <c r="P47" s="177">
        <v>0</v>
      </c>
      <c r="Q47" s="177">
        <f>ROUND(E47*P47,2)</f>
        <v>0</v>
      </c>
      <c r="R47" s="179" t="s">
        <v>445</v>
      </c>
      <c r="S47" s="179" t="s">
        <v>261</v>
      </c>
      <c r="T47" s="180" t="s">
        <v>261</v>
      </c>
      <c r="U47" s="157">
        <v>2E-3</v>
      </c>
      <c r="V47" s="157">
        <f>ROUND(E47*U47,2)</f>
        <v>1.1399999999999999</v>
      </c>
      <c r="W47" s="157"/>
      <c r="X47" s="157" t="s">
        <v>131</v>
      </c>
      <c r="Y47" s="157" t="s">
        <v>132</v>
      </c>
      <c r="Z47" s="147"/>
      <c r="AA47" s="147"/>
      <c r="AB47" s="147"/>
      <c r="AC47" s="147"/>
      <c r="AD47" s="147"/>
      <c r="AE47" s="147"/>
      <c r="AF47" s="147"/>
      <c r="AG47" s="147" t="s">
        <v>133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7" t="s">
        <v>474</v>
      </c>
      <c r="D48" s="258"/>
      <c r="E48" s="258"/>
      <c r="F48" s="258"/>
      <c r="G48" s="258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135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4">
        <v>9</v>
      </c>
      <c r="B49" s="175" t="s">
        <v>475</v>
      </c>
      <c r="C49" s="190" t="s">
        <v>476</v>
      </c>
      <c r="D49" s="176" t="s">
        <v>189</v>
      </c>
      <c r="E49" s="177">
        <v>570.6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0.12966</v>
      </c>
      <c r="O49" s="177">
        <f>ROUND(E49*N49,2)</f>
        <v>73.98</v>
      </c>
      <c r="P49" s="177">
        <v>0</v>
      </c>
      <c r="Q49" s="177">
        <f>ROUND(E49*P49,2)</f>
        <v>0</v>
      </c>
      <c r="R49" s="179" t="s">
        <v>445</v>
      </c>
      <c r="S49" s="179" t="s">
        <v>130</v>
      </c>
      <c r="T49" s="180" t="s">
        <v>130</v>
      </c>
      <c r="U49" s="157">
        <v>0.02</v>
      </c>
      <c r="V49" s="157">
        <f>ROUND(E49*U49,2)</f>
        <v>11.41</v>
      </c>
      <c r="W49" s="157"/>
      <c r="X49" s="157" t="s">
        <v>131</v>
      </c>
      <c r="Y49" s="157" t="s">
        <v>132</v>
      </c>
      <c r="Z49" s="147"/>
      <c r="AA49" s="147"/>
      <c r="AB49" s="147"/>
      <c r="AC49" s="147"/>
      <c r="AD49" s="147"/>
      <c r="AE49" s="147"/>
      <c r="AF49" s="147"/>
      <c r="AG49" s="147" t="s">
        <v>133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91" t="s">
        <v>136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137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1" t="s">
        <v>477</v>
      </c>
      <c r="D51" s="158"/>
      <c r="E51" s="159">
        <v>570.6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137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200" t="s">
        <v>168</v>
      </c>
      <c r="D52" s="164"/>
      <c r="E52" s="165"/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137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5" t="s">
        <v>172</v>
      </c>
      <c r="D53" s="164"/>
      <c r="E53" s="165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137</v>
      </c>
      <c r="AH53" s="147">
        <v>3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3" t="s">
        <v>173</v>
      </c>
      <c r="D54" s="162"/>
      <c r="E54" s="163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137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7" t="s">
        <v>124</v>
      </c>
      <c r="B55" s="168" t="s">
        <v>86</v>
      </c>
      <c r="C55" s="189" t="s">
        <v>87</v>
      </c>
      <c r="D55" s="169"/>
      <c r="E55" s="170"/>
      <c r="F55" s="171"/>
      <c r="G55" s="171">
        <f>SUMIF(AG56:AG59,"&lt;&gt;NOR",G56:G59)</f>
        <v>0</v>
      </c>
      <c r="H55" s="171"/>
      <c r="I55" s="171">
        <f>SUM(I56:I59)</f>
        <v>0</v>
      </c>
      <c r="J55" s="171"/>
      <c r="K55" s="171">
        <f>SUM(K56:K59)</f>
        <v>0</v>
      </c>
      <c r="L55" s="171"/>
      <c r="M55" s="171">
        <f>SUM(M56:M59)</f>
        <v>0</v>
      </c>
      <c r="N55" s="170"/>
      <c r="O55" s="170">
        <f>SUM(O56:O59)</f>
        <v>0</v>
      </c>
      <c r="P55" s="170"/>
      <c r="Q55" s="170">
        <f>SUM(Q56:Q59)</f>
        <v>0</v>
      </c>
      <c r="R55" s="171"/>
      <c r="S55" s="171"/>
      <c r="T55" s="172"/>
      <c r="U55" s="166"/>
      <c r="V55" s="166">
        <f>SUM(V56:V59)</f>
        <v>1.1399999999999999</v>
      </c>
      <c r="W55" s="166"/>
      <c r="X55" s="166"/>
      <c r="Y55" s="166"/>
      <c r="AG55" t="s">
        <v>125</v>
      </c>
    </row>
    <row r="56" spans="1:60" outlineLevel="1" x14ac:dyDescent="0.2">
      <c r="A56" s="174">
        <v>10</v>
      </c>
      <c r="B56" s="175" t="s">
        <v>478</v>
      </c>
      <c r="C56" s="190" t="s">
        <v>479</v>
      </c>
      <c r="D56" s="176" t="s">
        <v>189</v>
      </c>
      <c r="E56" s="177">
        <v>570.6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7">
        <v>0</v>
      </c>
      <c r="O56" s="177">
        <f>ROUND(E56*N56,2)</f>
        <v>0</v>
      </c>
      <c r="P56" s="177">
        <v>0</v>
      </c>
      <c r="Q56" s="177">
        <f>ROUND(E56*P56,2)</f>
        <v>0</v>
      </c>
      <c r="R56" s="179" t="s">
        <v>445</v>
      </c>
      <c r="S56" s="179" t="s">
        <v>130</v>
      </c>
      <c r="T56" s="180" t="s">
        <v>130</v>
      </c>
      <c r="U56" s="157">
        <v>2E-3</v>
      </c>
      <c r="V56" s="157">
        <f>ROUND(E56*U56,2)</f>
        <v>1.1399999999999999</v>
      </c>
      <c r="W56" s="157"/>
      <c r="X56" s="157" t="s">
        <v>131</v>
      </c>
      <c r="Y56" s="157" t="s">
        <v>132</v>
      </c>
      <c r="Z56" s="147"/>
      <c r="AA56" s="147"/>
      <c r="AB56" s="147"/>
      <c r="AC56" s="147"/>
      <c r="AD56" s="147"/>
      <c r="AE56" s="147"/>
      <c r="AF56" s="147"/>
      <c r="AG56" s="147" t="s">
        <v>133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91" t="s">
        <v>136</v>
      </c>
      <c r="D57" s="158"/>
      <c r="E57" s="159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137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3" x14ac:dyDescent="0.2">
      <c r="A58" s="154"/>
      <c r="B58" s="155"/>
      <c r="C58" s="191" t="s">
        <v>480</v>
      </c>
      <c r="D58" s="158"/>
      <c r="E58" s="159">
        <v>570.6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137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2" t="s">
        <v>144</v>
      </c>
      <c r="D59" s="160"/>
      <c r="E59" s="161">
        <v>570.6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137</v>
      </c>
      <c r="AH59" s="147">
        <v>1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67" t="s">
        <v>124</v>
      </c>
      <c r="B60" s="168" t="s">
        <v>90</v>
      </c>
      <c r="C60" s="189" t="s">
        <v>91</v>
      </c>
      <c r="D60" s="169"/>
      <c r="E60" s="170"/>
      <c r="F60" s="171"/>
      <c r="G60" s="171">
        <f>SUMIF(AG61:AG62,"&lt;&gt;NOR",G61:G62)</f>
        <v>0</v>
      </c>
      <c r="H60" s="171"/>
      <c r="I60" s="171">
        <f>SUM(I61:I62)</f>
        <v>0</v>
      </c>
      <c r="J60" s="171"/>
      <c r="K60" s="171">
        <f>SUM(K61:K62)</f>
        <v>0</v>
      </c>
      <c r="L60" s="171"/>
      <c r="M60" s="171">
        <f>SUM(M61:M62)</f>
        <v>0</v>
      </c>
      <c r="N60" s="170"/>
      <c r="O60" s="170">
        <f>SUM(O61:O62)</f>
        <v>0</v>
      </c>
      <c r="P60" s="170"/>
      <c r="Q60" s="170">
        <f>SUM(Q61:Q62)</f>
        <v>0</v>
      </c>
      <c r="R60" s="171"/>
      <c r="S60" s="171"/>
      <c r="T60" s="172"/>
      <c r="U60" s="166"/>
      <c r="V60" s="166">
        <f>SUM(V61:V62)</f>
        <v>11.35</v>
      </c>
      <c r="W60" s="166"/>
      <c r="X60" s="166"/>
      <c r="Y60" s="166"/>
      <c r="AG60" t="s">
        <v>125</v>
      </c>
    </row>
    <row r="61" spans="1:60" outlineLevel="1" x14ac:dyDescent="0.2">
      <c r="A61" s="174">
        <v>11</v>
      </c>
      <c r="B61" s="175" t="s">
        <v>481</v>
      </c>
      <c r="C61" s="190" t="s">
        <v>482</v>
      </c>
      <c r="D61" s="176" t="s">
        <v>260</v>
      </c>
      <c r="E61" s="177">
        <v>709.07321000000002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9" t="s">
        <v>445</v>
      </c>
      <c r="S61" s="179" t="s">
        <v>130</v>
      </c>
      <c r="T61" s="180" t="s">
        <v>130</v>
      </c>
      <c r="U61" s="157">
        <v>1.6E-2</v>
      </c>
      <c r="V61" s="157">
        <f>ROUND(E61*U61,2)</f>
        <v>11.35</v>
      </c>
      <c r="W61" s="157"/>
      <c r="X61" s="157" t="s">
        <v>438</v>
      </c>
      <c r="Y61" s="157" t="s">
        <v>132</v>
      </c>
      <c r="Z61" s="147"/>
      <c r="AA61" s="147"/>
      <c r="AB61" s="147"/>
      <c r="AC61" s="147"/>
      <c r="AD61" s="147"/>
      <c r="AE61" s="147"/>
      <c r="AF61" s="147"/>
      <c r="AG61" s="147" t="s">
        <v>439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57" t="s">
        <v>483</v>
      </c>
      <c r="D62" s="258"/>
      <c r="E62" s="258"/>
      <c r="F62" s="258"/>
      <c r="G62" s="258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135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7" t="s">
        <v>124</v>
      </c>
      <c r="B63" s="168" t="s">
        <v>92</v>
      </c>
      <c r="C63" s="189" t="s">
        <v>93</v>
      </c>
      <c r="D63" s="169"/>
      <c r="E63" s="170"/>
      <c r="F63" s="171"/>
      <c r="G63" s="171">
        <f>SUMIF(AG64:AG80,"&lt;&gt;NOR",G64:G80)</f>
        <v>0</v>
      </c>
      <c r="H63" s="171"/>
      <c r="I63" s="171">
        <f>SUM(I64:I80)</f>
        <v>0</v>
      </c>
      <c r="J63" s="171"/>
      <c r="K63" s="171">
        <f>SUM(K64:K80)</f>
        <v>0</v>
      </c>
      <c r="L63" s="171"/>
      <c r="M63" s="171">
        <f>SUM(M64:M80)</f>
        <v>0</v>
      </c>
      <c r="N63" s="170"/>
      <c r="O63" s="170">
        <f>SUM(O64:O80)</f>
        <v>0</v>
      </c>
      <c r="P63" s="170"/>
      <c r="Q63" s="170">
        <f>SUM(Q64:Q80)</f>
        <v>0</v>
      </c>
      <c r="R63" s="171"/>
      <c r="S63" s="171"/>
      <c r="T63" s="172"/>
      <c r="U63" s="166"/>
      <c r="V63" s="166">
        <f>SUM(V64:V80)</f>
        <v>6.15</v>
      </c>
      <c r="W63" s="166"/>
      <c r="X63" s="166"/>
      <c r="Y63" s="166"/>
      <c r="AG63" t="s">
        <v>125</v>
      </c>
    </row>
    <row r="64" spans="1:60" outlineLevel="1" x14ac:dyDescent="0.2">
      <c r="A64" s="174">
        <v>12</v>
      </c>
      <c r="B64" s="175" t="s">
        <v>484</v>
      </c>
      <c r="C64" s="190" t="s">
        <v>485</v>
      </c>
      <c r="D64" s="176" t="s">
        <v>260</v>
      </c>
      <c r="E64" s="177">
        <v>615.10680000000002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7">
        <v>0</v>
      </c>
      <c r="O64" s="177">
        <f>ROUND(E64*N64,2)</f>
        <v>0</v>
      </c>
      <c r="P64" s="177">
        <v>0</v>
      </c>
      <c r="Q64" s="177">
        <f>ROUND(E64*P64,2)</f>
        <v>0</v>
      </c>
      <c r="R64" s="179" t="s">
        <v>445</v>
      </c>
      <c r="S64" s="179" t="s">
        <v>130</v>
      </c>
      <c r="T64" s="180" t="s">
        <v>130</v>
      </c>
      <c r="U64" s="157">
        <v>0.01</v>
      </c>
      <c r="V64" s="157">
        <f>ROUND(E64*U64,2)</f>
        <v>6.15</v>
      </c>
      <c r="W64" s="157"/>
      <c r="X64" s="157" t="s">
        <v>131</v>
      </c>
      <c r="Y64" s="157" t="s">
        <v>132</v>
      </c>
      <c r="Z64" s="147"/>
      <c r="AA64" s="147"/>
      <c r="AB64" s="147"/>
      <c r="AC64" s="147"/>
      <c r="AD64" s="147"/>
      <c r="AE64" s="147"/>
      <c r="AF64" s="147"/>
      <c r="AG64" s="147" t="s">
        <v>133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91" t="s">
        <v>136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137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3" x14ac:dyDescent="0.2">
      <c r="A66" s="154"/>
      <c r="B66" s="155"/>
      <c r="C66" s="191" t="s">
        <v>486</v>
      </c>
      <c r="D66" s="158"/>
      <c r="E66" s="159">
        <v>150.63839999999999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137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2" t="s">
        <v>144</v>
      </c>
      <c r="D67" s="160"/>
      <c r="E67" s="161">
        <v>150.63839999999999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137</v>
      </c>
      <c r="AH67" s="147">
        <v>1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1" t="s">
        <v>487</v>
      </c>
      <c r="D68" s="158"/>
      <c r="E68" s="159">
        <v>376.596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137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1" t="s">
        <v>488</v>
      </c>
      <c r="D69" s="158"/>
      <c r="E69" s="159">
        <v>87.872399999999999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137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2" t="s">
        <v>144</v>
      </c>
      <c r="D70" s="160"/>
      <c r="E70" s="161">
        <v>464.46839999999997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137</v>
      </c>
      <c r="AH70" s="147">
        <v>1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4">
        <v>13</v>
      </c>
      <c r="B71" s="175" t="s">
        <v>489</v>
      </c>
      <c r="C71" s="190" t="s">
        <v>490</v>
      </c>
      <c r="D71" s="176" t="s">
        <v>260</v>
      </c>
      <c r="E71" s="177">
        <v>4782.7691999999997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7">
        <v>0</v>
      </c>
      <c r="O71" s="177">
        <f>ROUND(E71*N71,2)</f>
        <v>0</v>
      </c>
      <c r="P71" s="177">
        <v>0</v>
      </c>
      <c r="Q71" s="177">
        <f>ROUND(E71*P71,2)</f>
        <v>0</v>
      </c>
      <c r="R71" s="179" t="s">
        <v>445</v>
      </c>
      <c r="S71" s="179" t="s">
        <v>130</v>
      </c>
      <c r="T71" s="180" t="s">
        <v>130</v>
      </c>
      <c r="U71" s="157">
        <v>0</v>
      </c>
      <c r="V71" s="157">
        <f>ROUND(E71*U71,2)</f>
        <v>0</v>
      </c>
      <c r="W71" s="157"/>
      <c r="X71" s="157" t="s">
        <v>131</v>
      </c>
      <c r="Y71" s="157" t="s">
        <v>132</v>
      </c>
      <c r="Z71" s="147"/>
      <c r="AA71" s="147"/>
      <c r="AB71" s="147"/>
      <c r="AC71" s="147"/>
      <c r="AD71" s="147"/>
      <c r="AE71" s="147"/>
      <c r="AF71" s="147"/>
      <c r="AG71" s="147" t="s">
        <v>133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2" x14ac:dyDescent="0.2">
      <c r="A72" s="154"/>
      <c r="B72" s="155"/>
      <c r="C72" s="191" t="s">
        <v>491</v>
      </c>
      <c r="D72" s="158"/>
      <c r="E72" s="159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137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91" t="s">
        <v>492</v>
      </c>
      <c r="D73" s="158"/>
      <c r="E73" s="159">
        <v>602.55359999999996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137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1" t="s">
        <v>493</v>
      </c>
      <c r="D74" s="158"/>
      <c r="E74" s="159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137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1" t="s">
        <v>494</v>
      </c>
      <c r="D75" s="158"/>
      <c r="E75" s="159">
        <v>4180.2156000000004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137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2" t="s">
        <v>144</v>
      </c>
      <c r="D76" s="160"/>
      <c r="E76" s="161">
        <v>4782.7691999999997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137</v>
      </c>
      <c r="AH76" s="147">
        <v>1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4">
        <v>14</v>
      </c>
      <c r="B77" s="175" t="s">
        <v>495</v>
      </c>
      <c r="C77" s="190" t="s">
        <v>496</v>
      </c>
      <c r="D77" s="176" t="s">
        <v>260</v>
      </c>
      <c r="E77" s="177">
        <v>464.46839999999997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9" t="s">
        <v>497</v>
      </c>
      <c r="S77" s="179" t="s">
        <v>130</v>
      </c>
      <c r="T77" s="180" t="s">
        <v>130</v>
      </c>
      <c r="U77" s="157">
        <v>0</v>
      </c>
      <c r="V77" s="157">
        <f>ROUND(E77*U77,2)</f>
        <v>0</v>
      </c>
      <c r="W77" s="157"/>
      <c r="X77" s="157" t="s">
        <v>131</v>
      </c>
      <c r="Y77" s="157" t="s">
        <v>132</v>
      </c>
      <c r="Z77" s="147"/>
      <c r="AA77" s="147"/>
      <c r="AB77" s="147"/>
      <c r="AC77" s="147"/>
      <c r="AD77" s="147"/>
      <c r="AE77" s="147"/>
      <c r="AF77" s="147"/>
      <c r="AG77" s="147" t="s">
        <v>133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91" t="s">
        <v>498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137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1" t="s">
        <v>499</v>
      </c>
      <c r="D79" s="158"/>
      <c r="E79" s="159">
        <v>464.46839999999997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137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2" t="s">
        <v>144</v>
      </c>
      <c r="D80" s="160"/>
      <c r="E80" s="161">
        <v>464.46839999999997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137</v>
      </c>
      <c r="AH80" s="147">
        <v>1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33" x14ac:dyDescent="0.2">
      <c r="A81" s="3"/>
      <c r="B81" s="4"/>
      <c r="C81" s="197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v>15</v>
      </c>
      <c r="AF81">
        <v>21</v>
      </c>
      <c r="AG81" t="s">
        <v>110</v>
      </c>
    </row>
    <row r="82" spans="1:33" x14ac:dyDescent="0.2">
      <c r="A82" s="150"/>
      <c r="B82" s="151" t="s">
        <v>29</v>
      </c>
      <c r="C82" s="198"/>
      <c r="D82" s="152"/>
      <c r="E82" s="153"/>
      <c r="F82" s="153"/>
      <c r="G82" s="173">
        <f>G8+G28+G55+G60+G63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f>SUMIF(L7:L80,AE81,G7:G80)</f>
        <v>0</v>
      </c>
      <c r="AF82">
        <f>SUMIF(L7:L80,AF81,G7:G80)</f>
        <v>0</v>
      </c>
      <c r="AG82" t="s">
        <v>441</v>
      </c>
    </row>
    <row r="83" spans="1:33" x14ac:dyDescent="0.2">
      <c r="C83" s="199"/>
      <c r="D83" s="10"/>
      <c r="AG83" t="s">
        <v>442</v>
      </c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x3fq6u4tXOcAoQcAyJrqD/WgP9Ke+d6sU20Zct813RjIh2ddhgoH4jD5Gvl4Zu/XtjZb2ClXRTmcwEWVRZeQQ==" saltValue="nR3QKwbNTfchxvvfjvfhHQ==" spinCount="100000" sheet="1" formatRows="0"/>
  <mergeCells count="9">
    <mergeCell ref="C37:G37"/>
    <mergeCell ref="C48:G48"/>
    <mergeCell ref="C62:G62"/>
    <mergeCell ref="A1:G1"/>
    <mergeCell ref="C2:G2"/>
    <mergeCell ref="C3:G3"/>
    <mergeCell ref="C4:G4"/>
    <mergeCell ref="C15:G15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1" activePane="bottomLeft" state="frozen"/>
      <selection pane="bottomLeft" activeCell="AP22" sqref="AP22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97</v>
      </c>
      <c r="B1" s="259"/>
      <c r="C1" s="259"/>
      <c r="D1" s="259"/>
      <c r="E1" s="259"/>
      <c r="F1" s="259"/>
      <c r="G1" s="259"/>
      <c r="AG1" t="s">
        <v>98</v>
      </c>
    </row>
    <row r="2" spans="1:60" ht="24.95" customHeight="1" x14ac:dyDescent="0.2">
      <c r="A2" s="139" t="s">
        <v>7</v>
      </c>
      <c r="B2" s="49" t="s">
        <v>43</v>
      </c>
      <c r="C2" s="260" t="s">
        <v>44</v>
      </c>
      <c r="D2" s="261"/>
      <c r="E2" s="261"/>
      <c r="F2" s="261"/>
      <c r="G2" s="262"/>
      <c r="AG2" t="s">
        <v>99</v>
      </c>
    </row>
    <row r="3" spans="1:60" ht="24.95" customHeight="1" x14ac:dyDescent="0.2">
      <c r="A3" s="139" t="s">
        <v>8</v>
      </c>
      <c r="B3" s="49" t="s">
        <v>52</v>
      </c>
      <c r="C3" s="260" t="s">
        <v>53</v>
      </c>
      <c r="D3" s="261"/>
      <c r="E3" s="261"/>
      <c r="F3" s="261"/>
      <c r="G3" s="262"/>
      <c r="AC3" s="120" t="s">
        <v>99</v>
      </c>
      <c r="AG3" t="s">
        <v>100</v>
      </c>
    </row>
    <row r="4" spans="1:60" ht="24.95" customHeight="1" x14ac:dyDescent="0.2">
      <c r="A4" s="140" t="s">
        <v>9</v>
      </c>
      <c r="B4" s="141" t="s">
        <v>52</v>
      </c>
      <c r="C4" s="263" t="s">
        <v>54</v>
      </c>
      <c r="D4" s="264"/>
      <c r="E4" s="264"/>
      <c r="F4" s="264"/>
      <c r="G4" s="265"/>
      <c r="AG4" t="s">
        <v>101</v>
      </c>
    </row>
    <row r="5" spans="1:60" x14ac:dyDescent="0.2">
      <c r="D5" s="10"/>
    </row>
    <row r="6" spans="1:60" ht="38.25" x14ac:dyDescent="0.2">
      <c r="A6" s="143" t="s">
        <v>102</v>
      </c>
      <c r="B6" s="145" t="s">
        <v>103</v>
      </c>
      <c r="C6" s="145" t="s">
        <v>104</v>
      </c>
      <c r="D6" s="144" t="s">
        <v>105</v>
      </c>
      <c r="E6" s="143" t="s">
        <v>106</v>
      </c>
      <c r="F6" s="142" t="s">
        <v>107</v>
      </c>
      <c r="G6" s="143" t="s">
        <v>29</v>
      </c>
      <c r="H6" s="146" t="s">
        <v>30</v>
      </c>
      <c r="I6" s="146" t="s">
        <v>108</v>
      </c>
      <c r="J6" s="146" t="s">
        <v>31</v>
      </c>
      <c r="K6" s="146" t="s">
        <v>109</v>
      </c>
      <c r="L6" s="146" t="s">
        <v>110</v>
      </c>
      <c r="M6" s="146" t="s">
        <v>111</v>
      </c>
      <c r="N6" s="146" t="s">
        <v>112</v>
      </c>
      <c r="O6" s="146" t="s">
        <v>113</v>
      </c>
      <c r="P6" s="146" t="s">
        <v>114</v>
      </c>
      <c r="Q6" s="146" t="s">
        <v>115</v>
      </c>
      <c r="R6" s="146" t="s">
        <v>116</v>
      </c>
      <c r="S6" s="146" t="s">
        <v>117</v>
      </c>
      <c r="T6" s="146" t="s">
        <v>118</v>
      </c>
      <c r="U6" s="146" t="s">
        <v>119</v>
      </c>
      <c r="V6" s="146" t="s">
        <v>120</v>
      </c>
      <c r="W6" s="146" t="s">
        <v>121</v>
      </c>
      <c r="X6" s="146" t="s">
        <v>122</v>
      </c>
      <c r="Y6" s="146" t="s">
        <v>123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124</v>
      </c>
      <c r="B8" s="168" t="s">
        <v>95</v>
      </c>
      <c r="C8" s="189" t="s">
        <v>28</v>
      </c>
      <c r="D8" s="169"/>
      <c r="E8" s="170"/>
      <c r="F8" s="171"/>
      <c r="G8" s="171">
        <f>SUMIF(AG9:AG105,"&lt;&gt;NOR",G9:G105)</f>
        <v>0</v>
      </c>
      <c r="H8" s="171"/>
      <c r="I8" s="171">
        <f>SUM(I9:I105)</f>
        <v>0</v>
      </c>
      <c r="J8" s="171"/>
      <c r="K8" s="171">
        <f>SUM(K9:K105)</f>
        <v>0</v>
      </c>
      <c r="L8" s="171"/>
      <c r="M8" s="171">
        <f>SUM(M9:M105)</f>
        <v>0</v>
      </c>
      <c r="N8" s="170"/>
      <c r="O8" s="170">
        <f>SUM(O9:O105)</f>
        <v>0</v>
      </c>
      <c r="P8" s="170"/>
      <c r="Q8" s="170">
        <f>SUM(Q9:Q105)</f>
        <v>0</v>
      </c>
      <c r="R8" s="171"/>
      <c r="S8" s="171"/>
      <c r="T8" s="172"/>
      <c r="U8" s="166"/>
      <c r="V8" s="166">
        <f>SUM(V9:V105)</f>
        <v>0</v>
      </c>
      <c r="W8" s="166"/>
      <c r="X8" s="166"/>
      <c r="Y8" s="166"/>
      <c r="AG8" t="s">
        <v>125</v>
      </c>
    </row>
    <row r="9" spans="1:60" outlineLevel="1" x14ac:dyDescent="0.2">
      <c r="A9" s="174">
        <v>1</v>
      </c>
      <c r="B9" s="175" t="s">
        <v>500</v>
      </c>
      <c r="C9" s="190" t="s">
        <v>501</v>
      </c>
      <c r="D9" s="176" t="s">
        <v>502</v>
      </c>
      <c r="E9" s="177">
        <v>4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203</v>
      </c>
      <c r="T9" s="180" t="s">
        <v>204</v>
      </c>
      <c r="U9" s="157">
        <v>0</v>
      </c>
      <c r="V9" s="157">
        <f>ROUND(E9*U9,2)</f>
        <v>0</v>
      </c>
      <c r="W9" s="157"/>
      <c r="X9" s="157" t="s">
        <v>131</v>
      </c>
      <c r="Y9" s="157" t="s">
        <v>132</v>
      </c>
      <c r="Z9" s="147"/>
      <c r="AA9" s="147"/>
      <c r="AB9" s="147"/>
      <c r="AC9" s="147"/>
      <c r="AD9" s="147"/>
      <c r="AE9" s="147"/>
      <c r="AF9" s="147"/>
      <c r="AG9" s="147" t="s">
        <v>133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1" t="s">
        <v>136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91" t="s">
        <v>503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1" t="s">
        <v>504</v>
      </c>
      <c r="D12" s="158"/>
      <c r="E12" s="159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137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1" t="s">
        <v>76</v>
      </c>
      <c r="D13" s="158"/>
      <c r="E13" s="159">
        <v>4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2" t="s">
        <v>144</v>
      </c>
      <c r="D14" s="160"/>
      <c r="E14" s="161">
        <v>4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137</v>
      </c>
      <c r="AH14" s="147">
        <v>1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2</v>
      </c>
      <c r="B15" s="175" t="s">
        <v>505</v>
      </c>
      <c r="C15" s="190" t="s">
        <v>506</v>
      </c>
      <c r="D15" s="176" t="s">
        <v>128</v>
      </c>
      <c r="E15" s="177">
        <v>781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203</v>
      </c>
      <c r="T15" s="180" t="s">
        <v>204</v>
      </c>
      <c r="U15" s="157">
        <v>0</v>
      </c>
      <c r="V15" s="157">
        <f>ROUND(E15*U15,2)</f>
        <v>0</v>
      </c>
      <c r="W15" s="157"/>
      <c r="X15" s="157" t="s">
        <v>131</v>
      </c>
      <c r="Y15" s="157" t="s">
        <v>132</v>
      </c>
      <c r="Z15" s="147"/>
      <c r="AA15" s="147"/>
      <c r="AB15" s="147"/>
      <c r="AC15" s="147"/>
      <c r="AD15" s="147"/>
      <c r="AE15" s="147"/>
      <c r="AF15" s="147"/>
      <c r="AG15" s="147" t="s">
        <v>133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1" t="s">
        <v>136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91" t="s">
        <v>507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91" t="s">
        <v>508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137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3" x14ac:dyDescent="0.2">
      <c r="A19" s="154"/>
      <c r="B19" s="155"/>
      <c r="C19" s="191" t="s">
        <v>509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3" x14ac:dyDescent="0.2">
      <c r="A20" s="154"/>
      <c r="B20" s="155"/>
      <c r="C20" s="191" t="s">
        <v>510</v>
      </c>
      <c r="D20" s="158"/>
      <c r="E20" s="159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137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3" x14ac:dyDescent="0.2">
      <c r="A21" s="154"/>
      <c r="B21" s="155"/>
      <c r="C21" s="191" t="s">
        <v>511</v>
      </c>
      <c r="D21" s="158"/>
      <c r="E21" s="159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137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3" x14ac:dyDescent="0.2">
      <c r="A22" s="154"/>
      <c r="B22" s="155"/>
      <c r="C22" s="191" t="s">
        <v>512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137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1" t="s">
        <v>513</v>
      </c>
      <c r="D23" s="158"/>
      <c r="E23" s="159">
        <v>781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137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2" t="s">
        <v>144</v>
      </c>
      <c r="D24" s="160"/>
      <c r="E24" s="161">
        <v>781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137</v>
      </c>
      <c r="AH24" s="147">
        <v>1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4">
        <v>3</v>
      </c>
      <c r="B25" s="175" t="s">
        <v>514</v>
      </c>
      <c r="C25" s="190" t="s">
        <v>515</v>
      </c>
      <c r="D25" s="176" t="s">
        <v>502</v>
      </c>
      <c r="E25" s="177">
        <v>1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9"/>
      <c r="S25" s="179" t="s">
        <v>203</v>
      </c>
      <c r="T25" s="180" t="s">
        <v>204</v>
      </c>
      <c r="U25" s="157">
        <v>0</v>
      </c>
      <c r="V25" s="157">
        <f>ROUND(E25*U25,2)</f>
        <v>0</v>
      </c>
      <c r="W25" s="157"/>
      <c r="X25" s="157" t="s">
        <v>131</v>
      </c>
      <c r="Y25" s="157" t="s">
        <v>132</v>
      </c>
      <c r="Z25" s="147"/>
      <c r="AA25" s="147"/>
      <c r="AB25" s="147"/>
      <c r="AC25" s="147"/>
      <c r="AD25" s="147"/>
      <c r="AE25" s="147"/>
      <c r="AF25" s="147"/>
      <c r="AG25" s="147" t="s">
        <v>133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1" t="s">
        <v>136</v>
      </c>
      <c r="D26" s="158"/>
      <c r="E26" s="159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137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1" t="s">
        <v>516</v>
      </c>
      <c r="D27" s="158"/>
      <c r="E27" s="159"/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137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3" x14ac:dyDescent="0.2">
      <c r="A28" s="154"/>
      <c r="B28" s="155"/>
      <c r="C28" s="191" t="s">
        <v>517</v>
      </c>
      <c r="D28" s="158"/>
      <c r="E28" s="159"/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137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3" x14ac:dyDescent="0.2">
      <c r="A29" s="154"/>
      <c r="B29" s="155"/>
      <c r="C29" s="191" t="s">
        <v>939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137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3" x14ac:dyDescent="0.2">
      <c r="A30" s="154"/>
      <c r="B30" s="155"/>
      <c r="C30" s="191" t="s">
        <v>938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137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1"/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137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1"/>
      <c r="D32" s="158"/>
      <c r="E32" s="159"/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137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1" t="s">
        <v>74</v>
      </c>
      <c r="D33" s="158"/>
      <c r="E33" s="159">
        <v>1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137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92" t="s">
        <v>144</v>
      </c>
      <c r="D34" s="160"/>
      <c r="E34" s="161">
        <v>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137</v>
      </c>
      <c r="AH34" s="147">
        <v>1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4">
        <v>4</v>
      </c>
      <c r="B35" s="175" t="s">
        <v>518</v>
      </c>
      <c r="C35" s="190" t="s">
        <v>519</v>
      </c>
      <c r="D35" s="176" t="s">
        <v>502</v>
      </c>
      <c r="E35" s="177">
        <v>1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9"/>
      <c r="S35" s="179" t="s">
        <v>203</v>
      </c>
      <c r="T35" s="180" t="s">
        <v>204</v>
      </c>
      <c r="U35" s="157">
        <v>0</v>
      </c>
      <c r="V35" s="157">
        <f>ROUND(E35*U35,2)</f>
        <v>0</v>
      </c>
      <c r="W35" s="157"/>
      <c r="X35" s="157" t="s">
        <v>131</v>
      </c>
      <c r="Y35" s="157" t="s">
        <v>132</v>
      </c>
      <c r="Z35" s="147"/>
      <c r="AA35" s="147"/>
      <c r="AB35" s="147"/>
      <c r="AC35" s="147"/>
      <c r="AD35" s="147"/>
      <c r="AE35" s="147"/>
      <c r="AF35" s="147"/>
      <c r="AG35" s="147" t="s">
        <v>133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91" t="s">
        <v>136</v>
      </c>
      <c r="D36" s="158"/>
      <c r="E36" s="159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137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91" t="s">
        <v>520</v>
      </c>
      <c r="D37" s="158"/>
      <c r="E37" s="159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137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91" t="s">
        <v>521</v>
      </c>
      <c r="D38" s="158"/>
      <c r="E38" s="159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137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1" t="s">
        <v>74</v>
      </c>
      <c r="D39" s="158"/>
      <c r="E39" s="159">
        <v>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137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92" t="s">
        <v>144</v>
      </c>
      <c r="D40" s="160"/>
      <c r="E40" s="161">
        <v>1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137</v>
      </c>
      <c r="AH40" s="147">
        <v>1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4">
        <v>5</v>
      </c>
      <c r="B41" s="175" t="s">
        <v>522</v>
      </c>
      <c r="C41" s="190" t="s">
        <v>523</v>
      </c>
      <c r="D41" s="176" t="s">
        <v>502</v>
      </c>
      <c r="E41" s="177">
        <v>1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9"/>
      <c r="S41" s="179" t="s">
        <v>203</v>
      </c>
      <c r="T41" s="180" t="s">
        <v>204</v>
      </c>
      <c r="U41" s="157">
        <v>0</v>
      </c>
      <c r="V41" s="157">
        <f>ROUND(E41*U41,2)</f>
        <v>0</v>
      </c>
      <c r="W41" s="157"/>
      <c r="X41" s="157" t="s">
        <v>131</v>
      </c>
      <c r="Y41" s="157" t="s">
        <v>132</v>
      </c>
      <c r="Z41" s="147"/>
      <c r="AA41" s="147"/>
      <c r="AB41" s="147"/>
      <c r="AC41" s="147"/>
      <c r="AD41" s="147"/>
      <c r="AE41" s="147"/>
      <c r="AF41" s="147"/>
      <c r="AG41" s="147" t="s">
        <v>133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91" t="s">
        <v>136</v>
      </c>
      <c r="D42" s="158"/>
      <c r="E42" s="159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137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91" t="s">
        <v>524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137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1" t="s">
        <v>525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137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91" t="s">
        <v>74</v>
      </c>
      <c r="D45" s="158"/>
      <c r="E45" s="159">
        <v>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137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2" t="s">
        <v>144</v>
      </c>
      <c r="D46" s="160"/>
      <c r="E46" s="161">
        <v>1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137</v>
      </c>
      <c r="AH46" s="147">
        <v>1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4">
        <v>6</v>
      </c>
      <c r="B47" s="175" t="s">
        <v>526</v>
      </c>
      <c r="C47" s="190" t="s">
        <v>527</v>
      </c>
      <c r="D47" s="176" t="s">
        <v>283</v>
      </c>
      <c r="E47" s="177">
        <v>46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9"/>
      <c r="S47" s="179" t="s">
        <v>203</v>
      </c>
      <c r="T47" s="180" t="s">
        <v>204</v>
      </c>
      <c r="U47" s="157">
        <v>0</v>
      </c>
      <c r="V47" s="157">
        <f>ROUND(E47*U47,2)</f>
        <v>0</v>
      </c>
      <c r="W47" s="157"/>
      <c r="X47" s="157" t="s">
        <v>131</v>
      </c>
      <c r="Y47" s="157" t="s">
        <v>132</v>
      </c>
      <c r="Z47" s="147"/>
      <c r="AA47" s="147"/>
      <c r="AB47" s="147"/>
      <c r="AC47" s="147"/>
      <c r="AD47" s="147"/>
      <c r="AE47" s="147"/>
      <c r="AF47" s="147"/>
      <c r="AG47" s="147" t="s">
        <v>133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91" t="s">
        <v>136</v>
      </c>
      <c r="D48" s="158"/>
      <c r="E48" s="159"/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137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91" t="s">
        <v>528</v>
      </c>
      <c r="D49" s="158"/>
      <c r="E49" s="159"/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137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91" t="s">
        <v>529</v>
      </c>
      <c r="D50" s="158"/>
      <c r="E50" s="159">
        <v>46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137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2" t="s">
        <v>144</v>
      </c>
      <c r="D51" s="160"/>
      <c r="E51" s="161">
        <v>46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137</v>
      </c>
      <c r="AH51" s="147">
        <v>1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4">
        <v>7</v>
      </c>
      <c r="B52" s="175" t="s">
        <v>530</v>
      </c>
      <c r="C52" s="190" t="s">
        <v>531</v>
      </c>
      <c r="D52" s="176" t="s">
        <v>502</v>
      </c>
      <c r="E52" s="177">
        <v>1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9"/>
      <c r="S52" s="179" t="s">
        <v>203</v>
      </c>
      <c r="T52" s="180" t="s">
        <v>204</v>
      </c>
      <c r="U52" s="157">
        <v>0</v>
      </c>
      <c r="V52" s="157">
        <f>ROUND(E52*U52,2)</f>
        <v>0</v>
      </c>
      <c r="W52" s="157"/>
      <c r="X52" s="157" t="s">
        <v>131</v>
      </c>
      <c r="Y52" s="157" t="s">
        <v>132</v>
      </c>
      <c r="Z52" s="147"/>
      <c r="AA52" s="147"/>
      <c r="AB52" s="147"/>
      <c r="AC52" s="147"/>
      <c r="AD52" s="147"/>
      <c r="AE52" s="147"/>
      <c r="AF52" s="147"/>
      <c r="AG52" s="147" t="s">
        <v>133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91" t="s">
        <v>136</v>
      </c>
      <c r="D53" s="158"/>
      <c r="E53" s="159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137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1" t="s">
        <v>532</v>
      </c>
      <c r="D54" s="158"/>
      <c r="E54" s="159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137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3" x14ac:dyDescent="0.2">
      <c r="A55" s="154"/>
      <c r="B55" s="155"/>
      <c r="C55" s="191" t="s">
        <v>533</v>
      </c>
      <c r="D55" s="158"/>
      <c r="E55" s="159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137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1" t="s">
        <v>74</v>
      </c>
      <c r="D56" s="158"/>
      <c r="E56" s="159">
        <v>1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137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2" t="s">
        <v>144</v>
      </c>
      <c r="D57" s="160"/>
      <c r="E57" s="161">
        <v>1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137</v>
      </c>
      <c r="AH57" s="147">
        <v>1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4">
        <v>8</v>
      </c>
      <c r="B58" s="175" t="s">
        <v>534</v>
      </c>
      <c r="C58" s="190" t="s">
        <v>535</v>
      </c>
      <c r="D58" s="176" t="s">
        <v>502</v>
      </c>
      <c r="E58" s="177">
        <v>1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0</v>
      </c>
      <c r="O58" s="177">
        <f>ROUND(E58*N58,2)</f>
        <v>0</v>
      </c>
      <c r="P58" s="177">
        <v>0</v>
      </c>
      <c r="Q58" s="177">
        <f>ROUND(E58*P58,2)</f>
        <v>0</v>
      </c>
      <c r="R58" s="179"/>
      <c r="S58" s="179" t="s">
        <v>203</v>
      </c>
      <c r="T58" s="180" t="s">
        <v>204</v>
      </c>
      <c r="U58" s="157">
        <v>0</v>
      </c>
      <c r="V58" s="157">
        <f>ROUND(E58*U58,2)</f>
        <v>0</v>
      </c>
      <c r="W58" s="157"/>
      <c r="X58" s="157" t="s">
        <v>131</v>
      </c>
      <c r="Y58" s="157" t="s">
        <v>132</v>
      </c>
      <c r="Z58" s="147"/>
      <c r="AA58" s="147"/>
      <c r="AB58" s="147"/>
      <c r="AC58" s="147"/>
      <c r="AD58" s="147"/>
      <c r="AE58" s="147"/>
      <c r="AF58" s="147"/>
      <c r="AG58" s="147" t="s">
        <v>133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91" t="s">
        <v>136</v>
      </c>
      <c r="D59" s="158"/>
      <c r="E59" s="159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137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1" t="s">
        <v>536</v>
      </c>
      <c r="D60" s="158"/>
      <c r="E60" s="159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137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1" t="s">
        <v>74</v>
      </c>
      <c r="D61" s="158"/>
      <c r="E61" s="159">
        <v>1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137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2" t="s">
        <v>144</v>
      </c>
      <c r="D62" s="160"/>
      <c r="E62" s="161">
        <v>1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137</v>
      </c>
      <c r="AH62" s="147">
        <v>1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4">
        <v>9</v>
      </c>
      <c r="B63" s="175" t="s">
        <v>537</v>
      </c>
      <c r="C63" s="190" t="s">
        <v>538</v>
      </c>
      <c r="D63" s="176" t="s">
        <v>502</v>
      </c>
      <c r="E63" s="177">
        <v>1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203</v>
      </c>
      <c r="T63" s="180" t="s">
        <v>204</v>
      </c>
      <c r="U63" s="157">
        <v>0</v>
      </c>
      <c r="V63" s="157">
        <f>ROUND(E63*U63,2)</f>
        <v>0</v>
      </c>
      <c r="W63" s="157"/>
      <c r="X63" s="157" t="s">
        <v>131</v>
      </c>
      <c r="Y63" s="157" t="s">
        <v>132</v>
      </c>
      <c r="Z63" s="147"/>
      <c r="AA63" s="147"/>
      <c r="AB63" s="147"/>
      <c r="AC63" s="147"/>
      <c r="AD63" s="147"/>
      <c r="AE63" s="147"/>
      <c r="AF63" s="147"/>
      <c r="AG63" s="147" t="s">
        <v>133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91" t="s">
        <v>136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137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1" t="s">
        <v>539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137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3" x14ac:dyDescent="0.2">
      <c r="A66" s="154"/>
      <c r="B66" s="155"/>
      <c r="C66" s="191" t="s">
        <v>540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137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1" t="s">
        <v>541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137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1" t="s">
        <v>74</v>
      </c>
      <c r="D68" s="158"/>
      <c r="E68" s="159">
        <v>1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137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2" t="s">
        <v>144</v>
      </c>
      <c r="D69" s="160"/>
      <c r="E69" s="161">
        <v>1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137</v>
      </c>
      <c r="AH69" s="147">
        <v>1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4">
        <v>10</v>
      </c>
      <c r="B70" s="175" t="s">
        <v>542</v>
      </c>
      <c r="C70" s="190" t="s">
        <v>543</v>
      </c>
      <c r="D70" s="176" t="s">
        <v>502</v>
      </c>
      <c r="E70" s="177">
        <v>1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9"/>
      <c r="S70" s="179" t="s">
        <v>203</v>
      </c>
      <c r="T70" s="180" t="s">
        <v>204</v>
      </c>
      <c r="U70" s="157">
        <v>0</v>
      </c>
      <c r="V70" s="157">
        <f>ROUND(E70*U70,2)</f>
        <v>0</v>
      </c>
      <c r="W70" s="157"/>
      <c r="X70" s="157" t="s">
        <v>131</v>
      </c>
      <c r="Y70" s="157" t="s">
        <v>132</v>
      </c>
      <c r="Z70" s="147"/>
      <c r="AA70" s="147"/>
      <c r="AB70" s="147"/>
      <c r="AC70" s="147"/>
      <c r="AD70" s="147"/>
      <c r="AE70" s="147"/>
      <c r="AF70" s="147"/>
      <c r="AG70" s="147" t="s">
        <v>133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91" t="s">
        <v>136</v>
      </c>
      <c r="D71" s="158"/>
      <c r="E71" s="159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137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1" t="s">
        <v>544</v>
      </c>
      <c r="D72" s="158"/>
      <c r="E72" s="159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137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91" t="s">
        <v>545</v>
      </c>
      <c r="D73" s="158"/>
      <c r="E73" s="159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137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1" t="s">
        <v>74</v>
      </c>
      <c r="D74" s="158"/>
      <c r="E74" s="159">
        <v>1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137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2" t="s">
        <v>144</v>
      </c>
      <c r="D75" s="160"/>
      <c r="E75" s="161">
        <v>1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137</v>
      </c>
      <c r="AH75" s="147">
        <v>1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4">
        <v>11</v>
      </c>
      <c r="B76" s="175" t="s">
        <v>546</v>
      </c>
      <c r="C76" s="190" t="s">
        <v>547</v>
      </c>
      <c r="D76" s="176" t="s">
        <v>502</v>
      </c>
      <c r="E76" s="177">
        <v>1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7">
        <v>0</v>
      </c>
      <c r="O76" s="177">
        <f>ROUND(E76*N76,2)</f>
        <v>0</v>
      </c>
      <c r="P76" s="177">
        <v>0</v>
      </c>
      <c r="Q76" s="177">
        <f>ROUND(E76*P76,2)</f>
        <v>0</v>
      </c>
      <c r="R76" s="179"/>
      <c r="S76" s="179" t="s">
        <v>203</v>
      </c>
      <c r="T76" s="180" t="s">
        <v>204</v>
      </c>
      <c r="U76" s="157">
        <v>0</v>
      </c>
      <c r="V76" s="157">
        <f>ROUND(E76*U76,2)</f>
        <v>0</v>
      </c>
      <c r="W76" s="157"/>
      <c r="X76" s="157" t="s">
        <v>131</v>
      </c>
      <c r="Y76" s="157" t="s">
        <v>132</v>
      </c>
      <c r="Z76" s="147"/>
      <c r="AA76" s="147"/>
      <c r="AB76" s="147"/>
      <c r="AC76" s="147"/>
      <c r="AD76" s="147"/>
      <c r="AE76" s="147"/>
      <c r="AF76" s="147"/>
      <c r="AG76" s="147" t="s">
        <v>133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91" t="s">
        <v>136</v>
      </c>
      <c r="D77" s="158"/>
      <c r="E77" s="159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137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91" t="s">
        <v>548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137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1" t="s">
        <v>549</v>
      </c>
      <c r="D79" s="158"/>
      <c r="E79" s="159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137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3" x14ac:dyDescent="0.2">
      <c r="A80" s="154"/>
      <c r="B80" s="155"/>
      <c r="C80" s="191" t="s">
        <v>550</v>
      </c>
      <c r="D80" s="158"/>
      <c r="E80" s="159"/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137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91" t="s">
        <v>74</v>
      </c>
      <c r="D81" s="158"/>
      <c r="E81" s="159">
        <v>1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137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92" t="s">
        <v>144</v>
      </c>
      <c r="D82" s="160"/>
      <c r="E82" s="161">
        <v>1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137</v>
      </c>
      <c r="AH82" s="147">
        <v>1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4">
        <v>12</v>
      </c>
      <c r="B83" s="175" t="s">
        <v>551</v>
      </c>
      <c r="C83" s="190" t="s">
        <v>552</v>
      </c>
      <c r="D83" s="176" t="s">
        <v>502</v>
      </c>
      <c r="E83" s="177">
        <v>1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9"/>
      <c r="S83" s="179" t="s">
        <v>203</v>
      </c>
      <c r="T83" s="180" t="s">
        <v>204</v>
      </c>
      <c r="U83" s="157">
        <v>0</v>
      </c>
      <c r="V83" s="157">
        <f>ROUND(E83*U83,2)</f>
        <v>0</v>
      </c>
      <c r="W83" s="157"/>
      <c r="X83" s="157" t="s">
        <v>131</v>
      </c>
      <c r="Y83" s="157" t="s">
        <v>132</v>
      </c>
      <c r="Z83" s="147"/>
      <c r="AA83" s="147"/>
      <c r="AB83" s="147"/>
      <c r="AC83" s="147"/>
      <c r="AD83" s="147"/>
      <c r="AE83" s="147"/>
      <c r="AF83" s="147"/>
      <c r="AG83" s="147" t="s">
        <v>133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91" t="s">
        <v>136</v>
      </c>
      <c r="D84" s="158"/>
      <c r="E84" s="159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137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91" t="s">
        <v>553</v>
      </c>
      <c r="D85" s="158"/>
      <c r="E85" s="159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137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3" x14ac:dyDescent="0.2">
      <c r="A86" s="154"/>
      <c r="B86" s="155"/>
      <c r="C86" s="191" t="s">
        <v>554</v>
      </c>
      <c r="D86" s="158"/>
      <c r="E86" s="159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137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91" t="s">
        <v>555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137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3" x14ac:dyDescent="0.2">
      <c r="A88" s="154"/>
      <c r="B88" s="155"/>
      <c r="C88" s="191" t="s">
        <v>556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137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1" t="s">
        <v>557</v>
      </c>
      <c r="D89" s="158"/>
      <c r="E89" s="159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137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3" x14ac:dyDescent="0.2">
      <c r="A90" s="154"/>
      <c r="B90" s="155"/>
      <c r="C90" s="191" t="s">
        <v>558</v>
      </c>
      <c r="D90" s="158"/>
      <c r="E90" s="159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137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91" t="s">
        <v>74</v>
      </c>
      <c r="D91" s="158"/>
      <c r="E91" s="159">
        <v>1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137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2" t="s">
        <v>144</v>
      </c>
      <c r="D92" s="160"/>
      <c r="E92" s="161">
        <v>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137</v>
      </c>
      <c r="AH92" s="147">
        <v>1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4">
        <v>13</v>
      </c>
      <c r="B93" s="175" t="s">
        <v>559</v>
      </c>
      <c r="C93" s="190" t="s">
        <v>560</v>
      </c>
      <c r="D93" s="176" t="s">
        <v>283</v>
      </c>
      <c r="E93" s="177">
        <v>7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9"/>
      <c r="S93" s="179" t="s">
        <v>203</v>
      </c>
      <c r="T93" s="180" t="s">
        <v>204</v>
      </c>
      <c r="U93" s="157">
        <v>0</v>
      </c>
      <c r="V93" s="157">
        <f>ROUND(E93*U93,2)</f>
        <v>0</v>
      </c>
      <c r="W93" s="157"/>
      <c r="X93" s="157" t="s">
        <v>131</v>
      </c>
      <c r="Y93" s="157" t="s">
        <v>132</v>
      </c>
      <c r="Z93" s="147"/>
      <c r="AA93" s="147"/>
      <c r="AB93" s="147"/>
      <c r="AC93" s="147"/>
      <c r="AD93" s="147"/>
      <c r="AE93" s="147"/>
      <c r="AF93" s="147"/>
      <c r="AG93" s="147" t="s">
        <v>133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91" t="s">
        <v>136</v>
      </c>
      <c r="D94" s="158"/>
      <c r="E94" s="159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137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91" t="s">
        <v>561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137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3" x14ac:dyDescent="0.2">
      <c r="A96" s="154"/>
      <c r="B96" s="155"/>
      <c r="C96" s="191" t="s">
        <v>562</v>
      </c>
      <c r="D96" s="158"/>
      <c r="E96" s="159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137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91" t="s">
        <v>563</v>
      </c>
      <c r="D97" s="158"/>
      <c r="E97" s="159">
        <v>7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137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92" t="s">
        <v>144</v>
      </c>
      <c r="D98" s="160"/>
      <c r="E98" s="161">
        <v>7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137</v>
      </c>
      <c r="AH98" s="147">
        <v>1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4">
        <v>14</v>
      </c>
      <c r="B99" s="175" t="s">
        <v>564</v>
      </c>
      <c r="C99" s="190" t="s">
        <v>565</v>
      </c>
      <c r="D99" s="176" t="s">
        <v>283</v>
      </c>
      <c r="E99" s="177">
        <v>4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9"/>
      <c r="S99" s="179" t="s">
        <v>203</v>
      </c>
      <c r="T99" s="180" t="s">
        <v>204</v>
      </c>
      <c r="U99" s="157">
        <v>0</v>
      </c>
      <c r="V99" s="157">
        <f>ROUND(E99*U99,2)</f>
        <v>0</v>
      </c>
      <c r="W99" s="157"/>
      <c r="X99" s="157" t="s">
        <v>131</v>
      </c>
      <c r="Y99" s="157" t="s">
        <v>132</v>
      </c>
      <c r="Z99" s="147"/>
      <c r="AA99" s="147"/>
      <c r="AB99" s="147"/>
      <c r="AC99" s="147"/>
      <c r="AD99" s="147"/>
      <c r="AE99" s="147"/>
      <c r="AF99" s="147"/>
      <c r="AG99" s="147" t="s">
        <v>133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91" t="s">
        <v>136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137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1" t="s">
        <v>566</v>
      </c>
      <c r="D101" s="158"/>
      <c r="E101" s="159"/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137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3" x14ac:dyDescent="0.2">
      <c r="A102" s="154"/>
      <c r="B102" s="155"/>
      <c r="C102" s="191" t="s">
        <v>567</v>
      </c>
      <c r="D102" s="158"/>
      <c r="E102" s="159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137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91" t="s">
        <v>568</v>
      </c>
      <c r="D103" s="158"/>
      <c r="E103" s="159"/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137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91" t="s">
        <v>76</v>
      </c>
      <c r="D104" s="158"/>
      <c r="E104" s="159">
        <v>4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137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92" t="s">
        <v>144</v>
      </c>
      <c r="D105" s="160"/>
      <c r="E105" s="161">
        <v>4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137</v>
      </c>
      <c r="AH105" s="147">
        <v>1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3"/>
      <c r="B106" s="4"/>
      <c r="C106" s="197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E106">
        <v>15</v>
      </c>
      <c r="AF106">
        <v>21</v>
      </c>
      <c r="AG106" t="s">
        <v>110</v>
      </c>
    </row>
    <row r="107" spans="1:60" x14ac:dyDescent="0.2">
      <c r="A107" s="150"/>
      <c r="B107" s="151" t="s">
        <v>29</v>
      </c>
      <c r="C107" s="198"/>
      <c r="D107" s="152"/>
      <c r="E107" s="153"/>
      <c r="F107" s="153"/>
      <c r="G107" s="173">
        <f>G8</f>
        <v>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f>SUMIF(L7:L105,AE106,G7:G105)</f>
        <v>0</v>
      </c>
      <c r="AF107">
        <f>SUMIF(L7:L105,AF106,G7:G105)</f>
        <v>0</v>
      </c>
      <c r="AG107" t="s">
        <v>441</v>
      </c>
    </row>
    <row r="108" spans="1:60" x14ac:dyDescent="0.2">
      <c r="C108" s="199"/>
      <c r="D108" s="10"/>
      <c r="AG108" t="s">
        <v>442</v>
      </c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97</v>
      </c>
      <c r="B1" s="259"/>
      <c r="C1" s="259"/>
      <c r="D1" s="259"/>
      <c r="E1" s="259"/>
      <c r="F1" s="259"/>
      <c r="G1" s="259"/>
      <c r="AG1" t="s">
        <v>98</v>
      </c>
    </row>
    <row r="2" spans="1:60" ht="24.95" customHeight="1" x14ac:dyDescent="0.2">
      <c r="A2" s="139" t="s">
        <v>7</v>
      </c>
      <c r="B2" s="49" t="s">
        <v>43</v>
      </c>
      <c r="C2" s="260" t="s">
        <v>44</v>
      </c>
      <c r="D2" s="261"/>
      <c r="E2" s="261"/>
      <c r="F2" s="261"/>
      <c r="G2" s="262"/>
      <c r="AG2" t="s">
        <v>99</v>
      </c>
    </row>
    <row r="3" spans="1:60" ht="24.95" customHeight="1" x14ac:dyDescent="0.2">
      <c r="A3" s="139" t="s">
        <v>8</v>
      </c>
      <c r="B3" s="49" t="s">
        <v>52</v>
      </c>
      <c r="C3" s="260" t="s">
        <v>53</v>
      </c>
      <c r="D3" s="261"/>
      <c r="E3" s="261"/>
      <c r="F3" s="261"/>
      <c r="G3" s="262"/>
      <c r="AC3" s="120" t="s">
        <v>99</v>
      </c>
      <c r="AG3" t="s">
        <v>100</v>
      </c>
    </row>
    <row r="4" spans="1:60" ht="24.95" customHeight="1" x14ac:dyDescent="0.2">
      <c r="A4" s="140" t="s">
        <v>9</v>
      </c>
      <c r="B4" s="141" t="s">
        <v>55</v>
      </c>
      <c r="C4" s="263" t="s">
        <v>56</v>
      </c>
      <c r="D4" s="264"/>
      <c r="E4" s="264"/>
      <c r="F4" s="264"/>
      <c r="G4" s="265"/>
      <c r="AG4" t="s">
        <v>101</v>
      </c>
    </row>
    <row r="5" spans="1:60" x14ac:dyDescent="0.2">
      <c r="D5" s="10"/>
    </row>
    <row r="6" spans="1:60" ht="38.25" x14ac:dyDescent="0.2">
      <c r="A6" s="143" t="s">
        <v>102</v>
      </c>
      <c r="B6" s="145" t="s">
        <v>103</v>
      </c>
      <c r="C6" s="145" t="s">
        <v>104</v>
      </c>
      <c r="D6" s="144" t="s">
        <v>105</v>
      </c>
      <c r="E6" s="143" t="s">
        <v>106</v>
      </c>
      <c r="F6" s="142" t="s">
        <v>107</v>
      </c>
      <c r="G6" s="143" t="s">
        <v>29</v>
      </c>
      <c r="H6" s="146" t="s">
        <v>30</v>
      </c>
      <c r="I6" s="146" t="s">
        <v>108</v>
      </c>
      <c r="J6" s="146" t="s">
        <v>31</v>
      </c>
      <c r="K6" s="146" t="s">
        <v>109</v>
      </c>
      <c r="L6" s="146" t="s">
        <v>110</v>
      </c>
      <c r="M6" s="146" t="s">
        <v>111</v>
      </c>
      <c r="N6" s="146" t="s">
        <v>112</v>
      </c>
      <c r="O6" s="146" t="s">
        <v>113</v>
      </c>
      <c r="P6" s="146" t="s">
        <v>114</v>
      </c>
      <c r="Q6" s="146" t="s">
        <v>115</v>
      </c>
      <c r="R6" s="146" t="s">
        <v>116</v>
      </c>
      <c r="S6" s="146" t="s">
        <v>117</v>
      </c>
      <c r="T6" s="146" t="s">
        <v>118</v>
      </c>
      <c r="U6" s="146" t="s">
        <v>119</v>
      </c>
      <c r="V6" s="146" t="s">
        <v>120</v>
      </c>
      <c r="W6" s="146" t="s">
        <v>121</v>
      </c>
      <c r="X6" s="146" t="s">
        <v>122</v>
      </c>
      <c r="Y6" s="146" t="s">
        <v>123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124</v>
      </c>
      <c r="B8" s="168" t="s">
        <v>74</v>
      </c>
      <c r="C8" s="189" t="s">
        <v>75</v>
      </c>
      <c r="D8" s="169"/>
      <c r="E8" s="170"/>
      <c r="F8" s="171"/>
      <c r="G8" s="171">
        <f>SUMIF(AG9:AG192,"&lt;&gt;NOR",G9:G192)</f>
        <v>0</v>
      </c>
      <c r="H8" s="171"/>
      <c r="I8" s="171">
        <f>SUM(I9:I192)</f>
        <v>0</v>
      </c>
      <c r="J8" s="171"/>
      <c r="K8" s="171">
        <f>SUM(K9:K192)</f>
        <v>0</v>
      </c>
      <c r="L8" s="171"/>
      <c r="M8" s="171">
        <f>SUM(M9:M192)</f>
        <v>0</v>
      </c>
      <c r="N8" s="170"/>
      <c r="O8" s="170">
        <f>SUM(O9:O192)</f>
        <v>72.599999999999994</v>
      </c>
      <c r="P8" s="170"/>
      <c r="Q8" s="170">
        <f>SUM(Q9:Q192)</f>
        <v>0</v>
      </c>
      <c r="R8" s="171"/>
      <c r="S8" s="171"/>
      <c r="T8" s="172"/>
      <c r="U8" s="166"/>
      <c r="V8" s="166">
        <f>SUM(V9:V192)</f>
        <v>702.54000000000019</v>
      </c>
      <c r="W8" s="166"/>
      <c r="X8" s="166"/>
      <c r="Y8" s="166"/>
      <c r="AG8" t="s">
        <v>125</v>
      </c>
    </row>
    <row r="9" spans="1:60" outlineLevel="1" x14ac:dyDescent="0.2">
      <c r="A9" s="174">
        <v>1</v>
      </c>
      <c r="B9" s="175" t="s">
        <v>126</v>
      </c>
      <c r="C9" s="190" t="s">
        <v>127</v>
      </c>
      <c r="D9" s="176" t="s">
        <v>128</v>
      </c>
      <c r="E9" s="177">
        <v>32.4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1.0699999999999999E-2</v>
      </c>
      <c r="O9" s="177">
        <f>ROUND(E9*N9,2)</f>
        <v>0.35</v>
      </c>
      <c r="P9" s="177">
        <v>0</v>
      </c>
      <c r="Q9" s="177">
        <f>ROUND(E9*P9,2)</f>
        <v>0</v>
      </c>
      <c r="R9" s="179" t="s">
        <v>129</v>
      </c>
      <c r="S9" s="179" t="s">
        <v>130</v>
      </c>
      <c r="T9" s="180" t="s">
        <v>130</v>
      </c>
      <c r="U9" s="157">
        <v>0.90800000000000003</v>
      </c>
      <c r="V9" s="157">
        <f>ROUND(E9*U9,2)</f>
        <v>29.42</v>
      </c>
      <c r="W9" s="157"/>
      <c r="X9" s="157" t="s">
        <v>131</v>
      </c>
      <c r="Y9" s="157" t="s">
        <v>132</v>
      </c>
      <c r="Z9" s="147"/>
      <c r="AA9" s="147"/>
      <c r="AB9" s="147"/>
      <c r="AC9" s="147"/>
      <c r="AD9" s="147"/>
      <c r="AE9" s="147"/>
      <c r="AF9" s="147"/>
      <c r="AG9" s="147" t="s">
        <v>133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57" t="s">
        <v>134</v>
      </c>
      <c r="D10" s="258"/>
      <c r="E10" s="258"/>
      <c r="F10" s="258"/>
      <c r="G10" s="258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1" t="str">
        <f>C10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91" t="s">
        <v>136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1" t="s">
        <v>569</v>
      </c>
      <c r="D12" s="158"/>
      <c r="E12" s="159">
        <v>16.2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137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1" t="s">
        <v>570</v>
      </c>
      <c r="D13" s="158"/>
      <c r="E13" s="159">
        <v>16.2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2" t="s">
        <v>144</v>
      </c>
      <c r="D14" s="160"/>
      <c r="E14" s="161">
        <v>32.4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137</v>
      </c>
      <c r="AH14" s="147">
        <v>1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2</v>
      </c>
      <c r="B15" s="175" t="s">
        <v>149</v>
      </c>
      <c r="C15" s="190" t="s">
        <v>150</v>
      </c>
      <c r="D15" s="176" t="s">
        <v>128</v>
      </c>
      <c r="E15" s="177">
        <v>64.8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6.9629999999999997E-2</v>
      </c>
      <c r="O15" s="177">
        <f>ROUND(E15*N15,2)</f>
        <v>4.51</v>
      </c>
      <c r="P15" s="177">
        <v>0</v>
      </c>
      <c r="Q15" s="177">
        <f>ROUND(E15*P15,2)</f>
        <v>0</v>
      </c>
      <c r="R15" s="179" t="s">
        <v>129</v>
      </c>
      <c r="S15" s="179" t="s">
        <v>130</v>
      </c>
      <c r="T15" s="180" t="s">
        <v>130</v>
      </c>
      <c r="U15" s="157">
        <v>1.246</v>
      </c>
      <c r="V15" s="157">
        <f>ROUND(E15*U15,2)</f>
        <v>80.739999999999995</v>
      </c>
      <c r="W15" s="157"/>
      <c r="X15" s="157" t="s">
        <v>131</v>
      </c>
      <c r="Y15" s="157" t="s">
        <v>132</v>
      </c>
      <c r="Z15" s="147"/>
      <c r="AA15" s="147"/>
      <c r="AB15" s="147"/>
      <c r="AC15" s="147"/>
      <c r="AD15" s="147"/>
      <c r="AE15" s="147"/>
      <c r="AF15" s="147"/>
      <c r="AG15" s="147" t="s">
        <v>133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2" x14ac:dyDescent="0.2">
      <c r="A16" s="154"/>
      <c r="B16" s="155"/>
      <c r="C16" s="257" t="s">
        <v>134</v>
      </c>
      <c r="D16" s="258"/>
      <c r="E16" s="258"/>
      <c r="F16" s="258"/>
      <c r="G16" s="258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81" t="str">
        <f>C16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91" t="s">
        <v>136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91" t="s">
        <v>571</v>
      </c>
      <c r="D18" s="158"/>
      <c r="E18" s="159">
        <v>16.2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137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1" t="s">
        <v>572</v>
      </c>
      <c r="D19" s="158"/>
      <c r="E19" s="159">
        <v>16.2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1" t="s">
        <v>573</v>
      </c>
      <c r="D20" s="158"/>
      <c r="E20" s="159">
        <v>16.2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137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1" t="s">
        <v>574</v>
      </c>
      <c r="D21" s="158"/>
      <c r="E21" s="159">
        <v>16.2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137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92" t="s">
        <v>144</v>
      </c>
      <c r="D22" s="160"/>
      <c r="E22" s="161">
        <v>64.8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137</v>
      </c>
      <c r="AH22" s="147">
        <v>1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4">
        <v>3</v>
      </c>
      <c r="B23" s="175" t="s">
        <v>575</v>
      </c>
      <c r="C23" s="190" t="s">
        <v>576</v>
      </c>
      <c r="D23" s="176" t="s">
        <v>158</v>
      </c>
      <c r="E23" s="177">
        <v>4.2435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9" t="s">
        <v>129</v>
      </c>
      <c r="S23" s="179" t="s">
        <v>130</v>
      </c>
      <c r="T23" s="180" t="s">
        <v>130</v>
      </c>
      <c r="U23" s="157">
        <v>9.7000000000000003E-2</v>
      </c>
      <c r="V23" s="157">
        <f>ROUND(E23*U23,2)</f>
        <v>0.41</v>
      </c>
      <c r="W23" s="157"/>
      <c r="X23" s="157" t="s">
        <v>131</v>
      </c>
      <c r="Y23" s="157" t="s">
        <v>132</v>
      </c>
      <c r="Z23" s="147"/>
      <c r="AA23" s="147"/>
      <c r="AB23" s="147"/>
      <c r="AC23" s="147"/>
      <c r="AD23" s="147"/>
      <c r="AE23" s="147"/>
      <c r="AF23" s="147"/>
      <c r="AG23" s="147" t="s">
        <v>133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7" t="s">
        <v>577</v>
      </c>
      <c r="D24" s="258"/>
      <c r="E24" s="258"/>
      <c r="F24" s="258"/>
      <c r="G24" s="258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135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81" t="str">
        <f>C24</f>
        <v>nebo lesní půdy, s vodorovným přemístěním na hromady v místě upotřebení nebo na dočasné či trvalé skládky se složením</v>
      </c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91" t="s">
        <v>136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137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1" t="s">
        <v>578</v>
      </c>
      <c r="D26" s="158"/>
      <c r="E26" s="159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137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1" t="s">
        <v>579</v>
      </c>
      <c r="D27" s="158"/>
      <c r="E27" s="159">
        <v>3.6360000000000001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137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1" t="s">
        <v>580</v>
      </c>
      <c r="D28" s="158"/>
      <c r="E28" s="159"/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137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1" t="s">
        <v>581</v>
      </c>
      <c r="D29" s="158"/>
      <c r="E29" s="159">
        <v>0.60750000000000004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137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92" t="s">
        <v>144</v>
      </c>
      <c r="D30" s="160"/>
      <c r="E30" s="161">
        <v>4.2435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137</v>
      </c>
      <c r="AH30" s="147">
        <v>1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4">
        <v>4</v>
      </c>
      <c r="B31" s="175" t="s">
        <v>156</v>
      </c>
      <c r="C31" s="190" t="s">
        <v>157</v>
      </c>
      <c r="D31" s="176" t="s">
        <v>158</v>
      </c>
      <c r="E31" s="177">
        <v>86.387500000000003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9" t="s">
        <v>129</v>
      </c>
      <c r="S31" s="179" t="s">
        <v>130</v>
      </c>
      <c r="T31" s="180" t="s">
        <v>130</v>
      </c>
      <c r="U31" s="157">
        <v>1.7629999999999999</v>
      </c>
      <c r="V31" s="157">
        <f>ROUND(E31*U31,2)</f>
        <v>152.30000000000001</v>
      </c>
      <c r="W31" s="157"/>
      <c r="X31" s="157" t="s">
        <v>131</v>
      </c>
      <c r="Y31" s="157" t="s">
        <v>132</v>
      </c>
      <c r="Z31" s="147"/>
      <c r="AA31" s="147"/>
      <c r="AB31" s="147"/>
      <c r="AC31" s="147"/>
      <c r="AD31" s="147"/>
      <c r="AE31" s="147"/>
      <c r="AF31" s="147"/>
      <c r="AG31" s="147" t="s">
        <v>133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57" t="s">
        <v>159</v>
      </c>
      <c r="D32" s="258"/>
      <c r="E32" s="258"/>
      <c r="F32" s="258"/>
      <c r="G32" s="258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135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81" t="str">
        <f>C32</f>
        <v>Příplatek k cenám hloubených vykopávek za ztížení vykopávky v blízkosti podzemního vedení nebo výbušnin pro jakoukoliv třídu horniny.</v>
      </c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91" t="s">
        <v>136</v>
      </c>
      <c r="D33" s="158"/>
      <c r="E33" s="159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137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3" x14ac:dyDescent="0.2">
      <c r="A34" s="154"/>
      <c r="B34" s="155"/>
      <c r="C34" s="191" t="s">
        <v>160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137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1" t="s">
        <v>582</v>
      </c>
      <c r="D35" s="158"/>
      <c r="E35" s="159">
        <v>75.27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137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91" t="s">
        <v>583</v>
      </c>
      <c r="D36" s="158"/>
      <c r="E36" s="159">
        <v>11.1175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137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92" t="s">
        <v>144</v>
      </c>
      <c r="D37" s="160"/>
      <c r="E37" s="161">
        <v>86.387500000000003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137</v>
      </c>
      <c r="AH37" s="147">
        <v>1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4">
        <v>5</v>
      </c>
      <c r="B38" s="175" t="s">
        <v>584</v>
      </c>
      <c r="C38" s="190" t="s">
        <v>585</v>
      </c>
      <c r="D38" s="176" t="s">
        <v>158</v>
      </c>
      <c r="E38" s="177">
        <v>90.323999999999998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9" t="s">
        <v>129</v>
      </c>
      <c r="S38" s="179" t="s">
        <v>130</v>
      </c>
      <c r="T38" s="180" t="s">
        <v>130</v>
      </c>
      <c r="U38" s="157">
        <v>0.214</v>
      </c>
      <c r="V38" s="157">
        <f>ROUND(E38*U38,2)</f>
        <v>19.329999999999998</v>
      </c>
      <c r="W38" s="157"/>
      <c r="X38" s="157" t="s">
        <v>131</v>
      </c>
      <c r="Y38" s="157" t="s">
        <v>132</v>
      </c>
      <c r="Z38" s="147"/>
      <c r="AA38" s="147"/>
      <c r="AB38" s="147"/>
      <c r="AC38" s="147"/>
      <c r="AD38" s="147"/>
      <c r="AE38" s="147"/>
      <c r="AF38" s="147"/>
      <c r="AG38" s="147" t="s">
        <v>133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2" x14ac:dyDescent="0.2">
      <c r="A39" s="154"/>
      <c r="B39" s="155"/>
      <c r="C39" s="257" t="s">
        <v>586</v>
      </c>
      <c r="D39" s="258"/>
      <c r="E39" s="258"/>
      <c r="F39" s="258"/>
      <c r="G39" s="258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135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81" t="str">
        <f>C39</f>
        <v>zapažených i nezapažených s urovnáním dna do předepsaného profilu a spádu, s přehozením výkopku na přilehlém terénu na vzdálenost do 3 m od podélné osy rýhy nebo s naložením výkopku na dopravní prostředek.</v>
      </c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91" t="s">
        <v>136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137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1" t="s">
        <v>587</v>
      </c>
      <c r="D41" s="158"/>
      <c r="E41" s="159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137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91" t="s">
        <v>588</v>
      </c>
      <c r="D42" s="158"/>
      <c r="E42" s="159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137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91" t="s">
        <v>578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137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1" t="s">
        <v>580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137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91" t="s">
        <v>589</v>
      </c>
      <c r="D45" s="158"/>
      <c r="E45" s="159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137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1" t="s">
        <v>590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137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3" t="s">
        <v>168</v>
      </c>
      <c r="D47" s="162"/>
      <c r="E47" s="163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137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3" x14ac:dyDescent="0.2">
      <c r="A48" s="154"/>
      <c r="B48" s="155"/>
      <c r="C48" s="194" t="s">
        <v>591</v>
      </c>
      <c r="D48" s="162"/>
      <c r="E48" s="163">
        <v>35.753999999999998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137</v>
      </c>
      <c r="AH48" s="147">
        <v>2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94" t="s">
        <v>592</v>
      </c>
      <c r="D49" s="162"/>
      <c r="E49" s="163">
        <v>23.321999999999999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137</v>
      </c>
      <c r="AH49" s="147">
        <v>2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94" t="s">
        <v>593</v>
      </c>
      <c r="D50" s="162"/>
      <c r="E50" s="163">
        <v>56.316000000000003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137</v>
      </c>
      <c r="AH50" s="147">
        <v>2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4" t="s">
        <v>594</v>
      </c>
      <c r="D51" s="162"/>
      <c r="E51" s="163">
        <v>35.148000000000003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137</v>
      </c>
      <c r="AH51" s="147">
        <v>2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5" t="s">
        <v>172</v>
      </c>
      <c r="D52" s="164"/>
      <c r="E52" s="165">
        <v>150.54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137</v>
      </c>
      <c r="AH52" s="147">
        <v>3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3" t="s">
        <v>173</v>
      </c>
      <c r="D53" s="162"/>
      <c r="E53" s="163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137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1" t="s">
        <v>595</v>
      </c>
      <c r="D54" s="158"/>
      <c r="E54" s="159">
        <v>90.323999999999998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137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92" t="s">
        <v>144</v>
      </c>
      <c r="D55" s="160"/>
      <c r="E55" s="161">
        <v>90.323999999999998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137</v>
      </c>
      <c r="AH55" s="147">
        <v>1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4">
        <v>6</v>
      </c>
      <c r="B56" s="175" t="s">
        <v>596</v>
      </c>
      <c r="C56" s="190" t="s">
        <v>597</v>
      </c>
      <c r="D56" s="176" t="s">
        <v>158</v>
      </c>
      <c r="E56" s="177">
        <v>45.161999999999999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7">
        <v>0</v>
      </c>
      <c r="O56" s="177">
        <f>ROUND(E56*N56,2)</f>
        <v>0</v>
      </c>
      <c r="P56" s="177">
        <v>0</v>
      </c>
      <c r="Q56" s="177">
        <f>ROUND(E56*P56,2)</f>
        <v>0</v>
      </c>
      <c r="R56" s="179" t="s">
        <v>129</v>
      </c>
      <c r="S56" s="179" t="s">
        <v>130</v>
      </c>
      <c r="T56" s="180" t="s">
        <v>130</v>
      </c>
      <c r="U56" s="157">
        <v>0.38979999999999998</v>
      </c>
      <c r="V56" s="157">
        <f>ROUND(E56*U56,2)</f>
        <v>17.600000000000001</v>
      </c>
      <c r="W56" s="157"/>
      <c r="X56" s="157" t="s">
        <v>131</v>
      </c>
      <c r="Y56" s="157" t="s">
        <v>132</v>
      </c>
      <c r="Z56" s="147"/>
      <c r="AA56" s="147"/>
      <c r="AB56" s="147"/>
      <c r="AC56" s="147"/>
      <c r="AD56" s="147"/>
      <c r="AE56" s="147"/>
      <c r="AF56" s="147"/>
      <c r="AG56" s="147" t="s">
        <v>133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2" x14ac:dyDescent="0.2">
      <c r="A57" s="154"/>
      <c r="B57" s="155"/>
      <c r="C57" s="257" t="s">
        <v>586</v>
      </c>
      <c r="D57" s="258"/>
      <c r="E57" s="258"/>
      <c r="F57" s="258"/>
      <c r="G57" s="258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135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81" t="str">
        <f>C57</f>
        <v>zapažených i nezapažených s urovnáním dna do předepsaného profilu a spádu, s přehozením výkopku na přilehlém terénu na vzdálenost do 3 m od podélné osy rýhy nebo s naložením výkopku na dopravní prostředek.</v>
      </c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91" t="s">
        <v>598</v>
      </c>
      <c r="D58" s="158"/>
      <c r="E58" s="159">
        <v>45.161999999999999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137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2" t="s">
        <v>144</v>
      </c>
      <c r="D59" s="160"/>
      <c r="E59" s="161">
        <v>45.161999999999999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137</v>
      </c>
      <c r="AH59" s="147">
        <v>1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4">
        <v>7</v>
      </c>
      <c r="B60" s="175" t="s">
        <v>162</v>
      </c>
      <c r="C60" s="190" t="s">
        <v>163</v>
      </c>
      <c r="D60" s="176" t="s">
        <v>158</v>
      </c>
      <c r="E60" s="177">
        <v>13.340999999999999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0</v>
      </c>
      <c r="O60" s="177">
        <f>ROUND(E60*N60,2)</f>
        <v>0</v>
      </c>
      <c r="P60" s="177">
        <v>0</v>
      </c>
      <c r="Q60" s="177">
        <f>ROUND(E60*P60,2)</f>
        <v>0</v>
      </c>
      <c r="R60" s="179" t="s">
        <v>129</v>
      </c>
      <c r="S60" s="179" t="s">
        <v>130</v>
      </c>
      <c r="T60" s="180" t="s">
        <v>130</v>
      </c>
      <c r="U60" s="157">
        <v>0.156</v>
      </c>
      <c r="V60" s="157">
        <f>ROUND(E60*U60,2)</f>
        <v>2.08</v>
      </c>
      <c r="W60" s="157"/>
      <c r="X60" s="157" t="s">
        <v>131</v>
      </c>
      <c r="Y60" s="157" t="s">
        <v>132</v>
      </c>
      <c r="Z60" s="147"/>
      <c r="AA60" s="147"/>
      <c r="AB60" s="147"/>
      <c r="AC60" s="147"/>
      <c r="AD60" s="147"/>
      <c r="AE60" s="147"/>
      <c r="AF60" s="147"/>
      <c r="AG60" s="147" t="s">
        <v>133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33.75" outlineLevel="2" x14ac:dyDescent="0.2">
      <c r="A61" s="154"/>
      <c r="B61" s="155"/>
      <c r="C61" s="257" t="s">
        <v>164</v>
      </c>
      <c r="D61" s="258"/>
      <c r="E61" s="258"/>
      <c r="F61" s="258"/>
      <c r="G61" s="258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135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81" t="str">
        <f>C61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91" t="s">
        <v>136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137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1" t="s">
        <v>587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137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1" t="s">
        <v>588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137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1" t="s">
        <v>580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137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1" t="s">
        <v>589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137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1" t="s">
        <v>590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137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3" t="s">
        <v>168</v>
      </c>
      <c r="D68" s="162"/>
      <c r="E68" s="163"/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137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4" t="s">
        <v>599</v>
      </c>
      <c r="D69" s="162"/>
      <c r="E69" s="163">
        <v>11.682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137</v>
      </c>
      <c r="AH69" s="147">
        <v>2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4" t="s">
        <v>600</v>
      </c>
      <c r="D70" s="162"/>
      <c r="E70" s="163">
        <v>1.17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137</v>
      </c>
      <c r="AH70" s="147">
        <v>2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4" t="s">
        <v>601</v>
      </c>
      <c r="D71" s="162"/>
      <c r="E71" s="163">
        <v>3.51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137</v>
      </c>
      <c r="AH71" s="147">
        <v>2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4" t="s">
        <v>602</v>
      </c>
      <c r="D72" s="162"/>
      <c r="E72" s="163">
        <v>5.8724999999999996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137</v>
      </c>
      <c r="AH72" s="147">
        <v>2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95" t="s">
        <v>172</v>
      </c>
      <c r="D73" s="164"/>
      <c r="E73" s="165">
        <v>22.234500000000001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137</v>
      </c>
      <c r="AH73" s="147">
        <v>3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3" t="s">
        <v>173</v>
      </c>
      <c r="D74" s="162"/>
      <c r="E74" s="163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137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1" t="s">
        <v>603</v>
      </c>
      <c r="D75" s="158"/>
      <c r="E75" s="159">
        <v>13.340999999999999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137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2" t="s">
        <v>144</v>
      </c>
      <c r="D76" s="160"/>
      <c r="E76" s="161">
        <v>13.340999999999999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137</v>
      </c>
      <c r="AH76" s="147">
        <v>1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4">
        <v>8</v>
      </c>
      <c r="B77" s="175" t="s">
        <v>175</v>
      </c>
      <c r="C77" s="190" t="s">
        <v>176</v>
      </c>
      <c r="D77" s="176" t="s">
        <v>158</v>
      </c>
      <c r="E77" s="177">
        <v>6.6704999999999997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9" t="s">
        <v>129</v>
      </c>
      <c r="S77" s="179" t="s">
        <v>130</v>
      </c>
      <c r="T77" s="180" t="s">
        <v>130</v>
      </c>
      <c r="U77" s="157">
        <v>8.4000000000000005E-2</v>
      </c>
      <c r="V77" s="157">
        <f>ROUND(E77*U77,2)</f>
        <v>0.56000000000000005</v>
      </c>
      <c r="W77" s="157"/>
      <c r="X77" s="157" t="s">
        <v>131</v>
      </c>
      <c r="Y77" s="157" t="s">
        <v>132</v>
      </c>
      <c r="Z77" s="147"/>
      <c r="AA77" s="147"/>
      <c r="AB77" s="147"/>
      <c r="AC77" s="147"/>
      <c r="AD77" s="147"/>
      <c r="AE77" s="147"/>
      <c r="AF77" s="147"/>
      <c r="AG77" s="147" t="s">
        <v>133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33.75" outlineLevel="2" x14ac:dyDescent="0.2">
      <c r="A78" s="154"/>
      <c r="B78" s="155"/>
      <c r="C78" s="257" t="s">
        <v>164</v>
      </c>
      <c r="D78" s="258"/>
      <c r="E78" s="258"/>
      <c r="F78" s="258"/>
      <c r="G78" s="258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135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81" t="str">
        <f>C78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91" t="s">
        <v>604</v>
      </c>
      <c r="D79" s="158"/>
      <c r="E79" s="159">
        <v>6.6704999999999997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137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2" t="s">
        <v>144</v>
      </c>
      <c r="D80" s="160"/>
      <c r="E80" s="161">
        <v>6.6704999999999997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137</v>
      </c>
      <c r="AH80" s="147">
        <v>1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4">
        <v>9</v>
      </c>
      <c r="B81" s="175" t="s">
        <v>605</v>
      </c>
      <c r="C81" s="190" t="s">
        <v>606</v>
      </c>
      <c r="D81" s="176" t="s">
        <v>158</v>
      </c>
      <c r="E81" s="177">
        <v>45.161999999999999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9" t="s">
        <v>129</v>
      </c>
      <c r="S81" s="179" t="s">
        <v>130</v>
      </c>
      <c r="T81" s="180" t="s">
        <v>130</v>
      </c>
      <c r="U81" s="157">
        <v>0.39</v>
      </c>
      <c r="V81" s="157">
        <f>ROUND(E81*U81,2)</f>
        <v>17.61</v>
      </c>
      <c r="W81" s="157"/>
      <c r="X81" s="157" t="s">
        <v>131</v>
      </c>
      <c r="Y81" s="157" t="s">
        <v>132</v>
      </c>
      <c r="Z81" s="147"/>
      <c r="AA81" s="147"/>
      <c r="AB81" s="147"/>
      <c r="AC81" s="147"/>
      <c r="AD81" s="147"/>
      <c r="AE81" s="147"/>
      <c r="AF81" s="147"/>
      <c r="AG81" s="147" t="s">
        <v>133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2" x14ac:dyDescent="0.2">
      <c r="A82" s="154"/>
      <c r="B82" s="155"/>
      <c r="C82" s="257" t="s">
        <v>586</v>
      </c>
      <c r="D82" s="258"/>
      <c r="E82" s="258"/>
      <c r="F82" s="258"/>
      <c r="G82" s="258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135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81" t="str">
        <f>C82</f>
        <v>zapažených i nezapažených s urovnáním dna do předepsaného profilu a spádu, s přehozením výkopku na přilehlém terénu na vzdálenost do 3 m od podélné osy rýhy nebo s naložením výkopku na dopravní prostředek.</v>
      </c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191" t="s">
        <v>607</v>
      </c>
      <c r="D83" s="158"/>
      <c r="E83" s="159">
        <v>45.161999999999999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137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92" t="s">
        <v>144</v>
      </c>
      <c r="D84" s="160"/>
      <c r="E84" s="161">
        <v>45.161999999999999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137</v>
      </c>
      <c r="AH84" s="147">
        <v>1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4">
        <v>10</v>
      </c>
      <c r="B85" s="175" t="s">
        <v>608</v>
      </c>
      <c r="C85" s="190" t="s">
        <v>609</v>
      </c>
      <c r="D85" s="176" t="s">
        <v>158</v>
      </c>
      <c r="E85" s="177">
        <v>22.581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9" t="s">
        <v>129</v>
      </c>
      <c r="S85" s="179" t="s">
        <v>130</v>
      </c>
      <c r="T85" s="180" t="s">
        <v>130</v>
      </c>
      <c r="U85" s="157">
        <v>0.60029999999999994</v>
      </c>
      <c r="V85" s="157">
        <f>ROUND(E85*U85,2)</f>
        <v>13.56</v>
      </c>
      <c r="W85" s="157"/>
      <c r="X85" s="157" t="s">
        <v>131</v>
      </c>
      <c r="Y85" s="157" t="s">
        <v>132</v>
      </c>
      <c r="Z85" s="147"/>
      <c r="AA85" s="147"/>
      <c r="AB85" s="147"/>
      <c r="AC85" s="147"/>
      <c r="AD85" s="147"/>
      <c r="AE85" s="147"/>
      <c r="AF85" s="147"/>
      <c r="AG85" s="147" t="s">
        <v>133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2" x14ac:dyDescent="0.2">
      <c r="A86" s="154"/>
      <c r="B86" s="155"/>
      <c r="C86" s="257" t="s">
        <v>586</v>
      </c>
      <c r="D86" s="258"/>
      <c r="E86" s="258"/>
      <c r="F86" s="258"/>
      <c r="G86" s="258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135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81" t="str">
        <f>C86</f>
        <v>zapažených i nezapažených s urovnáním dna do předepsaného profilu a spádu, s přehozením výkopku na přilehlém terénu na vzdálenost do 3 m od podélné osy rýhy nebo s naložením výkopku na dopravní prostředek.</v>
      </c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91" t="s">
        <v>610</v>
      </c>
      <c r="D87" s="158"/>
      <c r="E87" s="159">
        <v>22.581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137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2" t="s">
        <v>144</v>
      </c>
      <c r="D88" s="160"/>
      <c r="E88" s="161">
        <v>22.581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137</v>
      </c>
      <c r="AH88" s="147">
        <v>1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4">
        <v>11</v>
      </c>
      <c r="B89" s="175" t="s">
        <v>611</v>
      </c>
      <c r="C89" s="190" t="s">
        <v>612</v>
      </c>
      <c r="D89" s="176" t="s">
        <v>158</v>
      </c>
      <c r="E89" s="177">
        <v>6.6704999999999997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9" t="s">
        <v>129</v>
      </c>
      <c r="S89" s="179" t="s">
        <v>130</v>
      </c>
      <c r="T89" s="180" t="s">
        <v>130</v>
      </c>
      <c r="U89" s="157">
        <v>0.214</v>
      </c>
      <c r="V89" s="157">
        <f>ROUND(E89*U89,2)</f>
        <v>1.43</v>
      </c>
      <c r="W89" s="157"/>
      <c r="X89" s="157" t="s">
        <v>131</v>
      </c>
      <c r="Y89" s="157" t="s">
        <v>132</v>
      </c>
      <c r="Z89" s="147"/>
      <c r="AA89" s="147"/>
      <c r="AB89" s="147"/>
      <c r="AC89" s="147"/>
      <c r="AD89" s="147"/>
      <c r="AE89" s="147"/>
      <c r="AF89" s="147"/>
      <c r="AG89" s="147" t="s">
        <v>133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33.75" outlineLevel="2" x14ac:dyDescent="0.2">
      <c r="A90" s="154"/>
      <c r="B90" s="155"/>
      <c r="C90" s="257" t="s">
        <v>164</v>
      </c>
      <c r="D90" s="258"/>
      <c r="E90" s="258"/>
      <c r="F90" s="258"/>
      <c r="G90" s="258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135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81" t="str">
        <f>C90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91" t="s">
        <v>613</v>
      </c>
      <c r="D91" s="158"/>
      <c r="E91" s="159">
        <v>6.6704999999999997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137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2" t="s">
        <v>144</v>
      </c>
      <c r="D92" s="160"/>
      <c r="E92" s="161">
        <v>6.6704999999999997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137</v>
      </c>
      <c r="AH92" s="147">
        <v>1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4">
        <v>12</v>
      </c>
      <c r="B93" s="175" t="s">
        <v>181</v>
      </c>
      <c r="C93" s="190" t="s">
        <v>182</v>
      </c>
      <c r="D93" s="176" t="s">
        <v>158</v>
      </c>
      <c r="E93" s="177">
        <v>3.3352499999999998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9" t="s">
        <v>129</v>
      </c>
      <c r="S93" s="179" t="s">
        <v>130</v>
      </c>
      <c r="T93" s="180" t="s">
        <v>130</v>
      </c>
      <c r="U93" s="157">
        <v>0.14829999999999999</v>
      </c>
      <c r="V93" s="157">
        <f>ROUND(E93*U93,2)</f>
        <v>0.49</v>
      </c>
      <c r="W93" s="157"/>
      <c r="X93" s="157" t="s">
        <v>131</v>
      </c>
      <c r="Y93" s="157" t="s">
        <v>132</v>
      </c>
      <c r="Z93" s="147"/>
      <c r="AA93" s="147"/>
      <c r="AB93" s="147"/>
      <c r="AC93" s="147"/>
      <c r="AD93" s="147"/>
      <c r="AE93" s="147"/>
      <c r="AF93" s="147"/>
      <c r="AG93" s="147" t="s">
        <v>133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33.75" outlineLevel="2" x14ac:dyDescent="0.2">
      <c r="A94" s="154"/>
      <c r="B94" s="155"/>
      <c r="C94" s="257" t="s">
        <v>164</v>
      </c>
      <c r="D94" s="258"/>
      <c r="E94" s="258"/>
      <c r="F94" s="258"/>
      <c r="G94" s="258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135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81" t="str">
        <f>C94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91" t="s">
        <v>614</v>
      </c>
      <c r="D95" s="158"/>
      <c r="E95" s="159">
        <v>3.3352499999999998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137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2" t="s">
        <v>144</v>
      </c>
      <c r="D96" s="160"/>
      <c r="E96" s="161">
        <v>3.3352499999999998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137</v>
      </c>
      <c r="AH96" s="147">
        <v>1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4">
        <v>13</v>
      </c>
      <c r="B97" s="175" t="s">
        <v>615</v>
      </c>
      <c r="C97" s="190" t="s">
        <v>616</v>
      </c>
      <c r="D97" s="176" t="s">
        <v>158</v>
      </c>
      <c r="E97" s="177">
        <v>15.054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9" t="s">
        <v>129</v>
      </c>
      <c r="S97" s="179" t="s">
        <v>130</v>
      </c>
      <c r="T97" s="180" t="s">
        <v>130</v>
      </c>
      <c r="U97" s="157">
        <v>0.53</v>
      </c>
      <c r="V97" s="157">
        <f>ROUND(E97*U97,2)</f>
        <v>7.98</v>
      </c>
      <c r="W97" s="157"/>
      <c r="X97" s="157" t="s">
        <v>131</v>
      </c>
      <c r="Y97" s="157" t="s">
        <v>132</v>
      </c>
      <c r="Z97" s="147"/>
      <c r="AA97" s="147"/>
      <c r="AB97" s="147"/>
      <c r="AC97" s="147"/>
      <c r="AD97" s="147"/>
      <c r="AE97" s="147"/>
      <c r="AF97" s="147"/>
      <c r="AG97" s="147" t="s">
        <v>133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2" x14ac:dyDescent="0.2">
      <c r="A98" s="154"/>
      <c r="B98" s="155"/>
      <c r="C98" s="257" t="s">
        <v>586</v>
      </c>
      <c r="D98" s="258"/>
      <c r="E98" s="258"/>
      <c r="F98" s="258"/>
      <c r="G98" s="258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135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81" t="str">
        <f>C98</f>
        <v>zapažených i nezapažených s urovnáním dna do předepsaného profilu a spádu, s přehozením výkopku na přilehlém terénu na vzdálenost do 3 m od podélné osy rýhy nebo s naložením výkopku na dopravní prostředek.</v>
      </c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91" t="s">
        <v>617</v>
      </c>
      <c r="D99" s="158"/>
      <c r="E99" s="159">
        <v>15.054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137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92" t="s">
        <v>144</v>
      </c>
      <c r="D100" s="160"/>
      <c r="E100" s="161">
        <v>15.054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137</v>
      </c>
      <c r="AH100" s="147">
        <v>1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4">
        <v>14</v>
      </c>
      <c r="B101" s="175" t="s">
        <v>184</v>
      </c>
      <c r="C101" s="190" t="s">
        <v>185</v>
      </c>
      <c r="D101" s="176" t="s">
        <v>158</v>
      </c>
      <c r="E101" s="177">
        <v>2.2235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79">
        <f>G101*(1+L101/100)</f>
        <v>0</v>
      </c>
      <c r="N101" s="177">
        <v>0</v>
      </c>
      <c r="O101" s="177">
        <f>ROUND(E101*N101,2)</f>
        <v>0</v>
      </c>
      <c r="P101" s="177">
        <v>0</v>
      </c>
      <c r="Q101" s="177">
        <f>ROUND(E101*P101,2)</f>
        <v>0</v>
      </c>
      <c r="R101" s="179" t="s">
        <v>129</v>
      </c>
      <c r="S101" s="179" t="s">
        <v>130</v>
      </c>
      <c r="T101" s="180" t="s">
        <v>130</v>
      </c>
      <c r="U101" s="157">
        <v>0.47</v>
      </c>
      <c r="V101" s="157">
        <f>ROUND(E101*U101,2)</f>
        <v>1.05</v>
      </c>
      <c r="W101" s="157"/>
      <c r="X101" s="157" t="s">
        <v>131</v>
      </c>
      <c r="Y101" s="157" t="s">
        <v>132</v>
      </c>
      <c r="Z101" s="147"/>
      <c r="AA101" s="147"/>
      <c r="AB101" s="147"/>
      <c r="AC101" s="147"/>
      <c r="AD101" s="147"/>
      <c r="AE101" s="147"/>
      <c r="AF101" s="147"/>
      <c r="AG101" s="147" t="s">
        <v>133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33.75" outlineLevel="2" x14ac:dyDescent="0.2">
      <c r="A102" s="154"/>
      <c r="B102" s="155"/>
      <c r="C102" s="257" t="s">
        <v>164</v>
      </c>
      <c r="D102" s="258"/>
      <c r="E102" s="258"/>
      <c r="F102" s="258"/>
      <c r="G102" s="258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135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81" t="str">
        <f>C102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91" t="s">
        <v>618</v>
      </c>
      <c r="D103" s="158"/>
      <c r="E103" s="159">
        <v>2.2235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137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92" t="s">
        <v>144</v>
      </c>
      <c r="D104" s="160"/>
      <c r="E104" s="161">
        <v>2.2235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137</v>
      </c>
      <c r="AH104" s="147">
        <v>1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4">
        <v>15</v>
      </c>
      <c r="B105" s="175" t="s">
        <v>187</v>
      </c>
      <c r="C105" s="190" t="s">
        <v>188</v>
      </c>
      <c r="D105" s="176" t="s">
        <v>189</v>
      </c>
      <c r="E105" s="177">
        <v>680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0</v>
      </c>
      <c r="N105" s="177">
        <v>9.8999999999999999E-4</v>
      </c>
      <c r="O105" s="177">
        <f>ROUND(E105*N105,2)</f>
        <v>0.67</v>
      </c>
      <c r="P105" s="177">
        <v>0</v>
      </c>
      <c r="Q105" s="177">
        <f>ROUND(E105*P105,2)</f>
        <v>0</v>
      </c>
      <c r="R105" s="179" t="s">
        <v>129</v>
      </c>
      <c r="S105" s="179" t="s">
        <v>130</v>
      </c>
      <c r="T105" s="180" t="s">
        <v>130</v>
      </c>
      <c r="U105" s="157">
        <v>0.23599999999999999</v>
      </c>
      <c r="V105" s="157">
        <f>ROUND(E105*U105,2)</f>
        <v>160.47999999999999</v>
      </c>
      <c r="W105" s="157"/>
      <c r="X105" s="157" t="s">
        <v>131</v>
      </c>
      <c r="Y105" s="157" t="s">
        <v>132</v>
      </c>
      <c r="Z105" s="147"/>
      <c r="AA105" s="147"/>
      <c r="AB105" s="147"/>
      <c r="AC105" s="147"/>
      <c r="AD105" s="147"/>
      <c r="AE105" s="147"/>
      <c r="AF105" s="147"/>
      <c r="AG105" s="147" t="s">
        <v>133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257" t="s">
        <v>190</v>
      </c>
      <c r="D106" s="258"/>
      <c r="E106" s="258"/>
      <c r="F106" s="258"/>
      <c r="G106" s="258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135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91" t="s">
        <v>136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137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91" t="s">
        <v>191</v>
      </c>
      <c r="D108" s="158"/>
      <c r="E108" s="159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137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3" x14ac:dyDescent="0.2">
      <c r="A109" s="154"/>
      <c r="B109" s="155"/>
      <c r="C109" s="191" t="s">
        <v>192</v>
      </c>
      <c r="D109" s="158"/>
      <c r="E109" s="159"/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137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91" t="s">
        <v>619</v>
      </c>
      <c r="D110" s="158"/>
      <c r="E110" s="159"/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137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91" t="s">
        <v>620</v>
      </c>
      <c r="D111" s="158"/>
      <c r="E111" s="159">
        <v>680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137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92" t="s">
        <v>144</v>
      </c>
      <c r="D112" s="160"/>
      <c r="E112" s="161">
        <v>680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137</v>
      </c>
      <c r="AH112" s="147">
        <v>1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4">
        <v>16</v>
      </c>
      <c r="B113" s="175" t="s">
        <v>197</v>
      </c>
      <c r="C113" s="190" t="s">
        <v>198</v>
      </c>
      <c r="D113" s="176" t="s">
        <v>189</v>
      </c>
      <c r="E113" s="177">
        <v>680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79">
        <f>G113*(1+L113/100)</f>
        <v>0</v>
      </c>
      <c r="N113" s="177">
        <v>0</v>
      </c>
      <c r="O113" s="177">
        <f>ROUND(E113*N113,2)</f>
        <v>0</v>
      </c>
      <c r="P113" s="177">
        <v>0</v>
      </c>
      <c r="Q113" s="177">
        <f>ROUND(E113*P113,2)</f>
        <v>0</v>
      </c>
      <c r="R113" s="179" t="s">
        <v>129</v>
      </c>
      <c r="S113" s="179" t="s">
        <v>130</v>
      </c>
      <c r="T113" s="180" t="s">
        <v>130</v>
      </c>
      <c r="U113" s="157">
        <v>7.0000000000000007E-2</v>
      </c>
      <c r="V113" s="157">
        <f>ROUND(E113*U113,2)</f>
        <v>47.6</v>
      </c>
      <c r="W113" s="157"/>
      <c r="X113" s="157" t="s">
        <v>131</v>
      </c>
      <c r="Y113" s="157" t="s">
        <v>132</v>
      </c>
      <c r="Z113" s="147"/>
      <c r="AA113" s="147"/>
      <c r="AB113" s="147"/>
      <c r="AC113" s="147"/>
      <c r="AD113" s="147"/>
      <c r="AE113" s="147"/>
      <c r="AF113" s="147"/>
      <c r="AG113" s="147" t="s">
        <v>133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257" t="s">
        <v>199</v>
      </c>
      <c r="D114" s="258"/>
      <c r="E114" s="258"/>
      <c r="F114" s="258"/>
      <c r="G114" s="258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135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4">
        <v>17</v>
      </c>
      <c r="B115" s="175" t="s">
        <v>214</v>
      </c>
      <c r="C115" s="190" t="s">
        <v>215</v>
      </c>
      <c r="D115" s="176" t="s">
        <v>158</v>
      </c>
      <c r="E115" s="177">
        <v>155.4975</v>
      </c>
      <c r="F115" s="178"/>
      <c r="G115" s="179">
        <f>ROUND(E115*F115,2)</f>
        <v>0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21</v>
      </c>
      <c r="M115" s="179">
        <f>G115*(1+L115/100)</f>
        <v>0</v>
      </c>
      <c r="N115" s="177">
        <v>0</v>
      </c>
      <c r="O115" s="177">
        <f>ROUND(E115*N115,2)</f>
        <v>0</v>
      </c>
      <c r="P115" s="177">
        <v>0</v>
      </c>
      <c r="Q115" s="177">
        <f>ROUND(E115*P115,2)</f>
        <v>0</v>
      </c>
      <c r="R115" s="179" t="s">
        <v>129</v>
      </c>
      <c r="S115" s="179" t="s">
        <v>130</v>
      </c>
      <c r="T115" s="180" t="s">
        <v>130</v>
      </c>
      <c r="U115" s="157">
        <v>0.35</v>
      </c>
      <c r="V115" s="157">
        <f>ROUND(E115*U115,2)</f>
        <v>54.42</v>
      </c>
      <c r="W115" s="157"/>
      <c r="X115" s="157" t="s">
        <v>131</v>
      </c>
      <c r="Y115" s="157" t="s">
        <v>132</v>
      </c>
      <c r="Z115" s="147"/>
      <c r="AA115" s="147"/>
      <c r="AB115" s="147"/>
      <c r="AC115" s="147"/>
      <c r="AD115" s="147"/>
      <c r="AE115" s="147"/>
      <c r="AF115" s="147"/>
      <c r="AG115" s="147" t="s">
        <v>133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257" t="s">
        <v>216</v>
      </c>
      <c r="D116" s="258"/>
      <c r="E116" s="258"/>
      <c r="F116" s="258"/>
      <c r="G116" s="258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135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81" t="str">
        <f>C116</f>
        <v>bez naložení do dopravní nádoby, ale s vyprázdněním dopravní nádoby na hromadu nebo na dopravní prostředek,</v>
      </c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91" t="s">
        <v>621</v>
      </c>
      <c r="D117" s="158"/>
      <c r="E117" s="159">
        <v>135.48599999999999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137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92" t="s">
        <v>144</v>
      </c>
      <c r="D118" s="160"/>
      <c r="E118" s="161">
        <v>135.48599999999999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137</v>
      </c>
      <c r="AH118" s="147">
        <v>1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91" t="s">
        <v>622</v>
      </c>
      <c r="D119" s="158"/>
      <c r="E119" s="159">
        <v>20.011500000000002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137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2" t="s">
        <v>144</v>
      </c>
      <c r="D120" s="160"/>
      <c r="E120" s="161">
        <v>20.011500000000002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137</v>
      </c>
      <c r="AH120" s="147">
        <v>1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4">
        <v>18</v>
      </c>
      <c r="B121" s="175" t="s">
        <v>218</v>
      </c>
      <c r="C121" s="190" t="s">
        <v>219</v>
      </c>
      <c r="D121" s="176" t="s">
        <v>158</v>
      </c>
      <c r="E121" s="177">
        <v>17.2775</v>
      </c>
      <c r="F121" s="178"/>
      <c r="G121" s="179">
        <f>ROUND(E121*F121,2)</f>
        <v>0</v>
      </c>
      <c r="H121" s="178"/>
      <c r="I121" s="179">
        <f>ROUND(E121*H121,2)</f>
        <v>0</v>
      </c>
      <c r="J121" s="178"/>
      <c r="K121" s="179">
        <f>ROUND(E121*J121,2)</f>
        <v>0</v>
      </c>
      <c r="L121" s="179">
        <v>21</v>
      </c>
      <c r="M121" s="179">
        <f>G121*(1+L121/100)</f>
        <v>0</v>
      </c>
      <c r="N121" s="177">
        <v>0</v>
      </c>
      <c r="O121" s="177">
        <f>ROUND(E121*N121,2)</f>
        <v>0</v>
      </c>
      <c r="P121" s="177">
        <v>0</v>
      </c>
      <c r="Q121" s="177">
        <f>ROUND(E121*P121,2)</f>
        <v>0</v>
      </c>
      <c r="R121" s="179" t="s">
        <v>129</v>
      </c>
      <c r="S121" s="179" t="s">
        <v>130</v>
      </c>
      <c r="T121" s="180" t="s">
        <v>130</v>
      </c>
      <c r="U121" s="157">
        <v>0.48399999999999999</v>
      </c>
      <c r="V121" s="157">
        <f>ROUND(E121*U121,2)</f>
        <v>8.36</v>
      </c>
      <c r="W121" s="157"/>
      <c r="X121" s="157" t="s">
        <v>131</v>
      </c>
      <c r="Y121" s="157" t="s">
        <v>132</v>
      </c>
      <c r="Z121" s="147"/>
      <c r="AA121" s="147"/>
      <c r="AB121" s="147"/>
      <c r="AC121" s="147"/>
      <c r="AD121" s="147"/>
      <c r="AE121" s="147"/>
      <c r="AF121" s="147"/>
      <c r="AG121" s="147" t="s">
        <v>133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257" t="s">
        <v>216</v>
      </c>
      <c r="D122" s="258"/>
      <c r="E122" s="258"/>
      <c r="F122" s="258"/>
      <c r="G122" s="258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135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81" t="str">
        <f>C122</f>
        <v>bez naložení do dopravní nádoby, ale s vyprázdněním dopravní nádoby na hromadu nebo na dopravní prostředek,</v>
      </c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91" t="s">
        <v>623</v>
      </c>
      <c r="D123" s="158"/>
      <c r="E123" s="159">
        <v>15.054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137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92" t="s">
        <v>144</v>
      </c>
      <c r="D124" s="160"/>
      <c r="E124" s="161">
        <v>15.054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137</v>
      </c>
      <c r="AH124" s="147">
        <v>1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1" t="s">
        <v>624</v>
      </c>
      <c r="D125" s="158"/>
      <c r="E125" s="159">
        <v>2.2235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137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92" t="s">
        <v>144</v>
      </c>
      <c r="D126" s="160"/>
      <c r="E126" s="161">
        <v>2.2235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137</v>
      </c>
      <c r="AH126" s="147">
        <v>1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74">
        <v>19</v>
      </c>
      <c r="B127" s="175" t="s">
        <v>221</v>
      </c>
      <c r="C127" s="190" t="s">
        <v>222</v>
      </c>
      <c r="D127" s="176" t="s">
        <v>158</v>
      </c>
      <c r="E127" s="177">
        <v>30.1447</v>
      </c>
      <c r="F127" s="178"/>
      <c r="G127" s="179">
        <f>ROUND(E127*F127,2)</f>
        <v>0</v>
      </c>
      <c r="H127" s="178"/>
      <c r="I127" s="179">
        <f>ROUND(E127*H127,2)</f>
        <v>0</v>
      </c>
      <c r="J127" s="178"/>
      <c r="K127" s="179">
        <f>ROUND(E127*J127,2)</f>
        <v>0</v>
      </c>
      <c r="L127" s="179">
        <v>21</v>
      </c>
      <c r="M127" s="179">
        <f>G127*(1+L127/100)</f>
        <v>0</v>
      </c>
      <c r="N127" s="177">
        <v>0</v>
      </c>
      <c r="O127" s="177">
        <f>ROUND(E127*N127,2)</f>
        <v>0</v>
      </c>
      <c r="P127" s="177">
        <v>0</v>
      </c>
      <c r="Q127" s="177">
        <f>ROUND(E127*P127,2)</f>
        <v>0</v>
      </c>
      <c r="R127" s="179" t="s">
        <v>129</v>
      </c>
      <c r="S127" s="179" t="s">
        <v>130</v>
      </c>
      <c r="T127" s="180" t="s">
        <v>130</v>
      </c>
      <c r="U127" s="157">
        <v>1.0999999999999999E-2</v>
      </c>
      <c r="V127" s="157">
        <f>ROUND(E127*U127,2)</f>
        <v>0.33</v>
      </c>
      <c r="W127" s="157"/>
      <c r="X127" s="157" t="s">
        <v>131</v>
      </c>
      <c r="Y127" s="157" t="s">
        <v>132</v>
      </c>
      <c r="Z127" s="147"/>
      <c r="AA127" s="147"/>
      <c r="AB127" s="147"/>
      <c r="AC127" s="147"/>
      <c r="AD127" s="147"/>
      <c r="AE127" s="147"/>
      <c r="AF127" s="147"/>
      <c r="AG127" s="147" t="s">
        <v>133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257" t="s">
        <v>223</v>
      </c>
      <c r="D128" s="258"/>
      <c r="E128" s="258"/>
      <c r="F128" s="258"/>
      <c r="G128" s="258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135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91" t="s">
        <v>224</v>
      </c>
      <c r="D129" s="158"/>
      <c r="E129" s="159"/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137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91" t="s">
        <v>625</v>
      </c>
      <c r="D130" s="158"/>
      <c r="E130" s="159">
        <v>47.422199999999997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137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91" t="s">
        <v>626</v>
      </c>
      <c r="D131" s="158"/>
      <c r="E131" s="159">
        <v>-17.2775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137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92" t="s">
        <v>144</v>
      </c>
      <c r="D132" s="160"/>
      <c r="E132" s="161">
        <v>30.1447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137</v>
      </c>
      <c r="AH132" s="147">
        <v>1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4">
        <v>20</v>
      </c>
      <c r="B133" s="175" t="s">
        <v>227</v>
      </c>
      <c r="C133" s="190" t="s">
        <v>228</v>
      </c>
      <c r="D133" s="176" t="s">
        <v>158</v>
      </c>
      <c r="E133" s="177">
        <v>17.2775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7">
        <v>0</v>
      </c>
      <c r="O133" s="177">
        <f>ROUND(E133*N133,2)</f>
        <v>0</v>
      </c>
      <c r="P133" s="177">
        <v>0</v>
      </c>
      <c r="Q133" s="177">
        <f>ROUND(E133*P133,2)</f>
        <v>0</v>
      </c>
      <c r="R133" s="179" t="s">
        <v>129</v>
      </c>
      <c r="S133" s="179" t="s">
        <v>130</v>
      </c>
      <c r="T133" s="180" t="s">
        <v>130</v>
      </c>
      <c r="U133" s="157">
        <v>1.2E-2</v>
      </c>
      <c r="V133" s="157">
        <f>ROUND(E133*U133,2)</f>
        <v>0.21</v>
      </c>
      <c r="W133" s="157"/>
      <c r="X133" s="157" t="s">
        <v>131</v>
      </c>
      <c r="Y133" s="157" t="s">
        <v>132</v>
      </c>
      <c r="Z133" s="147"/>
      <c r="AA133" s="147"/>
      <c r="AB133" s="147"/>
      <c r="AC133" s="147"/>
      <c r="AD133" s="147"/>
      <c r="AE133" s="147"/>
      <c r="AF133" s="147"/>
      <c r="AG133" s="147" t="s">
        <v>133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257" t="s">
        <v>223</v>
      </c>
      <c r="D134" s="258"/>
      <c r="E134" s="258"/>
      <c r="F134" s="258"/>
      <c r="G134" s="258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135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91" t="s">
        <v>224</v>
      </c>
      <c r="D135" s="158"/>
      <c r="E135" s="159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137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91" t="s">
        <v>627</v>
      </c>
      <c r="D136" s="158"/>
      <c r="E136" s="159">
        <v>17.2775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137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92" t="s">
        <v>144</v>
      </c>
      <c r="D137" s="160"/>
      <c r="E137" s="161">
        <v>17.2775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137</v>
      </c>
      <c r="AH137" s="147">
        <v>1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4">
        <v>21</v>
      </c>
      <c r="B138" s="175" t="s">
        <v>230</v>
      </c>
      <c r="C138" s="190" t="s">
        <v>231</v>
      </c>
      <c r="D138" s="176" t="s">
        <v>158</v>
      </c>
      <c r="E138" s="177">
        <v>47.422199999999997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7">
        <v>0</v>
      </c>
      <c r="O138" s="177">
        <f>ROUND(E138*N138,2)</f>
        <v>0</v>
      </c>
      <c r="P138" s="177">
        <v>0</v>
      </c>
      <c r="Q138" s="177">
        <f>ROUND(E138*P138,2)</f>
        <v>0</v>
      </c>
      <c r="R138" s="179" t="s">
        <v>129</v>
      </c>
      <c r="S138" s="179" t="s">
        <v>130</v>
      </c>
      <c r="T138" s="180" t="s">
        <v>130</v>
      </c>
      <c r="U138" s="157">
        <v>8.9999999999999993E-3</v>
      </c>
      <c r="V138" s="157">
        <f>ROUND(E138*U138,2)</f>
        <v>0.43</v>
      </c>
      <c r="W138" s="157"/>
      <c r="X138" s="157" t="s">
        <v>131</v>
      </c>
      <c r="Y138" s="157" t="s">
        <v>132</v>
      </c>
      <c r="Z138" s="147"/>
      <c r="AA138" s="147"/>
      <c r="AB138" s="147"/>
      <c r="AC138" s="147"/>
      <c r="AD138" s="147"/>
      <c r="AE138" s="147"/>
      <c r="AF138" s="147"/>
      <c r="AG138" s="147" t="s">
        <v>133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91" t="s">
        <v>628</v>
      </c>
      <c r="D139" s="158"/>
      <c r="E139" s="159">
        <v>13.335000000000001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137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91" t="s">
        <v>629</v>
      </c>
      <c r="D140" s="158"/>
      <c r="E140" s="159">
        <v>33.535130000000002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137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91" t="s">
        <v>630</v>
      </c>
      <c r="D141" s="158"/>
      <c r="E141" s="159">
        <v>0.55206999999999995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137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92" t="s">
        <v>144</v>
      </c>
      <c r="D142" s="160"/>
      <c r="E142" s="161">
        <v>47.422199999999997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137</v>
      </c>
      <c r="AH142" s="147">
        <v>1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74">
        <v>22</v>
      </c>
      <c r="B143" s="175" t="s">
        <v>236</v>
      </c>
      <c r="C143" s="190" t="s">
        <v>237</v>
      </c>
      <c r="D143" s="176" t="s">
        <v>158</v>
      </c>
      <c r="E143" s="177">
        <v>125.3528</v>
      </c>
      <c r="F143" s="178"/>
      <c r="G143" s="179">
        <f>ROUND(E143*F143,2)</f>
        <v>0</v>
      </c>
      <c r="H143" s="178"/>
      <c r="I143" s="179">
        <f>ROUND(E143*H143,2)</f>
        <v>0</v>
      </c>
      <c r="J143" s="178"/>
      <c r="K143" s="179">
        <f>ROUND(E143*J143,2)</f>
        <v>0</v>
      </c>
      <c r="L143" s="179">
        <v>21</v>
      </c>
      <c r="M143" s="179">
        <f>G143*(1+L143/100)</f>
        <v>0</v>
      </c>
      <c r="N143" s="177">
        <v>0</v>
      </c>
      <c r="O143" s="177">
        <f>ROUND(E143*N143,2)</f>
        <v>0</v>
      </c>
      <c r="P143" s="177">
        <v>0</v>
      </c>
      <c r="Q143" s="177">
        <f>ROUND(E143*P143,2)</f>
        <v>0</v>
      </c>
      <c r="R143" s="179" t="s">
        <v>129</v>
      </c>
      <c r="S143" s="179" t="s">
        <v>130</v>
      </c>
      <c r="T143" s="180" t="s">
        <v>130</v>
      </c>
      <c r="U143" s="157">
        <v>0.20200000000000001</v>
      </c>
      <c r="V143" s="157">
        <f>ROUND(E143*U143,2)</f>
        <v>25.32</v>
      </c>
      <c r="W143" s="157"/>
      <c r="X143" s="157" t="s">
        <v>131</v>
      </c>
      <c r="Y143" s="157" t="s">
        <v>132</v>
      </c>
      <c r="Z143" s="147"/>
      <c r="AA143" s="147"/>
      <c r="AB143" s="147"/>
      <c r="AC143" s="147"/>
      <c r="AD143" s="147"/>
      <c r="AE143" s="147"/>
      <c r="AF143" s="147"/>
      <c r="AG143" s="147" t="s">
        <v>133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257" t="s">
        <v>238</v>
      </c>
      <c r="D144" s="258"/>
      <c r="E144" s="258"/>
      <c r="F144" s="258"/>
      <c r="G144" s="258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135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266" t="s">
        <v>239</v>
      </c>
      <c r="D145" s="267"/>
      <c r="E145" s="267"/>
      <c r="F145" s="267"/>
      <c r="G145" s="26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240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91" t="s">
        <v>136</v>
      </c>
      <c r="D146" s="158"/>
      <c r="E146" s="159"/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137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3" x14ac:dyDescent="0.2">
      <c r="A147" s="154"/>
      <c r="B147" s="155"/>
      <c r="C147" s="191" t="s">
        <v>631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137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91" t="s">
        <v>632</v>
      </c>
      <c r="D148" s="158"/>
      <c r="E148" s="159">
        <v>172.77500000000001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137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91" t="s">
        <v>633</v>
      </c>
      <c r="D149" s="158"/>
      <c r="E149" s="159">
        <v>-47.422199999999997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137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92" t="s">
        <v>144</v>
      </c>
      <c r="D150" s="160"/>
      <c r="E150" s="161">
        <v>125.3528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137</v>
      </c>
      <c r="AH150" s="147">
        <v>1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4">
        <v>23</v>
      </c>
      <c r="B151" s="175" t="s">
        <v>244</v>
      </c>
      <c r="C151" s="190" t="s">
        <v>245</v>
      </c>
      <c r="D151" s="176" t="s">
        <v>158</v>
      </c>
      <c r="E151" s="177">
        <v>33.535130000000002</v>
      </c>
      <c r="F151" s="178"/>
      <c r="G151" s="179">
        <f>ROUND(E151*F151,2)</f>
        <v>0</v>
      </c>
      <c r="H151" s="178"/>
      <c r="I151" s="179">
        <f>ROUND(E151*H151,2)</f>
        <v>0</v>
      </c>
      <c r="J151" s="178"/>
      <c r="K151" s="179">
        <f>ROUND(E151*J151,2)</f>
        <v>0</v>
      </c>
      <c r="L151" s="179">
        <v>21</v>
      </c>
      <c r="M151" s="179">
        <f>G151*(1+L151/100)</f>
        <v>0</v>
      </c>
      <c r="N151" s="177">
        <v>0</v>
      </c>
      <c r="O151" s="177">
        <f>ROUND(E151*N151,2)</f>
        <v>0</v>
      </c>
      <c r="P151" s="177">
        <v>0</v>
      </c>
      <c r="Q151" s="177">
        <f>ROUND(E151*P151,2)</f>
        <v>0</v>
      </c>
      <c r="R151" s="179" t="s">
        <v>129</v>
      </c>
      <c r="S151" s="179" t="s">
        <v>130</v>
      </c>
      <c r="T151" s="180" t="s">
        <v>130</v>
      </c>
      <c r="U151" s="157">
        <v>1.587</v>
      </c>
      <c r="V151" s="157">
        <f>ROUND(E151*U151,2)</f>
        <v>53.22</v>
      </c>
      <c r="W151" s="157"/>
      <c r="X151" s="157" t="s">
        <v>131</v>
      </c>
      <c r="Y151" s="157" t="s">
        <v>132</v>
      </c>
      <c r="Z151" s="147"/>
      <c r="AA151" s="147"/>
      <c r="AB151" s="147"/>
      <c r="AC151" s="147"/>
      <c r="AD151" s="147"/>
      <c r="AE151" s="147"/>
      <c r="AF151" s="147"/>
      <c r="AG151" s="147" t="s">
        <v>133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2" x14ac:dyDescent="0.2">
      <c r="A152" s="154"/>
      <c r="B152" s="155"/>
      <c r="C152" s="257" t="s">
        <v>246</v>
      </c>
      <c r="D152" s="258"/>
      <c r="E152" s="258"/>
      <c r="F152" s="258"/>
      <c r="G152" s="258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135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81" t="str">
        <f>C152</f>
        <v>sypaninou z vhodných hornin tř. 1 - 4 nebo materiálem připraveným podél výkopu ve vzdálenosti do 3 m od jeho kraje, pro jakoukoliv hloubku výkopu a jakoukoliv míru zhutnění,</v>
      </c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191" t="s">
        <v>136</v>
      </c>
      <c r="D153" s="158"/>
      <c r="E153" s="159"/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137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91" t="s">
        <v>634</v>
      </c>
      <c r="D154" s="158"/>
      <c r="E154" s="159"/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137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91" t="s">
        <v>635</v>
      </c>
      <c r="D155" s="158"/>
      <c r="E155" s="159"/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137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91" t="s">
        <v>636</v>
      </c>
      <c r="D156" s="158"/>
      <c r="E156" s="159">
        <v>9.7439999999999998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137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91" t="s">
        <v>637</v>
      </c>
      <c r="D157" s="158"/>
      <c r="E157" s="159">
        <v>1.5840000000000001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137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91" t="s">
        <v>638</v>
      </c>
      <c r="D158" s="158"/>
      <c r="E158" s="159">
        <v>6.8250000000000002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137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91" t="s">
        <v>639</v>
      </c>
      <c r="D159" s="158"/>
      <c r="E159" s="159">
        <v>10.4937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137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91" t="s">
        <v>640</v>
      </c>
      <c r="D160" s="158"/>
      <c r="E160" s="159">
        <v>5.4405000000000001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137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2" t="s">
        <v>144</v>
      </c>
      <c r="D161" s="160"/>
      <c r="E161" s="161">
        <v>34.087200000000003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137</v>
      </c>
      <c r="AH161" s="147">
        <v>1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91" t="s">
        <v>641</v>
      </c>
      <c r="D162" s="158"/>
      <c r="E162" s="159">
        <v>-5.6300000000000003E-2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137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91" t="s">
        <v>642</v>
      </c>
      <c r="D163" s="158"/>
      <c r="E163" s="159">
        <v>-1.3820000000000001E-2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137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1" t="s">
        <v>643</v>
      </c>
      <c r="D164" s="158"/>
      <c r="E164" s="159">
        <v>-8.9340000000000003E-2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137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91" t="s">
        <v>644</v>
      </c>
      <c r="D165" s="158"/>
      <c r="E165" s="159">
        <v>-0.20730000000000001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137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91" t="s">
        <v>645</v>
      </c>
      <c r="D166" s="158"/>
      <c r="E166" s="159">
        <v>-0.18531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137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2" t="s">
        <v>144</v>
      </c>
      <c r="D167" s="160"/>
      <c r="E167" s="161">
        <v>-0.55206999999999995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137</v>
      </c>
      <c r="AH167" s="147">
        <v>1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4">
        <v>24</v>
      </c>
      <c r="B168" s="175" t="s">
        <v>646</v>
      </c>
      <c r="C168" s="190" t="s">
        <v>647</v>
      </c>
      <c r="D168" s="176" t="s">
        <v>260</v>
      </c>
      <c r="E168" s="177">
        <v>67.070260000000005</v>
      </c>
      <c r="F168" s="178"/>
      <c r="G168" s="179">
        <f>ROUND(E168*F168,2)</f>
        <v>0</v>
      </c>
      <c r="H168" s="178"/>
      <c r="I168" s="179">
        <f>ROUND(E168*H168,2)</f>
        <v>0</v>
      </c>
      <c r="J168" s="178"/>
      <c r="K168" s="179">
        <f>ROUND(E168*J168,2)</f>
        <v>0</v>
      </c>
      <c r="L168" s="179">
        <v>21</v>
      </c>
      <c r="M168" s="179">
        <f>G168*(1+L168/100)</f>
        <v>0</v>
      </c>
      <c r="N168" s="177">
        <v>1</v>
      </c>
      <c r="O168" s="177">
        <f>ROUND(E168*N168,2)</f>
        <v>67.069999999999993</v>
      </c>
      <c r="P168" s="177">
        <v>0</v>
      </c>
      <c r="Q168" s="177">
        <f>ROUND(E168*P168,2)</f>
        <v>0</v>
      </c>
      <c r="R168" s="179" t="s">
        <v>267</v>
      </c>
      <c r="S168" s="179" t="s">
        <v>261</v>
      </c>
      <c r="T168" s="180" t="s">
        <v>261</v>
      </c>
      <c r="U168" s="157">
        <v>0</v>
      </c>
      <c r="V168" s="157">
        <f>ROUND(E168*U168,2)</f>
        <v>0</v>
      </c>
      <c r="W168" s="157"/>
      <c r="X168" s="157" t="s">
        <v>262</v>
      </c>
      <c r="Y168" s="157" t="s">
        <v>132</v>
      </c>
      <c r="Z168" s="147"/>
      <c r="AA168" s="147"/>
      <c r="AB168" s="147"/>
      <c r="AC168" s="147"/>
      <c r="AD168" s="147"/>
      <c r="AE168" s="147"/>
      <c r="AF168" s="147"/>
      <c r="AG168" s="147" t="s">
        <v>263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191" t="s">
        <v>136</v>
      </c>
      <c r="D169" s="158"/>
      <c r="E169" s="159"/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137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91" t="s">
        <v>634</v>
      </c>
      <c r="D170" s="158"/>
      <c r="E170" s="159"/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137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91" t="s">
        <v>648</v>
      </c>
      <c r="D171" s="158"/>
      <c r="E171" s="159">
        <v>67.070260000000005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137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92" t="s">
        <v>144</v>
      </c>
      <c r="D172" s="160"/>
      <c r="E172" s="161">
        <v>67.070260000000005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137</v>
      </c>
      <c r="AH172" s="147">
        <v>1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4">
        <v>25</v>
      </c>
      <c r="B173" s="175" t="s">
        <v>649</v>
      </c>
      <c r="C173" s="190" t="s">
        <v>650</v>
      </c>
      <c r="D173" s="176" t="s">
        <v>189</v>
      </c>
      <c r="E173" s="177">
        <v>28.29</v>
      </c>
      <c r="F173" s="178"/>
      <c r="G173" s="179">
        <f>ROUND(E173*F173,2)</f>
        <v>0</v>
      </c>
      <c r="H173" s="178"/>
      <c r="I173" s="179">
        <f>ROUND(E173*H173,2)</f>
        <v>0</v>
      </c>
      <c r="J173" s="178"/>
      <c r="K173" s="179">
        <f>ROUND(E173*J173,2)</f>
        <v>0</v>
      </c>
      <c r="L173" s="179">
        <v>21</v>
      </c>
      <c r="M173" s="179">
        <f>G173*(1+L173/100)</f>
        <v>0</v>
      </c>
      <c r="N173" s="177">
        <v>0</v>
      </c>
      <c r="O173" s="177">
        <f>ROUND(E173*N173,2)</f>
        <v>0</v>
      </c>
      <c r="P173" s="177">
        <v>0</v>
      </c>
      <c r="Q173" s="177">
        <f>ROUND(E173*P173,2)</f>
        <v>0</v>
      </c>
      <c r="R173" s="179" t="s">
        <v>651</v>
      </c>
      <c r="S173" s="179" t="s">
        <v>130</v>
      </c>
      <c r="T173" s="180" t="s">
        <v>130</v>
      </c>
      <c r="U173" s="157">
        <v>9.1999999999999998E-2</v>
      </c>
      <c r="V173" s="157">
        <f>ROUND(E173*U173,2)</f>
        <v>2.6</v>
      </c>
      <c r="W173" s="157"/>
      <c r="X173" s="157" t="s">
        <v>131</v>
      </c>
      <c r="Y173" s="157" t="s">
        <v>132</v>
      </c>
      <c r="Z173" s="147"/>
      <c r="AA173" s="147"/>
      <c r="AB173" s="147"/>
      <c r="AC173" s="147"/>
      <c r="AD173" s="147"/>
      <c r="AE173" s="147"/>
      <c r="AF173" s="147"/>
      <c r="AG173" s="147" t="s">
        <v>133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257" t="s">
        <v>652</v>
      </c>
      <c r="D174" s="258"/>
      <c r="E174" s="258"/>
      <c r="F174" s="258"/>
      <c r="G174" s="258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135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2.5" outlineLevel="1" x14ac:dyDescent="0.2">
      <c r="A175" s="174">
        <v>26</v>
      </c>
      <c r="B175" s="175" t="s">
        <v>653</v>
      </c>
      <c r="C175" s="190" t="s">
        <v>654</v>
      </c>
      <c r="D175" s="176" t="s">
        <v>189</v>
      </c>
      <c r="E175" s="177">
        <v>28.29</v>
      </c>
      <c r="F175" s="178"/>
      <c r="G175" s="179">
        <f>ROUND(E175*F175,2)</f>
        <v>0</v>
      </c>
      <c r="H175" s="178"/>
      <c r="I175" s="179">
        <f>ROUND(E175*H175,2)</f>
        <v>0</v>
      </c>
      <c r="J175" s="178"/>
      <c r="K175" s="179">
        <f>ROUND(E175*J175,2)</f>
        <v>0</v>
      </c>
      <c r="L175" s="179">
        <v>21</v>
      </c>
      <c r="M175" s="179">
        <f>G175*(1+L175/100)</f>
        <v>0</v>
      </c>
      <c r="N175" s="177">
        <v>0</v>
      </c>
      <c r="O175" s="177">
        <f>ROUND(E175*N175,2)</f>
        <v>0</v>
      </c>
      <c r="P175" s="177">
        <v>0</v>
      </c>
      <c r="Q175" s="177">
        <f>ROUND(E175*P175,2)</f>
        <v>0</v>
      </c>
      <c r="R175" s="179" t="s">
        <v>129</v>
      </c>
      <c r="S175" s="179" t="s">
        <v>130</v>
      </c>
      <c r="T175" s="180" t="s">
        <v>130</v>
      </c>
      <c r="U175" s="157">
        <v>0.17699999999999999</v>
      </c>
      <c r="V175" s="157">
        <f>ROUND(E175*U175,2)</f>
        <v>5.01</v>
      </c>
      <c r="W175" s="157"/>
      <c r="X175" s="157" t="s">
        <v>131</v>
      </c>
      <c r="Y175" s="157" t="s">
        <v>132</v>
      </c>
      <c r="Z175" s="147"/>
      <c r="AA175" s="147"/>
      <c r="AB175" s="147"/>
      <c r="AC175" s="147"/>
      <c r="AD175" s="147"/>
      <c r="AE175" s="147"/>
      <c r="AF175" s="147"/>
      <c r="AG175" s="147" t="s">
        <v>133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2" x14ac:dyDescent="0.2">
      <c r="A176" s="154"/>
      <c r="B176" s="155"/>
      <c r="C176" s="257" t="s">
        <v>655</v>
      </c>
      <c r="D176" s="258"/>
      <c r="E176" s="258"/>
      <c r="F176" s="258"/>
      <c r="G176" s="258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135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81" t="str">
        <f>C176</f>
        <v>s případným nutným přemístěním hromad nebo dočasných skládek na místo potřeby ze vzdálenosti do 30 m, v rovině nebo ve svahu do 1 : 5,</v>
      </c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91" t="s">
        <v>136</v>
      </c>
      <c r="D177" s="158"/>
      <c r="E177" s="159"/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137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91" t="s">
        <v>578</v>
      </c>
      <c r="D178" s="158"/>
      <c r="E178" s="159"/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137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91" t="s">
        <v>656</v>
      </c>
      <c r="D179" s="158"/>
      <c r="E179" s="159">
        <v>24.24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137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91" t="s">
        <v>580</v>
      </c>
      <c r="D180" s="158"/>
      <c r="E180" s="159"/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137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91" t="s">
        <v>657</v>
      </c>
      <c r="D181" s="158"/>
      <c r="E181" s="159">
        <v>4.05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137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92" t="s">
        <v>144</v>
      </c>
      <c r="D182" s="160"/>
      <c r="E182" s="161">
        <v>28.29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137</v>
      </c>
      <c r="AH182" s="147">
        <v>1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4">
        <v>27</v>
      </c>
      <c r="B183" s="175" t="s">
        <v>658</v>
      </c>
      <c r="C183" s="190" t="s">
        <v>659</v>
      </c>
      <c r="D183" s="176" t="s">
        <v>660</v>
      </c>
      <c r="E183" s="177">
        <v>0.99014999999999997</v>
      </c>
      <c r="F183" s="178"/>
      <c r="G183" s="179">
        <f>ROUND(E183*F183,2)</f>
        <v>0</v>
      </c>
      <c r="H183" s="178"/>
      <c r="I183" s="179">
        <f>ROUND(E183*H183,2)</f>
        <v>0</v>
      </c>
      <c r="J183" s="178"/>
      <c r="K183" s="179">
        <f>ROUND(E183*J183,2)</f>
        <v>0</v>
      </c>
      <c r="L183" s="179">
        <v>21</v>
      </c>
      <c r="M183" s="179">
        <f>G183*(1+L183/100)</f>
        <v>0</v>
      </c>
      <c r="N183" s="177">
        <v>1E-3</v>
      </c>
      <c r="O183" s="177">
        <f>ROUND(E183*N183,2)</f>
        <v>0</v>
      </c>
      <c r="P183" s="177">
        <v>0</v>
      </c>
      <c r="Q183" s="177">
        <f>ROUND(E183*P183,2)</f>
        <v>0</v>
      </c>
      <c r="R183" s="179" t="s">
        <v>267</v>
      </c>
      <c r="S183" s="179" t="s">
        <v>130</v>
      </c>
      <c r="T183" s="180" t="s">
        <v>130</v>
      </c>
      <c r="U183" s="157">
        <v>0</v>
      </c>
      <c r="V183" s="157">
        <f>ROUND(E183*U183,2)</f>
        <v>0</v>
      </c>
      <c r="W183" s="157"/>
      <c r="X183" s="157" t="s">
        <v>262</v>
      </c>
      <c r="Y183" s="157" t="s">
        <v>132</v>
      </c>
      <c r="Z183" s="147"/>
      <c r="AA183" s="147"/>
      <c r="AB183" s="147"/>
      <c r="AC183" s="147"/>
      <c r="AD183" s="147"/>
      <c r="AE183" s="147"/>
      <c r="AF183" s="147"/>
      <c r="AG183" s="147" t="s">
        <v>263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91" t="s">
        <v>661</v>
      </c>
      <c r="D184" s="158"/>
      <c r="E184" s="159">
        <v>0.99014999999999997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137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92" t="s">
        <v>144</v>
      </c>
      <c r="D185" s="160"/>
      <c r="E185" s="161">
        <v>0.99014999999999997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137</v>
      </c>
      <c r="AH185" s="147">
        <v>1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4">
        <v>28</v>
      </c>
      <c r="B186" s="175" t="s">
        <v>254</v>
      </c>
      <c r="C186" s="190" t="s">
        <v>255</v>
      </c>
      <c r="D186" s="176" t="s">
        <v>158</v>
      </c>
      <c r="E186" s="177">
        <v>30.1447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21</v>
      </c>
      <c r="M186" s="179">
        <f>G186*(1+L186/100)</f>
        <v>0</v>
      </c>
      <c r="N186" s="177">
        <v>0</v>
      </c>
      <c r="O186" s="177">
        <f>ROUND(E186*N186,2)</f>
        <v>0</v>
      </c>
      <c r="P186" s="177">
        <v>0</v>
      </c>
      <c r="Q186" s="177">
        <f>ROUND(E186*P186,2)</f>
        <v>0</v>
      </c>
      <c r="R186" s="179" t="s">
        <v>129</v>
      </c>
      <c r="S186" s="179" t="s">
        <v>130</v>
      </c>
      <c r="T186" s="180" t="s">
        <v>130</v>
      </c>
      <c r="U186" s="157">
        <v>0</v>
      </c>
      <c r="V186" s="157">
        <f>ROUND(E186*U186,2)</f>
        <v>0</v>
      </c>
      <c r="W186" s="157"/>
      <c r="X186" s="157" t="s">
        <v>131</v>
      </c>
      <c r="Y186" s="157" t="s">
        <v>132</v>
      </c>
      <c r="Z186" s="147"/>
      <c r="AA186" s="147"/>
      <c r="AB186" s="147"/>
      <c r="AC186" s="147"/>
      <c r="AD186" s="147"/>
      <c r="AE186" s="147"/>
      <c r="AF186" s="147"/>
      <c r="AG186" s="147" t="s">
        <v>133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191" t="s">
        <v>625</v>
      </c>
      <c r="D187" s="158"/>
      <c r="E187" s="159">
        <v>47.422199999999997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137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1" t="s">
        <v>626</v>
      </c>
      <c r="D188" s="158"/>
      <c r="E188" s="159">
        <v>-17.2775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137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92" t="s">
        <v>144</v>
      </c>
      <c r="D189" s="160"/>
      <c r="E189" s="161">
        <v>30.1447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137</v>
      </c>
      <c r="AH189" s="147">
        <v>1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4">
        <v>29</v>
      </c>
      <c r="B190" s="175" t="s">
        <v>256</v>
      </c>
      <c r="C190" s="190" t="s">
        <v>257</v>
      </c>
      <c r="D190" s="176" t="s">
        <v>158</v>
      </c>
      <c r="E190" s="177">
        <v>17.2775</v>
      </c>
      <c r="F190" s="178"/>
      <c r="G190" s="179">
        <f>ROUND(E190*F190,2)</f>
        <v>0</v>
      </c>
      <c r="H190" s="178"/>
      <c r="I190" s="179">
        <f>ROUND(E190*H190,2)</f>
        <v>0</v>
      </c>
      <c r="J190" s="178"/>
      <c r="K190" s="179">
        <f>ROUND(E190*J190,2)</f>
        <v>0</v>
      </c>
      <c r="L190" s="179">
        <v>21</v>
      </c>
      <c r="M190" s="179">
        <f>G190*(1+L190/100)</f>
        <v>0</v>
      </c>
      <c r="N190" s="177">
        <v>0</v>
      </c>
      <c r="O190" s="177">
        <f>ROUND(E190*N190,2)</f>
        <v>0</v>
      </c>
      <c r="P190" s="177">
        <v>0</v>
      </c>
      <c r="Q190" s="177">
        <f>ROUND(E190*P190,2)</f>
        <v>0</v>
      </c>
      <c r="R190" s="179" t="s">
        <v>129</v>
      </c>
      <c r="S190" s="179" t="s">
        <v>130</v>
      </c>
      <c r="T190" s="180" t="s">
        <v>130</v>
      </c>
      <c r="U190" s="157">
        <v>0</v>
      </c>
      <c r="V190" s="157">
        <f>ROUND(E190*U190,2)</f>
        <v>0</v>
      </c>
      <c r="W190" s="157"/>
      <c r="X190" s="157" t="s">
        <v>131</v>
      </c>
      <c r="Y190" s="157" t="s">
        <v>132</v>
      </c>
      <c r="Z190" s="147"/>
      <c r="AA190" s="147"/>
      <c r="AB190" s="147"/>
      <c r="AC190" s="147"/>
      <c r="AD190" s="147"/>
      <c r="AE190" s="147"/>
      <c r="AF190" s="147"/>
      <c r="AG190" s="147" t="s">
        <v>133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191" t="s">
        <v>662</v>
      </c>
      <c r="D191" s="158"/>
      <c r="E191" s="159">
        <v>17.2775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137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92" t="s">
        <v>144</v>
      </c>
      <c r="D192" s="160"/>
      <c r="E192" s="161">
        <v>17.2775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137</v>
      </c>
      <c r="AH192" s="147">
        <v>1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x14ac:dyDescent="0.2">
      <c r="A193" s="167" t="s">
        <v>124</v>
      </c>
      <c r="B193" s="168" t="s">
        <v>76</v>
      </c>
      <c r="C193" s="189" t="s">
        <v>77</v>
      </c>
      <c r="D193" s="169"/>
      <c r="E193" s="170"/>
      <c r="F193" s="171"/>
      <c r="G193" s="171">
        <f>SUMIF(AG194:AG200,"&lt;&gt;NOR",G194:G200)</f>
        <v>0</v>
      </c>
      <c r="H193" s="171"/>
      <c r="I193" s="171">
        <f>SUM(I194:I200)</f>
        <v>0</v>
      </c>
      <c r="J193" s="171"/>
      <c r="K193" s="171">
        <f>SUM(K194:K200)</f>
        <v>0</v>
      </c>
      <c r="L193" s="171"/>
      <c r="M193" s="171">
        <f>SUM(M194:M200)</f>
        <v>0</v>
      </c>
      <c r="N193" s="170"/>
      <c r="O193" s="170">
        <f>SUM(O194:O200)</f>
        <v>22.71</v>
      </c>
      <c r="P193" s="170"/>
      <c r="Q193" s="170">
        <f>SUM(Q194:Q200)</f>
        <v>0</v>
      </c>
      <c r="R193" s="171"/>
      <c r="S193" s="171"/>
      <c r="T193" s="172"/>
      <c r="U193" s="166"/>
      <c r="V193" s="166">
        <f>SUM(V194:V200)</f>
        <v>17.38</v>
      </c>
      <c r="W193" s="166"/>
      <c r="X193" s="166"/>
      <c r="Y193" s="166"/>
      <c r="AG193" t="s">
        <v>125</v>
      </c>
    </row>
    <row r="194" spans="1:60" outlineLevel="1" x14ac:dyDescent="0.2">
      <c r="A194" s="174">
        <v>30</v>
      </c>
      <c r="B194" s="175" t="s">
        <v>663</v>
      </c>
      <c r="C194" s="190" t="s">
        <v>664</v>
      </c>
      <c r="D194" s="176" t="s">
        <v>158</v>
      </c>
      <c r="E194" s="177">
        <v>13.335000000000001</v>
      </c>
      <c r="F194" s="178"/>
      <c r="G194" s="179">
        <f>ROUND(E194*F194,2)</f>
        <v>0</v>
      </c>
      <c r="H194" s="178"/>
      <c r="I194" s="179">
        <f>ROUND(E194*H194,2)</f>
        <v>0</v>
      </c>
      <c r="J194" s="178"/>
      <c r="K194" s="179">
        <f>ROUND(E194*J194,2)</f>
        <v>0</v>
      </c>
      <c r="L194" s="179">
        <v>21</v>
      </c>
      <c r="M194" s="179">
        <f>G194*(1+L194/100)</f>
        <v>0</v>
      </c>
      <c r="N194" s="177">
        <v>1.7034</v>
      </c>
      <c r="O194" s="177">
        <f>ROUND(E194*N194,2)</f>
        <v>22.71</v>
      </c>
      <c r="P194" s="177">
        <v>0</v>
      </c>
      <c r="Q194" s="177">
        <f>ROUND(E194*P194,2)</f>
        <v>0</v>
      </c>
      <c r="R194" s="179" t="s">
        <v>272</v>
      </c>
      <c r="S194" s="179" t="s">
        <v>130</v>
      </c>
      <c r="T194" s="180" t="s">
        <v>130</v>
      </c>
      <c r="U194" s="157">
        <v>1.3029999999999999</v>
      </c>
      <c r="V194" s="157">
        <f>ROUND(E194*U194,2)</f>
        <v>17.38</v>
      </c>
      <c r="W194" s="157"/>
      <c r="X194" s="157" t="s">
        <v>131</v>
      </c>
      <c r="Y194" s="157" t="s">
        <v>132</v>
      </c>
      <c r="Z194" s="147"/>
      <c r="AA194" s="147"/>
      <c r="AB194" s="147"/>
      <c r="AC194" s="147"/>
      <c r="AD194" s="147"/>
      <c r="AE194" s="147"/>
      <c r="AF194" s="147"/>
      <c r="AG194" s="147" t="s">
        <v>133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257" t="s">
        <v>273</v>
      </c>
      <c r="D195" s="258"/>
      <c r="E195" s="258"/>
      <c r="F195" s="258"/>
      <c r="G195" s="258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135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191" t="s">
        <v>136</v>
      </c>
      <c r="D196" s="158"/>
      <c r="E196" s="159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137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91" t="s">
        <v>665</v>
      </c>
      <c r="D197" s="158"/>
      <c r="E197" s="159"/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137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91" t="s">
        <v>666</v>
      </c>
      <c r="D198" s="158"/>
      <c r="E198" s="159">
        <v>11.58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137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91" t="s">
        <v>667</v>
      </c>
      <c r="D199" s="158"/>
      <c r="E199" s="159">
        <v>1.7549999999999999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137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92" t="s">
        <v>144</v>
      </c>
      <c r="D200" s="160"/>
      <c r="E200" s="161">
        <v>13.335000000000001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137</v>
      </c>
      <c r="AH200" s="147">
        <v>1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x14ac:dyDescent="0.2">
      <c r="A201" s="167" t="s">
        <v>124</v>
      </c>
      <c r="B201" s="168" t="s">
        <v>82</v>
      </c>
      <c r="C201" s="189" t="s">
        <v>83</v>
      </c>
      <c r="D201" s="169"/>
      <c r="E201" s="170"/>
      <c r="F201" s="171"/>
      <c r="G201" s="171">
        <f>SUMIF(AG202:AG320,"&lt;&gt;NOR",G202:G320)</f>
        <v>0</v>
      </c>
      <c r="H201" s="171"/>
      <c r="I201" s="171">
        <f>SUM(I202:I320)</f>
        <v>0</v>
      </c>
      <c r="J201" s="171"/>
      <c r="K201" s="171">
        <f>SUM(K202:K320)</f>
        <v>0</v>
      </c>
      <c r="L201" s="171"/>
      <c r="M201" s="171">
        <f>SUM(M202:M320)</f>
        <v>0</v>
      </c>
      <c r="N201" s="170"/>
      <c r="O201" s="170">
        <f>SUM(O202:O320)</f>
        <v>4.1100000000000003</v>
      </c>
      <c r="P201" s="170"/>
      <c r="Q201" s="170">
        <f>SUM(Q202:Q320)</f>
        <v>0</v>
      </c>
      <c r="R201" s="171"/>
      <c r="S201" s="171"/>
      <c r="T201" s="172"/>
      <c r="U201" s="166"/>
      <c r="V201" s="166">
        <f>SUM(V202:V320)</f>
        <v>407.00999999999988</v>
      </c>
      <c r="W201" s="166"/>
      <c r="X201" s="166"/>
      <c r="Y201" s="166"/>
      <c r="AG201" t="s">
        <v>125</v>
      </c>
    </row>
    <row r="202" spans="1:60" ht="22.5" outlineLevel="1" x14ac:dyDescent="0.2">
      <c r="A202" s="174">
        <v>31</v>
      </c>
      <c r="B202" s="175" t="s">
        <v>281</v>
      </c>
      <c r="C202" s="190" t="s">
        <v>282</v>
      </c>
      <c r="D202" s="176" t="s">
        <v>283</v>
      </c>
      <c r="E202" s="177">
        <v>27</v>
      </c>
      <c r="F202" s="178"/>
      <c r="G202" s="179">
        <f>ROUND(E202*F202,2)</f>
        <v>0</v>
      </c>
      <c r="H202" s="178"/>
      <c r="I202" s="179">
        <f>ROUND(E202*H202,2)</f>
        <v>0</v>
      </c>
      <c r="J202" s="178"/>
      <c r="K202" s="179">
        <f>ROUND(E202*J202,2)</f>
        <v>0</v>
      </c>
      <c r="L202" s="179">
        <v>21</v>
      </c>
      <c r="M202" s="179">
        <f>G202*(1+L202/100)</f>
        <v>0</v>
      </c>
      <c r="N202" s="177">
        <v>0</v>
      </c>
      <c r="O202" s="177">
        <f>ROUND(E202*N202,2)</f>
        <v>0</v>
      </c>
      <c r="P202" s="177">
        <v>0</v>
      </c>
      <c r="Q202" s="177">
        <f>ROUND(E202*P202,2)</f>
        <v>0</v>
      </c>
      <c r="R202" s="179" t="s">
        <v>272</v>
      </c>
      <c r="S202" s="179" t="s">
        <v>130</v>
      </c>
      <c r="T202" s="180" t="s">
        <v>130</v>
      </c>
      <c r="U202" s="157">
        <v>1.22</v>
      </c>
      <c r="V202" s="157">
        <f>ROUND(E202*U202,2)</f>
        <v>32.94</v>
      </c>
      <c r="W202" s="157"/>
      <c r="X202" s="157" t="s">
        <v>131</v>
      </c>
      <c r="Y202" s="157" t="s">
        <v>132</v>
      </c>
      <c r="Z202" s="147"/>
      <c r="AA202" s="147"/>
      <c r="AB202" s="147"/>
      <c r="AC202" s="147"/>
      <c r="AD202" s="147"/>
      <c r="AE202" s="147"/>
      <c r="AF202" s="147"/>
      <c r="AG202" s="147" t="s">
        <v>668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191" t="s">
        <v>136</v>
      </c>
      <c r="D203" s="158"/>
      <c r="E203" s="159"/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137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91" t="s">
        <v>669</v>
      </c>
      <c r="D204" s="158"/>
      <c r="E204" s="159"/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137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91" t="s">
        <v>670</v>
      </c>
      <c r="D205" s="158"/>
      <c r="E205" s="159">
        <v>27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137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92" t="s">
        <v>144</v>
      </c>
      <c r="D206" s="160"/>
      <c r="E206" s="161">
        <v>27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137</v>
      </c>
      <c r="AH206" s="147">
        <v>1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2.5" outlineLevel="1" x14ac:dyDescent="0.2">
      <c r="A207" s="174">
        <v>32</v>
      </c>
      <c r="B207" s="175" t="s">
        <v>671</v>
      </c>
      <c r="C207" s="190" t="s">
        <v>672</v>
      </c>
      <c r="D207" s="176" t="s">
        <v>128</v>
      </c>
      <c r="E207" s="177">
        <v>70</v>
      </c>
      <c r="F207" s="178"/>
      <c r="G207" s="179">
        <f>ROUND(E207*F207,2)</f>
        <v>0</v>
      </c>
      <c r="H207" s="178"/>
      <c r="I207" s="179">
        <f>ROUND(E207*H207,2)</f>
        <v>0</v>
      </c>
      <c r="J207" s="178"/>
      <c r="K207" s="179">
        <f>ROUND(E207*J207,2)</f>
        <v>0</v>
      </c>
      <c r="L207" s="179">
        <v>21</v>
      </c>
      <c r="M207" s="179">
        <f>G207*(1+L207/100)</f>
        <v>0</v>
      </c>
      <c r="N207" s="177">
        <v>0</v>
      </c>
      <c r="O207" s="177">
        <f>ROUND(E207*N207,2)</f>
        <v>0</v>
      </c>
      <c r="P207" s="177">
        <v>0</v>
      </c>
      <c r="Q207" s="177">
        <f>ROUND(E207*P207,2)</f>
        <v>0</v>
      </c>
      <c r="R207" s="179" t="s">
        <v>272</v>
      </c>
      <c r="S207" s="179" t="s">
        <v>130</v>
      </c>
      <c r="T207" s="180" t="s">
        <v>130</v>
      </c>
      <c r="U207" s="157">
        <v>3.4000000000000002E-2</v>
      </c>
      <c r="V207" s="157">
        <f>ROUND(E207*U207,2)</f>
        <v>2.38</v>
      </c>
      <c r="W207" s="157"/>
      <c r="X207" s="157" t="s">
        <v>131</v>
      </c>
      <c r="Y207" s="157" t="s">
        <v>132</v>
      </c>
      <c r="Z207" s="147"/>
      <c r="AA207" s="147"/>
      <c r="AB207" s="147"/>
      <c r="AC207" s="147"/>
      <c r="AD207" s="147"/>
      <c r="AE207" s="147"/>
      <c r="AF207" s="147"/>
      <c r="AG207" s="147" t="s">
        <v>668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257" t="s">
        <v>273</v>
      </c>
      <c r="D208" s="258"/>
      <c r="E208" s="258"/>
      <c r="F208" s="258"/>
      <c r="G208" s="258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135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191" t="s">
        <v>136</v>
      </c>
      <c r="D209" s="158"/>
      <c r="E209" s="159"/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137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91" t="s">
        <v>669</v>
      </c>
      <c r="D210" s="158"/>
      <c r="E210" s="159"/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137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91" t="s">
        <v>673</v>
      </c>
      <c r="D211" s="158"/>
      <c r="E211" s="159">
        <v>70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137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92" t="s">
        <v>144</v>
      </c>
      <c r="D212" s="160"/>
      <c r="E212" s="161">
        <v>70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137</v>
      </c>
      <c r="AH212" s="147">
        <v>1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22.5" outlineLevel="1" x14ac:dyDescent="0.2">
      <c r="A213" s="174">
        <v>33</v>
      </c>
      <c r="B213" s="175" t="s">
        <v>674</v>
      </c>
      <c r="C213" s="190" t="s">
        <v>675</v>
      </c>
      <c r="D213" s="176" t="s">
        <v>128</v>
      </c>
      <c r="E213" s="177">
        <v>11</v>
      </c>
      <c r="F213" s="178"/>
      <c r="G213" s="179">
        <f>ROUND(E213*F213,2)</f>
        <v>0</v>
      </c>
      <c r="H213" s="178"/>
      <c r="I213" s="179">
        <f>ROUND(E213*H213,2)</f>
        <v>0</v>
      </c>
      <c r="J213" s="178"/>
      <c r="K213" s="179">
        <f>ROUND(E213*J213,2)</f>
        <v>0</v>
      </c>
      <c r="L213" s="179">
        <v>21</v>
      </c>
      <c r="M213" s="179">
        <f>G213*(1+L213/100)</f>
        <v>0</v>
      </c>
      <c r="N213" s="177">
        <v>0</v>
      </c>
      <c r="O213" s="177">
        <f>ROUND(E213*N213,2)</f>
        <v>0</v>
      </c>
      <c r="P213" s="177">
        <v>0</v>
      </c>
      <c r="Q213" s="177">
        <f>ROUND(E213*P213,2)</f>
        <v>0</v>
      </c>
      <c r="R213" s="179" t="s">
        <v>272</v>
      </c>
      <c r="S213" s="179" t="s">
        <v>130</v>
      </c>
      <c r="T213" s="180" t="s">
        <v>130</v>
      </c>
      <c r="U213" s="157">
        <v>3.5999999999999997E-2</v>
      </c>
      <c r="V213" s="157">
        <f>ROUND(E213*U213,2)</f>
        <v>0.4</v>
      </c>
      <c r="W213" s="157"/>
      <c r="X213" s="157" t="s">
        <v>131</v>
      </c>
      <c r="Y213" s="157" t="s">
        <v>132</v>
      </c>
      <c r="Z213" s="147"/>
      <c r="AA213" s="147"/>
      <c r="AB213" s="147"/>
      <c r="AC213" s="147"/>
      <c r="AD213" s="147"/>
      <c r="AE213" s="147"/>
      <c r="AF213" s="147"/>
      <c r="AG213" s="147" t="s">
        <v>133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257" t="s">
        <v>273</v>
      </c>
      <c r="D214" s="258"/>
      <c r="E214" s="258"/>
      <c r="F214" s="258"/>
      <c r="G214" s="258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135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91" t="s">
        <v>136</v>
      </c>
      <c r="D215" s="158"/>
      <c r="E215" s="159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137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1" t="s">
        <v>669</v>
      </c>
      <c r="D216" s="158"/>
      <c r="E216" s="159"/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137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91" t="s">
        <v>676</v>
      </c>
      <c r="D217" s="158"/>
      <c r="E217" s="159">
        <v>11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137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92" t="s">
        <v>144</v>
      </c>
      <c r="D218" s="160"/>
      <c r="E218" s="161">
        <v>11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137</v>
      </c>
      <c r="AH218" s="147">
        <v>1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1" x14ac:dyDescent="0.2">
      <c r="A219" s="174">
        <v>34</v>
      </c>
      <c r="B219" s="175" t="s">
        <v>677</v>
      </c>
      <c r="C219" s="190" t="s">
        <v>678</v>
      </c>
      <c r="D219" s="176" t="s">
        <v>128</v>
      </c>
      <c r="E219" s="177">
        <v>45.5</v>
      </c>
      <c r="F219" s="178"/>
      <c r="G219" s="179">
        <f>ROUND(E219*F219,2)</f>
        <v>0</v>
      </c>
      <c r="H219" s="178"/>
      <c r="I219" s="179">
        <f>ROUND(E219*H219,2)</f>
        <v>0</v>
      </c>
      <c r="J219" s="178"/>
      <c r="K219" s="179">
        <f>ROUND(E219*J219,2)</f>
        <v>0</v>
      </c>
      <c r="L219" s="179">
        <v>21</v>
      </c>
      <c r="M219" s="179">
        <f>G219*(1+L219/100)</f>
        <v>0</v>
      </c>
      <c r="N219" s="177">
        <v>0</v>
      </c>
      <c r="O219" s="177">
        <f>ROUND(E219*N219,2)</f>
        <v>0</v>
      </c>
      <c r="P219" s="177">
        <v>0</v>
      </c>
      <c r="Q219" s="177">
        <f>ROUND(E219*P219,2)</f>
        <v>0</v>
      </c>
      <c r="R219" s="179" t="s">
        <v>272</v>
      </c>
      <c r="S219" s="179" t="s">
        <v>130</v>
      </c>
      <c r="T219" s="180" t="s">
        <v>130</v>
      </c>
      <c r="U219" s="157">
        <v>3.7999999999999999E-2</v>
      </c>
      <c r="V219" s="157">
        <f>ROUND(E219*U219,2)</f>
        <v>1.73</v>
      </c>
      <c r="W219" s="157"/>
      <c r="X219" s="157" t="s">
        <v>131</v>
      </c>
      <c r="Y219" s="157" t="s">
        <v>132</v>
      </c>
      <c r="Z219" s="147"/>
      <c r="AA219" s="147"/>
      <c r="AB219" s="147"/>
      <c r="AC219" s="147"/>
      <c r="AD219" s="147"/>
      <c r="AE219" s="147"/>
      <c r="AF219" s="147"/>
      <c r="AG219" s="147" t="s">
        <v>133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">
      <c r="A220" s="154"/>
      <c r="B220" s="155"/>
      <c r="C220" s="257" t="s">
        <v>273</v>
      </c>
      <c r="D220" s="258"/>
      <c r="E220" s="258"/>
      <c r="F220" s="258"/>
      <c r="G220" s="258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135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4"/>
      <c r="B221" s="155"/>
      <c r="C221" s="191" t="s">
        <v>136</v>
      </c>
      <c r="D221" s="158"/>
      <c r="E221" s="159"/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137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91" t="s">
        <v>669</v>
      </c>
      <c r="D222" s="158"/>
      <c r="E222" s="159"/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137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191" t="s">
        <v>679</v>
      </c>
      <c r="D223" s="158"/>
      <c r="E223" s="159">
        <v>45.5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137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92" t="s">
        <v>144</v>
      </c>
      <c r="D224" s="160"/>
      <c r="E224" s="161">
        <v>45.5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137</v>
      </c>
      <c r="AH224" s="147">
        <v>1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2.5" outlineLevel="1" x14ac:dyDescent="0.2">
      <c r="A225" s="174">
        <v>35</v>
      </c>
      <c r="B225" s="175" t="s">
        <v>680</v>
      </c>
      <c r="C225" s="190" t="s">
        <v>681</v>
      </c>
      <c r="D225" s="176" t="s">
        <v>128</v>
      </c>
      <c r="E225" s="177">
        <v>66.5</v>
      </c>
      <c r="F225" s="178"/>
      <c r="G225" s="179">
        <f>ROUND(E225*F225,2)</f>
        <v>0</v>
      </c>
      <c r="H225" s="178"/>
      <c r="I225" s="179">
        <f>ROUND(E225*H225,2)</f>
        <v>0</v>
      </c>
      <c r="J225" s="178"/>
      <c r="K225" s="179">
        <f>ROUND(E225*J225,2)</f>
        <v>0</v>
      </c>
      <c r="L225" s="179">
        <v>21</v>
      </c>
      <c r="M225" s="179">
        <f>G225*(1+L225/100)</f>
        <v>0</v>
      </c>
      <c r="N225" s="177">
        <v>0</v>
      </c>
      <c r="O225" s="177">
        <f>ROUND(E225*N225,2)</f>
        <v>0</v>
      </c>
      <c r="P225" s="177">
        <v>0</v>
      </c>
      <c r="Q225" s="177">
        <f>ROUND(E225*P225,2)</f>
        <v>0</v>
      </c>
      <c r="R225" s="179" t="s">
        <v>272</v>
      </c>
      <c r="S225" s="179" t="s">
        <v>130</v>
      </c>
      <c r="T225" s="180" t="s">
        <v>130</v>
      </c>
      <c r="U225" s="157">
        <v>5.3999999999999999E-2</v>
      </c>
      <c r="V225" s="157">
        <f>ROUND(E225*U225,2)</f>
        <v>3.59</v>
      </c>
      <c r="W225" s="157"/>
      <c r="X225" s="157" t="s">
        <v>131</v>
      </c>
      <c r="Y225" s="157" t="s">
        <v>132</v>
      </c>
      <c r="Z225" s="147"/>
      <c r="AA225" s="147"/>
      <c r="AB225" s="147"/>
      <c r="AC225" s="147"/>
      <c r="AD225" s="147"/>
      <c r="AE225" s="147"/>
      <c r="AF225" s="147"/>
      <c r="AG225" s="147" t="s">
        <v>133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257" t="s">
        <v>273</v>
      </c>
      <c r="D226" s="258"/>
      <c r="E226" s="258"/>
      <c r="F226" s="258"/>
      <c r="G226" s="258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135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191" t="s">
        <v>136</v>
      </c>
      <c r="D227" s="158"/>
      <c r="E227" s="159"/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137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91" t="s">
        <v>669</v>
      </c>
      <c r="D228" s="158"/>
      <c r="E228" s="159"/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137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191" t="s">
        <v>682</v>
      </c>
      <c r="D229" s="158"/>
      <c r="E229" s="159">
        <v>66.5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137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92" t="s">
        <v>144</v>
      </c>
      <c r="D230" s="160"/>
      <c r="E230" s="161">
        <v>66.5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137</v>
      </c>
      <c r="AH230" s="147">
        <v>1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74">
        <v>36</v>
      </c>
      <c r="B231" s="175" t="s">
        <v>683</v>
      </c>
      <c r="C231" s="190" t="s">
        <v>684</v>
      </c>
      <c r="D231" s="176" t="s">
        <v>128</v>
      </c>
      <c r="E231" s="177">
        <v>19.5</v>
      </c>
      <c r="F231" s="178"/>
      <c r="G231" s="179">
        <f>ROUND(E231*F231,2)</f>
        <v>0</v>
      </c>
      <c r="H231" s="178"/>
      <c r="I231" s="179">
        <f>ROUND(E231*H231,2)</f>
        <v>0</v>
      </c>
      <c r="J231" s="178"/>
      <c r="K231" s="179">
        <f>ROUND(E231*J231,2)</f>
        <v>0</v>
      </c>
      <c r="L231" s="179">
        <v>21</v>
      </c>
      <c r="M231" s="179">
        <f>G231*(1+L231/100)</f>
        <v>0</v>
      </c>
      <c r="N231" s="177">
        <v>0</v>
      </c>
      <c r="O231" s="177">
        <f>ROUND(E231*N231,2)</f>
        <v>0</v>
      </c>
      <c r="P231" s="177">
        <v>0</v>
      </c>
      <c r="Q231" s="177">
        <f>ROUND(E231*P231,2)</f>
        <v>0</v>
      </c>
      <c r="R231" s="179" t="s">
        <v>272</v>
      </c>
      <c r="S231" s="179" t="s">
        <v>130</v>
      </c>
      <c r="T231" s="180" t="s">
        <v>130</v>
      </c>
      <c r="U231" s="157">
        <v>0.17199999999999999</v>
      </c>
      <c r="V231" s="157">
        <f>ROUND(E231*U231,2)</f>
        <v>3.35</v>
      </c>
      <c r="W231" s="157"/>
      <c r="X231" s="157" t="s">
        <v>131</v>
      </c>
      <c r="Y231" s="157" t="s">
        <v>132</v>
      </c>
      <c r="Z231" s="147"/>
      <c r="AA231" s="147"/>
      <c r="AB231" s="147"/>
      <c r="AC231" s="147"/>
      <c r="AD231" s="147"/>
      <c r="AE231" s="147"/>
      <c r="AF231" s="147"/>
      <c r="AG231" s="147" t="s">
        <v>133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">
      <c r="A232" s="154"/>
      <c r="B232" s="155"/>
      <c r="C232" s="257" t="s">
        <v>273</v>
      </c>
      <c r="D232" s="258"/>
      <c r="E232" s="258"/>
      <c r="F232" s="258"/>
      <c r="G232" s="258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135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191" t="s">
        <v>136</v>
      </c>
      <c r="D233" s="158"/>
      <c r="E233" s="159"/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137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91" t="s">
        <v>669</v>
      </c>
      <c r="D234" s="158"/>
      <c r="E234" s="159"/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137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91" t="s">
        <v>685</v>
      </c>
      <c r="D235" s="158"/>
      <c r="E235" s="159">
        <v>19.5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137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92" t="s">
        <v>144</v>
      </c>
      <c r="D236" s="160"/>
      <c r="E236" s="161">
        <v>19.5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137</v>
      </c>
      <c r="AH236" s="147">
        <v>1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4">
        <v>37</v>
      </c>
      <c r="B237" s="175" t="s">
        <v>686</v>
      </c>
      <c r="C237" s="190" t="s">
        <v>687</v>
      </c>
      <c r="D237" s="176" t="s">
        <v>128</v>
      </c>
      <c r="E237" s="177">
        <v>193</v>
      </c>
      <c r="F237" s="178"/>
      <c r="G237" s="179">
        <f>ROUND(E237*F237,2)</f>
        <v>0</v>
      </c>
      <c r="H237" s="178"/>
      <c r="I237" s="179">
        <f>ROUND(E237*H237,2)</f>
        <v>0</v>
      </c>
      <c r="J237" s="178"/>
      <c r="K237" s="179">
        <f>ROUND(E237*J237,2)</f>
        <v>0</v>
      </c>
      <c r="L237" s="179">
        <v>21</v>
      </c>
      <c r="M237" s="179">
        <f>G237*(1+L237/100)</f>
        <v>0</v>
      </c>
      <c r="N237" s="177">
        <v>0</v>
      </c>
      <c r="O237" s="177">
        <f>ROUND(E237*N237,2)</f>
        <v>0</v>
      </c>
      <c r="P237" s="177">
        <v>0</v>
      </c>
      <c r="Q237" s="177">
        <f>ROUND(E237*P237,2)</f>
        <v>0</v>
      </c>
      <c r="R237" s="179" t="s">
        <v>272</v>
      </c>
      <c r="S237" s="179" t="s">
        <v>130</v>
      </c>
      <c r="T237" s="180" t="s">
        <v>130</v>
      </c>
      <c r="U237" s="157">
        <v>0.15</v>
      </c>
      <c r="V237" s="157">
        <f>ROUND(E237*U237,2)</f>
        <v>28.95</v>
      </c>
      <c r="W237" s="157"/>
      <c r="X237" s="157" t="s">
        <v>131</v>
      </c>
      <c r="Y237" s="157" t="s">
        <v>132</v>
      </c>
      <c r="Z237" s="147"/>
      <c r="AA237" s="147"/>
      <c r="AB237" s="147"/>
      <c r="AC237" s="147"/>
      <c r="AD237" s="147"/>
      <c r="AE237" s="147"/>
      <c r="AF237" s="147"/>
      <c r="AG237" s="147" t="s">
        <v>668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257" t="s">
        <v>327</v>
      </c>
      <c r="D238" s="258"/>
      <c r="E238" s="258"/>
      <c r="F238" s="258"/>
      <c r="G238" s="258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135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81" t="str">
        <f>C238</f>
        <v>napuštění a vypuštění vody, dodání vody a desinfekčního prostředku, náklady na bakteriologický rozbor vody,</v>
      </c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191" t="s">
        <v>688</v>
      </c>
      <c r="D239" s="158"/>
      <c r="E239" s="159">
        <v>193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137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92" t="s">
        <v>144</v>
      </c>
      <c r="D240" s="160"/>
      <c r="E240" s="161">
        <v>193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137</v>
      </c>
      <c r="AH240" s="147">
        <v>1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2.5" outlineLevel="1" x14ac:dyDescent="0.2">
      <c r="A241" s="182">
        <v>38</v>
      </c>
      <c r="B241" s="183" t="s">
        <v>689</v>
      </c>
      <c r="C241" s="196" t="s">
        <v>690</v>
      </c>
      <c r="D241" s="184" t="s">
        <v>283</v>
      </c>
      <c r="E241" s="185">
        <v>1</v>
      </c>
      <c r="F241" s="186"/>
      <c r="G241" s="187">
        <f>ROUND(E241*F241,2)</f>
        <v>0</v>
      </c>
      <c r="H241" s="186"/>
      <c r="I241" s="187">
        <f>ROUND(E241*H241,2)</f>
        <v>0</v>
      </c>
      <c r="J241" s="186"/>
      <c r="K241" s="187">
        <f>ROUND(E241*J241,2)</f>
        <v>0</v>
      </c>
      <c r="L241" s="187">
        <v>21</v>
      </c>
      <c r="M241" s="187">
        <f>G241*(1+L241/100)</f>
        <v>0</v>
      </c>
      <c r="N241" s="185">
        <v>2.1000000000000001E-4</v>
      </c>
      <c r="O241" s="185">
        <f>ROUND(E241*N241,2)</f>
        <v>0</v>
      </c>
      <c r="P241" s="185">
        <v>0</v>
      </c>
      <c r="Q241" s="185">
        <f>ROUND(E241*P241,2)</f>
        <v>0</v>
      </c>
      <c r="R241" s="187" t="s">
        <v>272</v>
      </c>
      <c r="S241" s="187" t="s">
        <v>130</v>
      </c>
      <c r="T241" s="188" t="s">
        <v>130</v>
      </c>
      <c r="U241" s="157">
        <v>0.66</v>
      </c>
      <c r="V241" s="157">
        <f>ROUND(E241*U241,2)</f>
        <v>0.66</v>
      </c>
      <c r="W241" s="157"/>
      <c r="X241" s="157" t="s">
        <v>131</v>
      </c>
      <c r="Y241" s="157" t="s">
        <v>132</v>
      </c>
      <c r="Z241" s="147"/>
      <c r="AA241" s="147"/>
      <c r="AB241" s="147"/>
      <c r="AC241" s="147"/>
      <c r="AD241" s="147"/>
      <c r="AE241" s="147"/>
      <c r="AF241" s="147"/>
      <c r="AG241" s="147" t="s">
        <v>133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74">
        <v>39</v>
      </c>
      <c r="B242" s="175" t="s">
        <v>691</v>
      </c>
      <c r="C242" s="190" t="s">
        <v>692</v>
      </c>
      <c r="D242" s="176" t="s">
        <v>128</v>
      </c>
      <c r="E242" s="177">
        <v>193</v>
      </c>
      <c r="F242" s="178"/>
      <c r="G242" s="179">
        <f>ROUND(E242*F242,2)</f>
        <v>0</v>
      </c>
      <c r="H242" s="178"/>
      <c r="I242" s="179">
        <f>ROUND(E242*H242,2)</f>
        <v>0</v>
      </c>
      <c r="J242" s="178"/>
      <c r="K242" s="179">
        <f>ROUND(E242*J242,2)</f>
        <v>0</v>
      </c>
      <c r="L242" s="179">
        <v>21</v>
      </c>
      <c r="M242" s="179">
        <f>G242*(1+L242/100)</f>
        <v>0</v>
      </c>
      <c r="N242" s="177">
        <v>0</v>
      </c>
      <c r="O242" s="177">
        <f>ROUND(E242*N242,2)</f>
        <v>0</v>
      </c>
      <c r="P242" s="177">
        <v>0</v>
      </c>
      <c r="Q242" s="177">
        <f>ROUND(E242*P242,2)</f>
        <v>0</v>
      </c>
      <c r="R242" s="179" t="s">
        <v>272</v>
      </c>
      <c r="S242" s="179" t="s">
        <v>130</v>
      </c>
      <c r="T242" s="180" t="s">
        <v>130</v>
      </c>
      <c r="U242" s="157">
        <v>0.04</v>
      </c>
      <c r="V242" s="157">
        <f>ROUND(E242*U242,2)</f>
        <v>7.72</v>
      </c>
      <c r="W242" s="157"/>
      <c r="X242" s="157" t="s">
        <v>131</v>
      </c>
      <c r="Y242" s="157" t="s">
        <v>132</v>
      </c>
      <c r="Z242" s="147"/>
      <c r="AA242" s="147"/>
      <c r="AB242" s="147"/>
      <c r="AC242" s="147"/>
      <c r="AD242" s="147"/>
      <c r="AE242" s="147"/>
      <c r="AF242" s="147"/>
      <c r="AG242" s="147" t="s">
        <v>668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257" t="s">
        <v>324</v>
      </c>
      <c r="D243" s="258"/>
      <c r="E243" s="258"/>
      <c r="F243" s="258"/>
      <c r="G243" s="258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135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81" t="str">
        <f>C243</f>
        <v>přísun, montáže, demontáže a odsunu zkoušecího čerpadla, napuštění tlakovou vodou a dodání vody pro tlakovou zkoušku,</v>
      </c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">
      <c r="A244" s="154"/>
      <c r="B244" s="155"/>
      <c r="C244" s="191" t="s">
        <v>136</v>
      </c>
      <c r="D244" s="158"/>
      <c r="E244" s="159"/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137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91" t="s">
        <v>669</v>
      </c>
      <c r="D245" s="158"/>
      <c r="E245" s="159"/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137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91" t="s">
        <v>693</v>
      </c>
      <c r="D246" s="158"/>
      <c r="E246" s="159">
        <v>193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137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92" t="s">
        <v>144</v>
      </c>
      <c r="D247" s="160"/>
      <c r="E247" s="161">
        <v>193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137</v>
      </c>
      <c r="AH247" s="147">
        <v>1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74">
        <v>40</v>
      </c>
      <c r="B248" s="175" t="s">
        <v>322</v>
      </c>
      <c r="C248" s="190" t="s">
        <v>323</v>
      </c>
      <c r="D248" s="176" t="s">
        <v>128</v>
      </c>
      <c r="E248" s="177">
        <v>19.5</v>
      </c>
      <c r="F248" s="178"/>
      <c r="G248" s="179">
        <f>ROUND(E248*F248,2)</f>
        <v>0</v>
      </c>
      <c r="H248" s="178"/>
      <c r="I248" s="179">
        <f>ROUND(E248*H248,2)</f>
        <v>0</v>
      </c>
      <c r="J248" s="178"/>
      <c r="K248" s="179">
        <f>ROUND(E248*J248,2)</f>
        <v>0</v>
      </c>
      <c r="L248" s="179">
        <v>21</v>
      </c>
      <c r="M248" s="179">
        <f>G248*(1+L248/100)</f>
        <v>0</v>
      </c>
      <c r="N248" s="177">
        <v>0</v>
      </c>
      <c r="O248" s="177">
        <f>ROUND(E248*N248,2)</f>
        <v>0</v>
      </c>
      <c r="P248" s="177">
        <v>0</v>
      </c>
      <c r="Q248" s="177">
        <f>ROUND(E248*P248,2)</f>
        <v>0</v>
      </c>
      <c r="R248" s="179" t="s">
        <v>272</v>
      </c>
      <c r="S248" s="179" t="s">
        <v>130</v>
      </c>
      <c r="T248" s="180" t="s">
        <v>130</v>
      </c>
      <c r="U248" s="157">
        <v>4.3999999999999997E-2</v>
      </c>
      <c r="V248" s="157">
        <f>ROUND(E248*U248,2)</f>
        <v>0.86</v>
      </c>
      <c r="W248" s="157"/>
      <c r="X248" s="157" t="s">
        <v>131</v>
      </c>
      <c r="Y248" s="157" t="s">
        <v>132</v>
      </c>
      <c r="Z248" s="147"/>
      <c r="AA248" s="147"/>
      <c r="AB248" s="147"/>
      <c r="AC248" s="147"/>
      <c r="AD248" s="147"/>
      <c r="AE248" s="147"/>
      <c r="AF248" s="147"/>
      <c r="AG248" s="147" t="s">
        <v>133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4"/>
      <c r="B249" s="155"/>
      <c r="C249" s="257" t="s">
        <v>324</v>
      </c>
      <c r="D249" s="258"/>
      <c r="E249" s="258"/>
      <c r="F249" s="258"/>
      <c r="G249" s="258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135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81" t="str">
        <f>C249</f>
        <v>přísun, montáže, demontáže a odsunu zkoušecího čerpadla, napuštění tlakovou vodou a dodání vody pro tlakovou zkoušku,</v>
      </c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74">
        <v>41</v>
      </c>
      <c r="B250" s="175" t="s">
        <v>325</v>
      </c>
      <c r="C250" s="190" t="s">
        <v>326</v>
      </c>
      <c r="D250" s="176" t="s">
        <v>128</v>
      </c>
      <c r="E250" s="177">
        <v>19.5</v>
      </c>
      <c r="F250" s="178"/>
      <c r="G250" s="179">
        <f>ROUND(E250*F250,2)</f>
        <v>0</v>
      </c>
      <c r="H250" s="178"/>
      <c r="I250" s="179">
        <f>ROUND(E250*H250,2)</f>
        <v>0</v>
      </c>
      <c r="J250" s="178"/>
      <c r="K250" s="179">
        <f>ROUND(E250*J250,2)</f>
        <v>0</v>
      </c>
      <c r="L250" s="179">
        <v>21</v>
      </c>
      <c r="M250" s="179">
        <f>G250*(1+L250/100)</f>
        <v>0</v>
      </c>
      <c r="N250" s="177">
        <v>0</v>
      </c>
      <c r="O250" s="177">
        <f>ROUND(E250*N250,2)</f>
        <v>0</v>
      </c>
      <c r="P250" s="177">
        <v>0</v>
      </c>
      <c r="Q250" s="177">
        <f>ROUND(E250*P250,2)</f>
        <v>0</v>
      </c>
      <c r="R250" s="179" t="s">
        <v>272</v>
      </c>
      <c r="S250" s="179" t="s">
        <v>130</v>
      </c>
      <c r="T250" s="180" t="s">
        <v>130</v>
      </c>
      <c r="U250" s="157">
        <v>0.21</v>
      </c>
      <c r="V250" s="157">
        <f>ROUND(E250*U250,2)</f>
        <v>4.0999999999999996</v>
      </c>
      <c r="W250" s="157"/>
      <c r="X250" s="157" t="s">
        <v>131</v>
      </c>
      <c r="Y250" s="157" t="s">
        <v>132</v>
      </c>
      <c r="Z250" s="147"/>
      <c r="AA250" s="147"/>
      <c r="AB250" s="147"/>
      <c r="AC250" s="147"/>
      <c r="AD250" s="147"/>
      <c r="AE250" s="147"/>
      <c r="AF250" s="147"/>
      <c r="AG250" s="147" t="s">
        <v>133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257" t="s">
        <v>327</v>
      </c>
      <c r="D251" s="258"/>
      <c r="E251" s="258"/>
      <c r="F251" s="258"/>
      <c r="G251" s="258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135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81" t="str">
        <f>C251</f>
        <v>napuštění a vypuštění vody, dodání vody a desinfekčního prostředku, náklady na bakteriologický rozbor vody,</v>
      </c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74">
        <v>42</v>
      </c>
      <c r="B252" s="175" t="s">
        <v>329</v>
      </c>
      <c r="C252" s="190" t="s">
        <v>330</v>
      </c>
      <c r="D252" s="176" t="s">
        <v>331</v>
      </c>
      <c r="E252" s="177">
        <v>30</v>
      </c>
      <c r="F252" s="178"/>
      <c r="G252" s="179">
        <f>ROUND(E252*F252,2)</f>
        <v>0</v>
      </c>
      <c r="H252" s="178"/>
      <c r="I252" s="179">
        <f>ROUND(E252*H252,2)</f>
        <v>0</v>
      </c>
      <c r="J252" s="178"/>
      <c r="K252" s="179">
        <f>ROUND(E252*J252,2)</f>
        <v>0</v>
      </c>
      <c r="L252" s="179">
        <v>21</v>
      </c>
      <c r="M252" s="179">
        <f>G252*(1+L252/100)</f>
        <v>0</v>
      </c>
      <c r="N252" s="177">
        <v>3.5029999999999999E-2</v>
      </c>
      <c r="O252" s="177">
        <f>ROUND(E252*N252,2)</f>
        <v>1.05</v>
      </c>
      <c r="P252" s="177">
        <v>0</v>
      </c>
      <c r="Q252" s="177">
        <f>ROUND(E252*P252,2)</f>
        <v>0</v>
      </c>
      <c r="R252" s="179" t="s">
        <v>272</v>
      </c>
      <c r="S252" s="179" t="s">
        <v>130</v>
      </c>
      <c r="T252" s="180" t="s">
        <v>130</v>
      </c>
      <c r="U252" s="157">
        <v>10.130000000000001</v>
      </c>
      <c r="V252" s="157">
        <f>ROUND(E252*U252,2)</f>
        <v>303.89999999999998</v>
      </c>
      <c r="W252" s="157"/>
      <c r="X252" s="157" t="s">
        <v>131</v>
      </c>
      <c r="Y252" s="157" t="s">
        <v>132</v>
      </c>
      <c r="Z252" s="147"/>
      <c r="AA252" s="147"/>
      <c r="AB252" s="147"/>
      <c r="AC252" s="147"/>
      <c r="AD252" s="147"/>
      <c r="AE252" s="147"/>
      <c r="AF252" s="147"/>
      <c r="AG252" s="147" t="s">
        <v>133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ht="33.75" outlineLevel="2" x14ac:dyDescent="0.2">
      <c r="A253" s="154"/>
      <c r="B253" s="155"/>
      <c r="C253" s="257" t="s">
        <v>332</v>
      </c>
      <c r="D253" s="258"/>
      <c r="E253" s="258"/>
      <c r="F253" s="258"/>
      <c r="G253" s="258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135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81" t="str">
        <f>C253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4">
        <v>43</v>
      </c>
      <c r="B254" s="175" t="s">
        <v>342</v>
      </c>
      <c r="C254" s="190" t="s">
        <v>343</v>
      </c>
      <c r="D254" s="176" t="s">
        <v>128</v>
      </c>
      <c r="E254" s="177">
        <v>212.5</v>
      </c>
      <c r="F254" s="178"/>
      <c r="G254" s="179">
        <f>ROUND(E254*F254,2)</f>
        <v>0</v>
      </c>
      <c r="H254" s="178"/>
      <c r="I254" s="179">
        <f>ROUND(E254*H254,2)</f>
        <v>0</v>
      </c>
      <c r="J254" s="178"/>
      <c r="K254" s="179">
        <f>ROUND(E254*J254,2)</f>
        <v>0</v>
      </c>
      <c r="L254" s="179">
        <v>21</v>
      </c>
      <c r="M254" s="179">
        <f>G254*(1+L254/100)</f>
        <v>0</v>
      </c>
      <c r="N254" s="177">
        <v>0</v>
      </c>
      <c r="O254" s="177">
        <f>ROUND(E254*N254,2)</f>
        <v>0</v>
      </c>
      <c r="P254" s="177">
        <v>0</v>
      </c>
      <c r="Q254" s="177">
        <f>ROUND(E254*P254,2)</f>
        <v>0</v>
      </c>
      <c r="R254" s="179" t="s">
        <v>272</v>
      </c>
      <c r="S254" s="179" t="s">
        <v>130</v>
      </c>
      <c r="T254" s="180" t="s">
        <v>130</v>
      </c>
      <c r="U254" s="157">
        <v>2.5999999999999999E-2</v>
      </c>
      <c r="V254" s="157">
        <f>ROUND(E254*U254,2)</f>
        <v>5.53</v>
      </c>
      <c r="W254" s="157"/>
      <c r="X254" s="157" t="s">
        <v>131</v>
      </c>
      <c r="Y254" s="157" t="s">
        <v>132</v>
      </c>
      <c r="Z254" s="147"/>
      <c r="AA254" s="147"/>
      <c r="AB254" s="147"/>
      <c r="AC254" s="147"/>
      <c r="AD254" s="147"/>
      <c r="AE254" s="147"/>
      <c r="AF254" s="147"/>
      <c r="AG254" s="147" t="s">
        <v>133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4"/>
      <c r="B255" s="155"/>
      <c r="C255" s="191" t="s">
        <v>136</v>
      </c>
      <c r="D255" s="158"/>
      <c r="E255" s="159"/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137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91" t="s">
        <v>669</v>
      </c>
      <c r="D256" s="158"/>
      <c r="E256" s="159"/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137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91" t="s">
        <v>694</v>
      </c>
      <c r="D257" s="158"/>
      <c r="E257" s="159">
        <v>212.5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137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92" t="s">
        <v>144</v>
      </c>
      <c r="D258" s="160"/>
      <c r="E258" s="161">
        <v>212.5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137</v>
      </c>
      <c r="AH258" s="147">
        <v>1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74">
        <v>44</v>
      </c>
      <c r="B259" s="175" t="s">
        <v>344</v>
      </c>
      <c r="C259" s="190" t="s">
        <v>345</v>
      </c>
      <c r="D259" s="176" t="s">
        <v>128</v>
      </c>
      <c r="E259" s="177">
        <v>257.5</v>
      </c>
      <c r="F259" s="178"/>
      <c r="G259" s="179">
        <f>ROUND(E259*F259,2)</f>
        <v>0</v>
      </c>
      <c r="H259" s="178"/>
      <c r="I259" s="179">
        <f>ROUND(E259*H259,2)</f>
        <v>0</v>
      </c>
      <c r="J259" s="178"/>
      <c r="K259" s="179">
        <f>ROUND(E259*J259,2)</f>
        <v>0</v>
      </c>
      <c r="L259" s="179">
        <v>21</v>
      </c>
      <c r="M259" s="179">
        <f>G259*(1+L259/100)</f>
        <v>0</v>
      </c>
      <c r="N259" s="177">
        <v>5.0000000000000002E-5</v>
      </c>
      <c r="O259" s="177">
        <f>ROUND(E259*N259,2)</f>
        <v>0.01</v>
      </c>
      <c r="P259" s="177">
        <v>0</v>
      </c>
      <c r="Q259" s="177">
        <f>ROUND(E259*P259,2)</f>
        <v>0</v>
      </c>
      <c r="R259" s="179" t="s">
        <v>272</v>
      </c>
      <c r="S259" s="179" t="s">
        <v>130</v>
      </c>
      <c r="T259" s="180" t="s">
        <v>130</v>
      </c>
      <c r="U259" s="157">
        <v>3.4000000000000002E-2</v>
      </c>
      <c r="V259" s="157">
        <f>ROUND(E259*U259,2)</f>
        <v>8.76</v>
      </c>
      <c r="W259" s="157"/>
      <c r="X259" s="157" t="s">
        <v>131</v>
      </c>
      <c r="Y259" s="157" t="s">
        <v>132</v>
      </c>
      <c r="Z259" s="147"/>
      <c r="AA259" s="147"/>
      <c r="AB259" s="147"/>
      <c r="AC259" s="147"/>
      <c r="AD259" s="147"/>
      <c r="AE259" s="147"/>
      <c r="AF259" s="147"/>
      <c r="AG259" s="147" t="s">
        <v>133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191" t="s">
        <v>136</v>
      </c>
      <c r="D260" s="158"/>
      <c r="E260" s="159"/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137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91" t="s">
        <v>669</v>
      </c>
      <c r="D261" s="158"/>
      <c r="E261" s="159"/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137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91" t="s">
        <v>695</v>
      </c>
      <c r="D262" s="158"/>
      <c r="E262" s="159">
        <v>257.5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137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4"/>
      <c r="B263" s="155"/>
      <c r="C263" s="192" t="s">
        <v>144</v>
      </c>
      <c r="D263" s="160"/>
      <c r="E263" s="161">
        <v>257.5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137</v>
      </c>
      <c r="AH263" s="147">
        <v>1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82">
        <v>45</v>
      </c>
      <c r="B264" s="183" t="s">
        <v>696</v>
      </c>
      <c r="C264" s="196" t="s">
        <v>697</v>
      </c>
      <c r="D264" s="184" t="s">
        <v>283</v>
      </c>
      <c r="E264" s="185">
        <v>15</v>
      </c>
      <c r="F264" s="186"/>
      <c r="G264" s="187">
        <f>ROUND(E264*F264,2)</f>
        <v>0</v>
      </c>
      <c r="H264" s="186"/>
      <c r="I264" s="187">
        <f>ROUND(E264*H264,2)</f>
        <v>0</v>
      </c>
      <c r="J264" s="186"/>
      <c r="K264" s="187">
        <f>ROUND(E264*J264,2)</f>
        <v>0</v>
      </c>
      <c r="L264" s="187">
        <v>21</v>
      </c>
      <c r="M264" s="187">
        <f>G264*(1+L264/100)</f>
        <v>0</v>
      </c>
      <c r="N264" s="185">
        <v>6.4000000000000005E-4</v>
      </c>
      <c r="O264" s="185">
        <f>ROUND(E264*N264,2)</f>
        <v>0.01</v>
      </c>
      <c r="P264" s="185">
        <v>0</v>
      </c>
      <c r="Q264" s="185">
        <f>ROUND(E264*P264,2)</f>
        <v>0</v>
      </c>
      <c r="R264" s="187"/>
      <c r="S264" s="187" t="s">
        <v>203</v>
      </c>
      <c r="T264" s="188" t="s">
        <v>204</v>
      </c>
      <c r="U264" s="157">
        <v>0</v>
      </c>
      <c r="V264" s="157">
        <f>ROUND(E264*U264,2)</f>
        <v>0</v>
      </c>
      <c r="W264" s="157"/>
      <c r="X264" s="157" t="s">
        <v>262</v>
      </c>
      <c r="Y264" s="157" t="s">
        <v>132</v>
      </c>
      <c r="Z264" s="147"/>
      <c r="AA264" s="147"/>
      <c r="AB264" s="147"/>
      <c r="AC264" s="147"/>
      <c r="AD264" s="147"/>
      <c r="AE264" s="147"/>
      <c r="AF264" s="147"/>
      <c r="AG264" s="147" t="s">
        <v>263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82">
        <v>46</v>
      </c>
      <c r="B265" s="183" t="s">
        <v>698</v>
      </c>
      <c r="C265" s="196" t="s">
        <v>699</v>
      </c>
      <c r="D265" s="184" t="s">
        <v>283</v>
      </c>
      <c r="E265" s="185">
        <v>2</v>
      </c>
      <c r="F265" s="186"/>
      <c r="G265" s="187">
        <f>ROUND(E265*F265,2)</f>
        <v>0</v>
      </c>
      <c r="H265" s="186"/>
      <c r="I265" s="187">
        <f>ROUND(E265*H265,2)</f>
        <v>0</v>
      </c>
      <c r="J265" s="186"/>
      <c r="K265" s="187">
        <f>ROUND(E265*J265,2)</f>
        <v>0</v>
      </c>
      <c r="L265" s="187">
        <v>21</v>
      </c>
      <c r="M265" s="187">
        <f>G265*(1+L265/100)</f>
        <v>0</v>
      </c>
      <c r="N265" s="185">
        <v>1.0300000000000001E-3</v>
      </c>
      <c r="O265" s="185">
        <f>ROUND(E265*N265,2)</f>
        <v>0</v>
      </c>
      <c r="P265" s="185">
        <v>0</v>
      </c>
      <c r="Q265" s="185">
        <f>ROUND(E265*P265,2)</f>
        <v>0</v>
      </c>
      <c r="R265" s="187"/>
      <c r="S265" s="187" t="s">
        <v>203</v>
      </c>
      <c r="T265" s="188" t="s">
        <v>204</v>
      </c>
      <c r="U265" s="157">
        <v>0</v>
      </c>
      <c r="V265" s="157">
        <f>ROUND(E265*U265,2)</f>
        <v>0</v>
      </c>
      <c r="W265" s="157"/>
      <c r="X265" s="157" t="s">
        <v>262</v>
      </c>
      <c r="Y265" s="157" t="s">
        <v>132</v>
      </c>
      <c r="Z265" s="147"/>
      <c r="AA265" s="147"/>
      <c r="AB265" s="147"/>
      <c r="AC265" s="147"/>
      <c r="AD265" s="147"/>
      <c r="AE265" s="147"/>
      <c r="AF265" s="147"/>
      <c r="AG265" s="147" t="s">
        <v>263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82">
        <v>47</v>
      </c>
      <c r="B266" s="183" t="s">
        <v>700</v>
      </c>
      <c r="C266" s="196" t="s">
        <v>701</v>
      </c>
      <c r="D266" s="184" t="s">
        <v>283</v>
      </c>
      <c r="E266" s="185">
        <v>7</v>
      </c>
      <c r="F266" s="186"/>
      <c r="G266" s="187">
        <f>ROUND(E266*F266,2)</f>
        <v>0</v>
      </c>
      <c r="H266" s="186"/>
      <c r="I266" s="187">
        <f>ROUND(E266*H266,2)</f>
        <v>0</v>
      </c>
      <c r="J266" s="186"/>
      <c r="K266" s="187">
        <f>ROUND(E266*J266,2)</f>
        <v>0</v>
      </c>
      <c r="L266" s="187">
        <v>21</v>
      </c>
      <c r="M266" s="187">
        <f>G266*(1+L266/100)</f>
        <v>0</v>
      </c>
      <c r="N266" s="185">
        <v>1.47E-3</v>
      </c>
      <c r="O266" s="185">
        <f>ROUND(E266*N266,2)</f>
        <v>0.01</v>
      </c>
      <c r="P266" s="185">
        <v>0</v>
      </c>
      <c r="Q266" s="185">
        <f>ROUND(E266*P266,2)</f>
        <v>0</v>
      </c>
      <c r="R266" s="187"/>
      <c r="S266" s="187" t="s">
        <v>203</v>
      </c>
      <c r="T266" s="188" t="s">
        <v>204</v>
      </c>
      <c r="U266" s="157">
        <v>0</v>
      </c>
      <c r="V266" s="157">
        <f>ROUND(E266*U266,2)</f>
        <v>0</v>
      </c>
      <c r="W266" s="157"/>
      <c r="X266" s="157" t="s">
        <v>262</v>
      </c>
      <c r="Y266" s="157" t="s">
        <v>132</v>
      </c>
      <c r="Z266" s="147"/>
      <c r="AA266" s="147"/>
      <c r="AB266" s="147"/>
      <c r="AC266" s="147"/>
      <c r="AD266" s="147"/>
      <c r="AE266" s="147"/>
      <c r="AF266" s="147"/>
      <c r="AG266" s="147" t="s">
        <v>263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82">
        <v>48</v>
      </c>
      <c r="B267" s="183" t="s">
        <v>702</v>
      </c>
      <c r="C267" s="196" t="s">
        <v>703</v>
      </c>
      <c r="D267" s="184" t="s">
        <v>283</v>
      </c>
      <c r="E267" s="185">
        <v>3</v>
      </c>
      <c r="F267" s="186"/>
      <c r="G267" s="187">
        <f>ROUND(E267*F267,2)</f>
        <v>0</v>
      </c>
      <c r="H267" s="186"/>
      <c r="I267" s="187">
        <f>ROUND(E267*H267,2)</f>
        <v>0</v>
      </c>
      <c r="J267" s="186"/>
      <c r="K267" s="187">
        <f>ROUND(E267*J267,2)</f>
        <v>0</v>
      </c>
      <c r="L267" s="187">
        <v>21</v>
      </c>
      <c r="M267" s="187">
        <f>G267*(1+L267/100)</f>
        <v>0</v>
      </c>
      <c r="N267" s="185">
        <v>2.8E-3</v>
      </c>
      <c r="O267" s="185">
        <f>ROUND(E267*N267,2)</f>
        <v>0.01</v>
      </c>
      <c r="P267" s="185">
        <v>0</v>
      </c>
      <c r="Q267" s="185">
        <f>ROUND(E267*P267,2)</f>
        <v>0</v>
      </c>
      <c r="R267" s="187"/>
      <c r="S267" s="187" t="s">
        <v>203</v>
      </c>
      <c r="T267" s="188" t="s">
        <v>204</v>
      </c>
      <c r="U267" s="157">
        <v>0</v>
      </c>
      <c r="V267" s="157">
        <f>ROUND(E267*U267,2)</f>
        <v>0</v>
      </c>
      <c r="W267" s="157"/>
      <c r="X267" s="157" t="s">
        <v>262</v>
      </c>
      <c r="Y267" s="157" t="s">
        <v>132</v>
      </c>
      <c r="Z267" s="147"/>
      <c r="AA267" s="147"/>
      <c r="AB267" s="147"/>
      <c r="AC267" s="147"/>
      <c r="AD267" s="147"/>
      <c r="AE267" s="147"/>
      <c r="AF267" s="147"/>
      <c r="AG267" s="147" t="s">
        <v>263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22.5" outlineLevel="1" x14ac:dyDescent="0.2">
      <c r="A268" s="174">
        <v>49</v>
      </c>
      <c r="B268" s="175" t="s">
        <v>704</v>
      </c>
      <c r="C268" s="190" t="s">
        <v>705</v>
      </c>
      <c r="D268" s="176" t="s">
        <v>128</v>
      </c>
      <c r="E268" s="177">
        <v>71.05</v>
      </c>
      <c r="F268" s="178"/>
      <c r="G268" s="179">
        <f>ROUND(E268*F268,2)</f>
        <v>0</v>
      </c>
      <c r="H268" s="178"/>
      <c r="I268" s="179">
        <f>ROUND(E268*H268,2)</f>
        <v>0</v>
      </c>
      <c r="J268" s="178"/>
      <c r="K268" s="179">
        <f>ROUND(E268*J268,2)</f>
        <v>0</v>
      </c>
      <c r="L268" s="179">
        <v>21</v>
      </c>
      <c r="M268" s="179">
        <f>G268*(1+L268/100)</f>
        <v>0</v>
      </c>
      <c r="N268" s="177">
        <v>3.8000000000000002E-4</v>
      </c>
      <c r="O268" s="177">
        <f>ROUND(E268*N268,2)</f>
        <v>0.03</v>
      </c>
      <c r="P268" s="177">
        <v>0</v>
      </c>
      <c r="Q268" s="177">
        <f>ROUND(E268*P268,2)</f>
        <v>0</v>
      </c>
      <c r="R268" s="179" t="s">
        <v>267</v>
      </c>
      <c r="S268" s="179" t="s">
        <v>130</v>
      </c>
      <c r="T268" s="180" t="s">
        <v>130</v>
      </c>
      <c r="U268" s="157">
        <v>0</v>
      </c>
      <c r="V268" s="157">
        <f>ROUND(E268*U268,2)</f>
        <v>0</v>
      </c>
      <c r="W268" s="157"/>
      <c r="X268" s="157" t="s">
        <v>262</v>
      </c>
      <c r="Y268" s="157" t="s">
        <v>132</v>
      </c>
      <c r="Z268" s="147"/>
      <c r="AA268" s="147"/>
      <c r="AB268" s="147"/>
      <c r="AC268" s="147"/>
      <c r="AD268" s="147"/>
      <c r="AE268" s="147"/>
      <c r="AF268" s="147"/>
      <c r="AG268" s="147" t="s">
        <v>263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191" t="s">
        <v>706</v>
      </c>
      <c r="D269" s="158"/>
      <c r="E269" s="159">
        <v>71.05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137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92" t="s">
        <v>144</v>
      </c>
      <c r="D270" s="160"/>
      <c r="E270" s="161">
        <v>71.05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137</v>
      </c>
      <c r="AH270" s="147">
        <v>1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2.5" outlineLevel="1" x14ac:dyDescent="0.2">
      <c r="A271" s="174">
        <v>50</v>
      </c>
      <c r="B271" s="175" t="s">
        <v>707</v>
      </c>
      <c r="C271" s="190" t="s">
        <v>708</v>
      </c>
      <c r="D271" s="176" t="s">
        <v>128</v>
      </c>
      <c r="E271" s="177">
        <v>11.164999999999999</v>
      </c>
      <c r="F271" s="178"/>
      <c r="G271" s="179">
        <f>ROUND(E271*F271,2)</f>
        <v>0</v>
      </c>
      <c r="H271" s="178"/>
      <c r="I271" s="179">
        <f>ROUND(E271*H271,2)</f>
        <v>0</v>
      </c>
      <c r="J271" s="178"/>
      <c r="K271" s="179">
        <f>ROUND(E271*J271,2)</f>
        <v>0</v>
      </c>
      <c r="L271" s="179">
        <v>21</v>
      </c>
      <c r="M271" s="179">
        <f>G271*(1+L271/100)</f>
        <v>0</v>
      </c>
      <c r="N271" s="177">
        <v>5.6999999999999998E-4</v>
      </c>
      <c r="O271" s="177">
        <f>ROUND(E271*N271,2)</f>
        <v>0.01</v>
      </c>
      <c r="P271" s="177">
        <v>0</v>
      </c>
      <c r="Q271" s="177">
        <f>ROUND(E271*P271,2)</f>
        <v>0</v>
      </c>
      <c r="R271" s="179" t="s">
        <v>267</v>
      </c>
      <c r="S271" s="179" t="s">
        <v>130</v>
      </c>
      <c r="T271" s="180" t="s">
        <v>130</v>
      </c>
      <c r="U271" s="157">
        <v>0</v>
      </c>
      <c r="V271" s="157">
        <f>ROUND(E271*U271,2)</f>
        <v>0</v>
      </c>
      <c r="W271" s="157"/>
      <c r="X271" s="157" t="s">
        <v>262</v>
      </c>
      <c r="Y271" s="157" t="s">
        <v>132</v>
      </c>
      <c r="Z271" s="147"/>
      <c r="AA271" s="147"/>
      <c r="AB271" s="147"/>
      <c r="AC271" s="147"/>
      <c r="AD271" s="147"/>
      <c r="AE271" s="147"/>
      <c r="AF271" s="147"/>
      <c r="AG271" s="147" t="s">
        <v>263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">
      <c r="A272" s="154"/>
      <c r="B272" s="155"/>
      <c r="C272" s="191" t="s">
        <v>709</v>
      </c>
      <c r="D272" s="158"/>
      <c r="E272" s="159">
        <v>11.164999999999999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137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92" t="s">
        <v>144</v>
      </c>
      <c r="D273" s="160"/>
      <c r="E273" s="161">
        <v>11.164999999999999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137</v>
      </c>
      <c r="AH273" s="147">
        <v>1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2.5" outlineLevel="1" x14ac:dyDescent="0.2">
      <c r="A274" s="174">
        <v>51</v>
      </c>
      <c r="B274" s="175" t="s">
        <v>710</v>
      </c>
      <c r="C274" s="190" t="s">
        <v>711</v>
      </c>
      <c r="D274" s="176" t="s">
        <v>128</v>
      </c>
      <c r="E274" s="177">
        <v>46.182499999999997</v>
      </c>
      <c r="F274" s="178"/>
      <c r="G274" s="179">
        <f>ROUND(E274*F274,2)</f>
        <v>0</v>
      </c>
      <c r="H274" s="178"/>
      <c r="I274" s="179">
        <f>ROUND(E274*H274,2)</f>
        <v>0</v>
      </c>
      <c r="J274" s="178"/>
      <c r="K274" s="179">
        <f>ROUND(E274*J274,2)</f>
        <v>0</v>
      </c>
      <c r="L274" s="179">
        <v>21</v>
      </c>
      <c r="M274" s="179">
        <f>G274*(1+L274/100)</f>
        <v>0</v>
      </c>
      <c r="N274" s="177">
        <v>8.5999999999999998E-4</v>
      </c>
      <c r="O274" s="177">
        <f>ROUND(E274*N274,2)</f>
        <v>0.04</v>
      </c>
      <c r="P274" s="177">
        <v>0</v>
      </c>
      <c r="Q274" s="177">
        <f>ROUND(E274*P274,2)</f>
        <v>0</v>
      </c>
      <c r="R274" s="179" t="s">
        <v>267</v>
      </c>
      <c r="S274" s="179" t="s">
        <v>130</v>
      </c>
      <c r="T274" s="180" t="s">
        <v>130</v>
      </c>
      <c r="U274" s="157">
        <v>0</v>
      </c>
      <c r="V274" s="157">
        <f>ROUND(E274*U274,2)</f>
        <v>0</v>
      </c>
      <c r="W274" s="157"/>
      <c r="X274" s="157" t="s">
        <v>262</v>
      </c>
      <c r="Y274" s="157" t="s">
        <v>132</v>
      </c>
      <c r="Z274" s="147"/>
      <c r="AA274" s="147"/>
      <c r="AB274" s="147"/>
      <c r="AC274" s="147"/>
      <c r="AD274" s="147"/>
      <c r="AE274" s="147"/>
      <c r="AF274" s="147"/>
      <c r="AG274" s="147" t="s">
        <v>263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191" t="s">
        <v>712</v>
      </c>
      <c r="D275" s="158"/>
      <c r="E275" s="159">
        <v>46.182499999999997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137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92" t="s">
        <v>144</v>
      </c>
      <c r="D276" s="160"/>
      <c r="E276" s="161">
        <v>46.182499999999997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137</v>
      </c>
      <c r="AH276" s="147">
        <v>1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ht="22.5" outlineLevel="1" x14ac:dyDescent="0.2">
      <c r="A277" s="174">
        <v>52</v>
      </c>
      <c r="B277" s="175" t="s">
        <v>713</v>
      </c>
      <c r="C277" s="190" t="s">
        <v>714</v>
      </c>
      <c r="D277" s="176" t="s">
        <v>128</v>
      </c>
      <c r="E277" s="177">
        <v>67.497500000000002</v>
      </c>
      <c r="F277" s="178"/>
      <c r="G277" s="179">
        <f>ROUND(E277*F277,2)</f>
        <v>0</v>
      </c>
      <c r="H277" s="178"/>
      <c r="I277" s="179">
        <f>ROUND(E277*H277,2)</f>
        <v>0</v>
      </c>
      <c r="J277" s="178"/>
      <c r="K277" s="179">
        <f>ROUND(E277*J277,2)</f>
        <v>0</v>
      </c>
      <c r="L277" s="179">
        <v>21</v>
      </c>
      <c r="M277" s="179">
        <f>G277*(1+L277/100)</f>
        <v>0</v>
      </c>
      <c r="N277" s="177">
        <v>1.31E-3</v>
      </c>
      <c r="O277" s="177">
        <f>ROUND(E277*N277,2)</f>
        <v>0.09</v>
      </c>
      <c r="P277" s="177">
        <v>0</v>
      </c>
      <c r="Q277" s="177">
        <f>ROUND(E277*P277,2)</f>
        <v>0</v>
      </c>
      <c r="R277" s="179" t="s">
        <v>267</v>
      </c>
      <c r="S277" s="179" t="s">
        <v>130</v>
      </c>
      <c r="T277" s="180" t="s">
        <v>130</v>
      </c>
      <c r="U277" s="157">
        <v>0</v>
      </c>
      <c r="V277" s="157">
        <f>ROUND(E277*U277,2)</f>
        <v>0</v>
      </c>
      <c r="W277" s="157"/>
      <c r="X277" s="157" t="s">
        <v>262</v>
      </c>
      <c r="Y277" s="157" t="s">
        <v>132</v>
      </c>
      <c r="Z277" s="147"/>
      <c r="AA277" s="147"/>
      <c r="AB277" s="147"/>
      <c r="AC277" s="147"/>
      <c r="AD277" s="147"/>
      <c r="AE277" s="147"/>
      <c r="AF277" s="147"/>
      <c r="AG277" s="147" t="s">
        <v>263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2" x14ac:dyDescent="0.2">
      <c r="A278" s="154"/>
      <c r="B278" s="155"/>
      <c r="C278" s="191" t="s">
        <v>715</v>
      </c>
      <c r="D278" s="158"/>
      <c r="E278" s="159">
        <v>67.497500000000002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137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92" t="s">
        <v>144</v>
      </c>
      <c r="D279" s="160"/>
      <c r="E279" s="161">
        <v>67.497500000000002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137</v>
      </c>
      <c r="AH279" s="147">
        <v>1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22.5" outlineLevel="1" x14ac:dyDescent="0.2">
      <c r="A280" s="174">
        <v>53</v>
      </c>
      <c r="B280" s="175" t="s">
        <v>716</v>
      </c>
      <c r="C280" s="190" t="s">
        <v>717</v>
      </c>
      <c r="D280" s="176" t="s">
        <v>128</v>
      </c>
      <c r="E280" s="177">
        <v>19.7925</v>
      </c>
      <c r="F280" s="178"/>
      <c r="G280" s="179">
        <f>ROUND(E280*F280,2)</f>
        <v>0</v>
      </c>
      <c r="H280" s="178"/>
      <c r="I280" s="179">
        <f>ROUND(E280*H280,2)</f>
        <v>0</v>
      </c>
      <c r="J280" s="178"/>
      <c r="K280" s="179">
        <f>ROUND(E280*J280,2)</f>
        <v>0</v>
      </c>
      <c r="L280" s="179">
        <v>21</v>
      </c>
      <c r="M280" s="179">
        <f>G280*(1+L280/100)</f>
        <v>0</v>
      </c>
      <c r="N280" s="177">
        <v>3.7000000000000002E-3</v>
      </c>
      <c r="O280" s="177">
        <f>ROUND(E280*N280,2)</f>
        <v>7.0000000000000007E-2</v>
      </c>
      <c r="P280" s="177">
        <v>0</v>
      </c>
      <c r="Q280" s="177">
        <f>ROUND(E280*P280,2)</f>
        <v>0</v>
      </c>
      <c r="R280" s="179" t="s">
        <v>267</v>
      </c>
      <c r="S280" s="179" t="s">
        <v>130</v>
      </c>
      <c r="T280" s="180" t="s">
        <v>130</v>
      </c>
      <c r="U280" s="157">
        <v>0</v>
      </c>
      <c r="V280" s="157">
        <f>ROUND(E280*U280,2)</f>
        <v>0</v>
      </c>
      <c r="W280" s="157"/>
      <c r="X280" s="157" t="s">
        <v>262</v>
      </c>
      <c r="Y280" s="157" t="s">
        <v>132</v>
      </c>
      <c r="Z280" s="147"/>
      <c r="AA280" s="147"/>
      <c r="AB280" s="147"/>
      <c r="AC280" s="147"/>
      <c r="AD280" s="147"/>
      <c r="AE280" s="147"/>
      <c r="AF280" s="147"/>
      <c r="AG280" s="147" t="s">
        <v>263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2" x14ac:dyDescent="0.2">
      <c r="A281" s="154"/>
      <c r="B281" s="155"/>
      <c r="C281" s="191" t="s">
        <v>718</v>
      </c>
      <c r="D281" s="158"/>
      <c r="E281" s="159">
        <v>19.7925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137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92" t="s">
        <v>144</v>
      </c>
      <c r="D282" s="160"/>
      <c r="E282" s="161">
        <v>19.7925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137</v>
      </c>
      <c r="AH282" s="147">
        <v>1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82">
        <v>54</v>
      </c>
      <c r="B283" s="183" t="s">
        <v>719</v>
      </c>
      <c r="C283" s="196" t="s">
        <v>720</v>
      </c>
      <c r="D283" s="184" t="s">
        <v>283</v>
      </c>
      <c r="E283" s="185">
        <v>4</v>
      </c>
      <c r="F283" s="186"/>
      <c r="G283" s="187">
        <f t="shared" ref="G283:G299" si="0">ROUND(E283*F283,2)</f>
        <v>0</v>
      </c>
      <c r="H283" s="186"/>
      <c r="I283" s="187">
        <f t="shared" ref="I283:I299" si="1">ROUND(E283*H283,2)</f>
        <v>0</v>
      </c>
      <c r="J283" s="186"/>
      <c r="K283" s="187">
        <f t="shared" ref="K283:K299" si="2">ROUND(E283*J283,2)</f>
        <v>0</v>
      </c>
      <c r="L283" s="187">
        <v>21</v>
      </c>
      <c r="M283" s="187">
        <f t="shared" ref="M283:M299" si="3">G283*(1+L283/100)</f>
        <v>0</v>
      </c>
      <c r="N283" s="185">
        <v>1.0999999999999999E-2</v>
      </c>
      <c r="O283" s="185">
        <f t="shared" ref="O283:O299" si="4">ROUND(E283*N283,2)</f>
        <v>0.04</v>
      </c>
      <c r="P283" s="185">
        <v>0</v>
      </c>
      <c r="Q283" s="185">
        <f t="shared" ref="Q283:Q299" si="5">ROUND(E283*P283,2)</f>
        <v>0</v>
      </c>
      <c r="R283" s="187"/>
      <c r="S283" s="187" t="s">
        <v>203</v>
      </c>
      <c r="T283" s="188" t="s">
        <v>204</v>
      </c>
      <c r="U283" s="157">
        <v>0</v>
      </c>
      <c r="V283" s="157">
        <f t="shared" ref="V283:V299" si="6">ROUND(E283*U283,2)</f>
        <v>0</v>
      </c>
      <c r="W283" s="157"/>
      <c r="X283" s="157" t="s">
        <v>262</v>
      </c>
      <c r="Y283" s="157" t="s">
        <v>132</v>
      </c>
      <c r="Z283" s="147"/>
      <c r="AA283" s="147"/>
      <c r="AB283" s="147"/>
      <c r="AC283" s="147"/>
      <c r="AD283" s="147"/>
      <c r="AE283" s="147"/>
      <c r="AF283" s="147"/>
      <c r="AG283" s="147" t="s">
        <v>263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82">
        <v>55</v>
      </c>
      <c r="B284" s="183" t="s">
        <v>721</v>
      </c>
      <c r="C284" s="196" t="s">
        <v>722</v>
      </c>
      <c r="D284" s="184" t="s">
        <v>283</v>
      </c>
      <c r="E284" s="185">
        <v>4</v>
      </c>
      <c r="F284" s="186"/>
      <c r="G284" s="187">
        <f t="shared" si="0"/>
        <v>0</v>
      </c>
      <c r="H284" s="186"/>
      <c r="I284" s="187">
        <f t="shared" si="1"/>
        <v>0</v>
      </c>
      <c r="J284" s="186"/>
      <c r="K284" s="187">
        <f t="shared" si="2"/>
        <v>0</v>
      </c>
      <c r="L284" s="187">
        <v>21</v>
      </c>
      <c r="M284" s="187">
        <f t="shared" si="3"/>
        <v>0</v>
      </c>
      <c r="N284" s="185">
        <v>6.9999999999999999E-4</v>
      </c>
      <c r="O284" s="185">
        <f t="shared" si="4"/>
        <v>0</v>
      </c>
      <c r="P284" s="185">
        <v>0</v>
      </c>
      <c r="Q284" s="185">
        <f t="shared" si="5"/>
        <v>0</v>
      </c>
      <c r="R284" s="187"/>
      <c r="S284" s="187" t="s">
        <v>203</v>
      </c>
      <c r="T284" s="188" t="s">
        <v>204</v>
      </c>
      <c r="U284" s="157">
        <v>0</v>
      </c>
      <c r="V284" s="157">
        <f t="shared" si="6"/>
        <v>0</v>
      </c>
      <c r="W284" s="157"/>
      <c r="X284" s="157" t="s">
        <v>262</v>
      </c>
      <c r="Y284" s="157" t="s">
        <v>132</v>
      </c>
      <c r="Z284" s="147"/>
      <c r="AA284" s="147"/>
      <c r="AB284" s="147"/>
      <c r="AC284" s="147"/>
      <c r="AD284" s="147"/>
      <c r="AE284" s="147"/>
      <c r="AF284" s="147"/>
      <c r="AG284" s="147" t="s">
        <v>263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82">
        <v>56</v>
      </c>
      <c r="B285" s="183" t="s">
        <v>723</v>
      </c>
      <c r="C285" s="196" t="s">
        <v>724</v>
      </c>
      <c r="D285" s="184" t="s">
        <v>283</v>
      </c>
      <c r="E285" s="185">
        <v>2</v>
      </c>
      <c r="F285" s="186"/>
      <c r="G285" s="187">
        <f t="shared" si="0"/>
        <v>0</v>
      </c>
      <c r="H285" s="186"/>
      <c r="I285" s="187">
        <f t="shared" si="1"/>
        <v>0</v>
      </c>
      <c r="J285" s="186"/>
      <c r="K285" s="187">
        <f t="shared" si="2"/>
        <v>0</v>
      </c>
      <c r="L285" s="187">
        <v>21</v>
      </c>
      <c r="M285" s="187">
        <f t="shared" si="3"/>
        <v>0</v>
      </c>
      <c r="N285" s="185">
        <v>1.0999999999999999E-2</v>
      </c>
      <c r="O285" s="185">
        <f t="shared" si="4"/>
        <v>0.02</v>
      </c>
      <c r="P285" s="185">
        <v>0</v>
      </c>
      <c r="Q285" s="185">
        <f t="shared" si="5"/>
        <v>0</v>
      </c>
      <c r="R285" s="187"/>
      <c r="S285" s="187" t="s">
        <v>203</v>
      </c>
      <c r="T285" s="188" t="s">
        <v>204</v>
      </c>
      <c r="U285" s="157">
        <v>0</v>
      </c>
      <c r="V285" s="157">
        <f t="shared" si="6"/>
        <v>0</v>
      </c>
      <c r="W285" s="157"/>
      <c r="X285" s="157" t="s">
        <v>262</v>
      </c>
      <c r="Y285" s="157" t="s">
        <v>132</v>
      </c>
      <c r="Z285" s="147"/>
      <c r="AA285" s="147"/>
      <c r="AB285" s="147"/>
      <c r="AC285" s="147"/>
      <c r="AD285" s="147"/>
      <c r="AE285" s="147"/>
      <c r="AF285" s="147"/>
      <c r="AG285" s="147" t="s">
        <v>263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82">
        <v>57</v>
      </c>
      <c r="B286" s="183" t="s">
        <v>725</v>
      </c>
      <c r="C286" s="196" t="s">
        <v>726</v>
      </c>
      <c r="D286" s="184" t="s">
        <v>283</v>
      </c>
      <c r="E286" s="185">
        <v>2</v>
      </c>
      <c r="F286" s="186"/>
      <c r="G286" s="187">
        <f t="shared" si="0"/>
        <v>0</v>
      </c>
      <c r="H286" s="186"/>
      <c r="I286" s="187">
        <f t="shared" si="1"/>
        <v>0</v>
      </c>
      <c r="J286" s="186"/>
      <c r="K286" s="187">
        <f t="shared" si="2"/>
        <v>0</v>
      </c>
      <c r="L286" s="187">
        <v>21</v>
      </c>
      <c r="M286" s="187">
        <f t="shared" si="3"/>
        <v>0</v>
      </c>
      <c r="N286" s="185">
        <v>1.0999999999999999E-2</v>
      </c>
      <c r="O286" s="185">
        <f t="shared" si="4"/>
        <v>0.02</v>
      </c>
      <c r="P286" s="185">
        <v>0</v>
      </c>
      <c r="Q286" s="185">
        <f t="shared" si="5"/>
        <v>0</v>
      </c>
      <c r="R286" s="187"/>
      <c r="S286" s="187" t="s">
        <v>203</v>
      </c>
      <c r="T286" s="188" t="s">
        <v>204</v>
      </c>
      <c r="U286" s="157">
        <v>0</v>
      </c>
      <c r="V286" s="157">
        <f t="shared" si="6"/>
        <v>0</v>
      </c>
      <c r="W286" s="157"/>
      <c r="X286" s="157" t="s">
        <v>262</v>
      </c>
      <c r="Y286" s="157" t="s">
        <v>132</v>
      </c>
      <c r="Z286" s="147"/>
      <c r="AA286" s="147"/>
      <c r="AB286" s="147"/>
      <c r="AC286" s="147"/>
      <c r="AD286" s="147"/>
      <c r="AE286" s="147"/>
      <c r="AF286" s="147"/>
      <c r="AG286" s="147" t="s">
        <v>263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82">
        <v>58</v>
      </c>
      <c r="B287" s="183" t="s">
        <v>727</v>
      </c>
      <c r="C287" s="196" t="s">
        <v>728</v>
      </c>
      <c r="D287" s="184" t="s">
        <v>283</v>
      </c>
      <c r="E287" s="185">
        <v>4</v>
      </c>
      <c r="F287" s="186"/>
      <c r="G287" s="187">
        <f t="shared" si="0"/>
        <v>0</v>
      </c>
      <c r="H287" s="186"/>
      <c r="I287" s="187">
        <f t="shared" si="1"/>
        <v>0</v>
      </c>
      <c r="J287" s="186"/>
      <c r="K287" s="187">
        <f t="shared" si="2"/>
        <v>0</v>
      </c>
      <c r="L287" s="187">
        <v>21</v>
      </c>
      <c r="M287" s="187">
        <f t="shared" si="3"/>
        <v>0</v>
      </c>
      <c r="N287" s="185">
        <v>0.01</v>
      </c>
      <c r="O287" s="185">
        <f t="shared" si="4"/>
        <v>0.04</v>
      </c>
      <c r="P287" s="185">
        <v>0</v>
      </c>
      <c r="Q287" s="185">
        <f t="shared" si="5"/>
        <v>0</v>
      </c>
      <c r="R287" s="187"/>
      <c r="S287" s="187" t="s">
        <v>203</v>
      </c>
      <c r="T287" s="188" t="s">
        <v>204</v>
      </c>
      <c r="U287" s="157">
        <v>0</v>
      </c>
      <c r="V287" s="157">
        <f t="shared" si="6"/>
        <v>0</v>
      </c>
      <c r="W287" s="157"/>
      <c r="X287" s="157" t="s">
        <v>262</v>
      </c>
      <c r="Y287" s="157" t="s">
        <v>132</v>
      </c>
      <c r="Z287" s="147"/>
      <c r="AA287" s="147"/>
      <c r="AB287" s="147"/>
      <c r="AC287" s="147"/>
      <c r="AD287" s="147"/>
      <c r="AE287" s="147"/>
      <c r="AF287" s="147"/>
      <c r="AG287" s="147" t="s">
        <v>263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82">
        <v>59</v>
      </c>
      <c r="B288" s="183" t="s">
        <v>729</v>
      </c>
      <c r="C288" s="196" t="s">
        <v>730</v>
      </c>
      <c r="D288" s="184" t="s">
        <v>283</v>
      </c>
      <c r="E288" s="185">
        <v>4</v>
      </c>
      <c r="F288" s="186"/>
      <c r="G288" s="187">
        <f t="shared" si="0"/>
        <v>0</v>
      </c>
      <c r="H288" s="186"/>
      <c r="I288" s="187">
        <f t="shared" si="1"/>
        <v>0</v>
      </c>
      <c r="J288" s="186"/>
      <c r="K288" s="187">
        <f t="shared" si="2"/>
        <v>0</v>
      </c>
      <c r="L288" s="187">
        <v>21</v>
      </c>
      <c r="M288" s="187">
        <f t="shared" si="3"/>
        <v>0</v>
      </c>
      <c r="N288" s="185">
        <v>4.0000000000000001E-3</v>
      </c>
      <c r="O288" s="185">
        <f t="shared" si="4"/>
        <v>0.02</v>
      </c>
      <c r="P288" s="185">
        <v>0</v>
      </c>
      <c r="Q288" s="185">
        <f t="shared" si="5"/>
        <v>0</v>
      </c>
      <c r="R288" s="187"/>
      <c r="S288" s="187" t="s">
        <v>203</v>
      </c>
      <c r="T288" s="188" t="s">
        <v>204</v>
      </c>
      <c r="U288" s="157">
        <v>0</v>
      </c>
      <c r="V288" s="157">
        <f t="shared" si="6"/>
        <v>0</v>
      </c>
      <c r="W288" s="157"/>
      <c r="X288" s="157" t="s">
        <v>262</v>
      </c>
      <c r="Y288" s="157" t="s">
        <v>132</v>
      </c>
      <c r="Z288" s="147"/>
      <c r="AA288" s="147"/>
      <c r="AB288" s="147"/>
      <c r="AC288" s="147"/>
      <c r="AD288" s="147"/>
      <c r="AE288" s="147"/>
      <c r="AF288" s="147"/>
      <c r="AG288" s="147" t="s">
        <v>263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82">
        <v>60</v>
      </c>
      <c r="B289" s="183" t="s">
        <v>731</v>
      </c>
      <c r="C289" s="196" t="s">
        <v>732</v>
      </c>
      <c r="D289" s="184" t="s">
        <v>283</v>
      </c>
      <c r="E289" s="185">
        <v>1</v>
      </c>
      <c r="F289" s="186"/>
      <c r="G289" s="187">
        <f t="shared" si="0"/>
        <v>0</v>
      </c>
      <c r="H289" s="186"/>
      <c r="I289" s="187">
        <f t="shared" si="1"/>
        <v>0</v>
      </c>
      <c r="J289" s="186"/>
      <c r="K289" s="187">
        <f t="shared" si="2"/>
        <v>0</v>
      </c>
      <c r="L289" s="187">
        <v>21</v>
      </c>
      <c r="M289" s="187">
        <f t="shared" si="3"/>
        <v>0</v>
      </c>
      <c r="N289" s="185">
        <v>1.9E-2</v>
      </c>
      <c r="O289" s="185">
        <f t="shared" si="4"/>
        <v>0.02</v>
      </c>
      <c r="P289" s="185">
        <v>0</v>
      </c>
      <c r="Q289" s="185">
        <f t="shared" si="5"/>
        <v>0</v>
      </c>
      <c r="R289" s="187"/>
      <c r="S289" s="187" t="s">
        <v>203</v>
      </c>
      <c r="T289" s="188" t="s">
        <v>204</v>
      </c>
      <c r="U289" s="157">
        <v>0</v>
      </c>
      <c r="V289" s="157">
        <f t="shared" si="6"/>
        <v>0</v>
      </c>
      <c r="W289" s="157"/>
      <c r="X289" s="157" t="s">
        <v>262</v>
      </c>
      <c r="Y289" s="157" t="s">
        <v>132</v>
      </c>
      <c r="Z289" s="147"/>
      <c r="AA289" s="147"/>
      <c r="AB289" s="147"/>
      <c r="AC289" s="147"/>
      <c r="AD289" s="147"/>
      <c r="AE289" s="147"/>
      <c r="AF289" s="147"/>
      <c r="AG289" s="147" t="s">
        <v>263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82">
        <v>61</v>
      </c>
      <c r="B290" s="183" t="s">
        <v>733</v>
      </c>
      <c r="C290" s="196" t="s">
        <v>734</v>
      </c>
      <c r="D290" s="184" t="s">
        <v>283</v>
      </c>
      <c r="E290" s="185">
        <v>1</v>
      </c>
      <c r="F290" s="186"/>
      <c r="G290" s="187">
        <f t="shared" si="0"/>
        <v>0</v>
      </c>
      <c r="H290" s="186"/>
      <c r="I290" s="187">
        <f t="shared" si="1"/>
        <v>0</v>
      </c>
      <c r="J290" s="186"/>
      <c r="K290" s="187">
        <f t="shared" si="2"/>
        <v>0</v>
      </c>
      <c r="L290" s="187">
        <v>21</v>
      </c>
      <c r="M290" s="187">
        <f t="shared" si="3"/>
        <v>0</v>
      </c>
      <c r="N290" s="185">
        <v>6.0000000000000001E-3</v>
      </c>
      <c r="O290" s="185">
        <f t="shared" si="4"/>
        <v>0.01</v>
      </c>
      <c r="P290" s="185">
        <v>0</v>
      </c>
      <c r="Q290" s="185">
        <f t="shared" si="5"/>
        <v>0</v>
      </c>
      <c r="R290" s="187"/>
      <c r="S290" s="187" t="s">
        <v>203</v>
      </c>
      <c r="T290" s="188" t="s">
        <v>204</v>
      </c>
      <c r="U290" s="157">
        <v>0</v>
      </c>
      <c r="V290" s="157">
        <f t="shared" si="6"/>
        <v>0</v>
      </c>
      <c r="W290" s="157"/>
      <c r="X290" s="157" t="s">
        <v>262</v>
      </c>
      <c r="Y290" s="157" t="s">
        <v>132</v>
      </c>
      <c r="Z290" s="147"/>
      <c r="AA290" s="147"/>
      <c r="AB290" s="147"/>
      <c r="AC290" s="147"/>
      <c r="AD290" s="147"/>
      <c r="AE290" s="147"/>
      <c r="AF290" s="147"/>
      <c r="AG290" s="147" t="s">
        <v>263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82">
        <v>62</v>
      </c>
      <c r="B291" s="183" t="s">
        <v>735</v>
      </c>
      <c r="C291" s="196" t="s">
        <v>736</v>
      </c>
      <c r="D291" s="184" t="s">
        <v>283</v>
      </c>
      <c r="E291" s="185">
        <v>1</v>
      </c>
      <c r="F291" s="186"/>
      <c r="G291" s="187">
        <f t="shared" si="0"/>
        <v>0</v>
      </c>
      <c r="H291" s="186"/>
      <c r="I291" s="187">
        <f t="shared" si="1"/>
        <v>0</v>
      </c>
      <c r="J291" s="186"/>
      <c r="K291" s="187">
        <f t="shared" si="2"/>
        <v>0</v>
      </c>
      <c r="L291" s="187">
        <v>21</v>
      </c>
      <c r="M291" s="187">
        <f t="shared" si="3"/>
        <v>0</v>
      </c>
      <c r="N291" s="185">
        <v>1.2500000000000001E-2</v>
      </c>
      <c r="O291" s="185">
        <f t="shared" si="4"/>
        <v>0.01</v>
      </c>
      <c r="P291" s="185">
        <v>0</v>
      </c>
      <c r="Q291" s="185">
        <f t="shared" si="5"/>
        <v>0</v>
      </c>
      <c r="R291" s="187"/>
      <c r="S291" s="187" t="s">
        <v>203</v>
      </c>
      <c r="T291" s="188" t="s">
        <v>204</v>
      </c>
      <c r="U291" s="157">
        <v>0</v>
      </c>
      <c r="V291" s="157">
        <f t="shared" si="6"/>
        <v>0</v>
      </c>
      <c r="W291" s="157"/>
      <c r="X291" s="157" t="s">
        <v>262</v>
      </c>
      <c r="Y291" s="157" t="s">
        <v>132</v>
      </c>
      <c r="Z291" s="147"/>
      <c r="AA291" s="147"/>
      <c r="AB291" s="147"/>
      <c r="AC291" s="147"/>
      <c r="AD291" s="147"/>
      <c r="AE291" s="147"/>
      <c r="AF291" s="147"/>
      <c r="AG291" s="147" t="s">
        <v>263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82">
        <v>63</v>
      </c>
      <c r="B292" s="183" t="s">
        <v>737</v>
      </c>
      <c r="C292" s="196" t="s">
        <v>738</v>
      </c>
      <c r="D292" s="184" t="s">
        <v>283</v>
      </c>
      <c r="E292" s="185">
        <v>3</v>
      </c>
      <c r="F292" s="186"/>
      <c r="G292" s="187">
        <f t="shared" si="0"/>
        <v>0</v>
      </c>
      <c r="H292" s="186"/>
      <c r="I292" s="187">
        <f t="shared" si="1"/>
        <v>0</v>
      </c>
      <c r="J292" s="186"/>
      <c r="K292" s="187">
        <f t="shared" si="2"/>
        <v>0</v>
      </c>
      <c r="L292" s="187">
        <v>21</v>
      </c>
      <c r="M292" s="187">
        <f t="shared" si="3"/>
        <v>0</v>
      </c>
      <c r="N292" s="185">
        <v>5.0000000000000001E-3</v>
      </c>
      <c r="O292" s="185">
        <f t="shared" si="4"/>
        <v>0.02</v>
      </c>
      <c r="P292" s="185">
        <v>0</v>
      </c>
      <c r="Q292" s="185">
        <f t="shared" si="5"/>
        <v>0</v>
      </c>
      <c r="R292" s="187"/>
      <c r="S292" s="187" t="s">
        <v>203</v>
      </c>
      <c r="T292" s="188" t="s">
        <v>204</v>
      </c>
      <c r="U292" s="157">
        <v>0</v>
      </c>
      <c r="V292" s="157">
        <f t="shared" si="6"/>
        <v>0</v>
      </c>
      <c r="W292" s="157"/>
      <c r="X292" s="157" t="s">
        <v>262</v>
      </c>
      <c r="Y292" s="157" t="s">
        <v>132</v>
      </c>
      <c r="Z292" s="147"/>
      <c r="AA292" s="147"/>
      <c r="AB292" s="147"/>
      <c r="AC292" s="147"/>
      <c r="AD292" s="147"/>
      <c r="AE292" s="147"/>
      <c r="AF292" s="147"/>
      <c r="AG292" s="147" t="s">
        <v>263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82">
        <v>64</v>
      </c>
      <c r="B293" s="183" t="s">
        <v>739</v>
      </c>
      <c r="C293" s="196" t="s">
        <v>740</v>
      </c>
      <c r="D293" s="184" t="s">
        <v>283</v>
      </c>
      <c r="E293" s="185">
        <v>1</v>
      </c>
      <c r="F293" s="186"/>
      <c r="G293" s="187">
        <f t="shared" si="0"/>
        <v>0</v>
      </c>
      <c r="H293" s="186"/>
      <c r="I293" s="187">
        <f t="shared" si="1"/>
        <v>0</v>
      </c>
      <c r="J293" s="186"/>
      <c r="K293" s="187">
        <f t="shared" si="2"/>
        <v>0</v>
      </c>
      <c r="L293" s="187">
        <v>21</v>
      </c>
      <c r="M293" s="187">
        <f t="shared" si="3"/>
        <v>0</v>
      </c>
      <c r="N293" s="185">
        <v>4.0000000000000001E-3</v>
      </c>
      <c r="O293" s="185">
        <f t="shared" si="4"/>
        <v>0</v>
      </c>
      <c r="P293" s="185">
        <v>0</v>
      </c>
      <c r="Q293" s="185">
        <f t="shared" si="5"/>
        <v>0</v>
      </c>
      <c r="R293" s="187"/>
      <c r="S293" s="187" t="s">
        <v>203</v>
      </c>
      <c r="T293" s="188" t="s">
        <v>204</v>
      </c>
      <c r="U293" s="157">
        <v>0</v>
      </c>
      <c r="V293" s="157">
        <f t="shared" si="6"/>
        <v>0</v>
      </c>
      <c r="W293" s="157"/>
      <c r="X293" s="157" t="s">
        <v>262</v>
      </c>
      <c r="Y293" s="157" t="s">
        <v>132</v>
      </c>
      <c r="Z293" s="147"/>
      <c r="AA293" s="147"/>
      <c r="AB293" s="147"/>
      <c r="AC293" s="147"/>
      <c r="AD293" s="147"/>
      <c r="AE293" s="147"/>
      <c r="AF293" s="147"/>
      <c r="AG293" s="147" t="s">
        <v>263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82">
        <v>65</v>
      </c>
      <c r="B294" s="183" t="s">
        <v>741</v>
      </c>
      <c r="C294" s="196" t="s">
        <v>742</v>
      </c>
      <c r="D294" s="184" t="s">
        <v>283</v>
      </c>
      <c r="E294" s="185">
        <v>17</v>
      </c>
      <c r="F294" s="186"/>
      <c r="G294" s="187">
        <f t="shared" si="0"/>
        <v>0</v>
      </c>
      <c r="H294" s="186"/>
      <c r="I294" s="187">
        <f t="shared" si="1"/>
        <v>0</v>
      </c>
      <c r="J294" s="186"/>
      <c r="K294" s="187">
        <f t="shared" si="2"/>
        <v>0</v>
      </c>
      <c r="L294" s="187">
        <v>21</v>
      </c>
      <c r="M294" s="187">
        <f t="shared" si="3"/>
        <v>0</v>
      </c>
      <c r="N294" s="185">
        <v>2.0000000000000002E-5</v>
      </c>
      <c r="O294" s="185">
        <f t="shared" si="4"/>
        <v>0</v>
      </c>
      <c r="P294" s="185">
        <v>0</v>
      </c>
      <c r="Q294" s="185">
        <f t="shared" si="5"/>
        <v>0</v>
      </c>
      <c r="R294" s="187"/>
      <c r="S294" s="187" t="s">
        <v>203</v>
      </c>
      <c r="T294" s="188" t="s">
        <v>204</v>
      </c>
      <c r="U294" s="157">
        <v>0</v>
      </c>
      <c r="V294" s="157">
        <f t="shared" si="6"/>
        <v>0</v>
      </c>
      <c r="W294" s="157"/>
      <c r="X294" s="157" t="s">
        <v>262</v>
      </c>
      <c r="Y294" s="157" t="s">
        <v>132</v>
      </c>
      <c r="Z294" s="147"/>
      <c r="AA294" s="147"/>
      <c r="AB294" s="147"/>
      <c r="AC294" s="147"/>
      <c r="AD294" s="147"/>
      <c r="AE294" s="147"/>
      <c r="AF294" s="147"/>
      <c r="AG294" s="147" t="s">
        <v>263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82">
        <v>66</v>
      </c>
      <c r="B295" s="183" t="s">
        <v>743</v>
      </c>
      <c r="C295" s="196" t="s">
        <v>744</v>
      </c>
      <c r="D295" s="184" t="s">
        <v>283</v>
      </c>
      <c r="E295" s="185">
        <v>68</v>
      </c>
      <c r="F295" s="186"/>
      <c r="G295" s="187">
        <f t="shared" si="0"/>
        <v>0</v>
      </c>
      <c r="H295" s="186"/>
      <c r="I295" s="187">
        <f t="shared" si="1"/>
        <v>0</v>
      </c>
      <c r="J295" s="186"/>
      <c r="K295" s="187">
        <f t="shared" si="2"/>
        <v>0</v>
      </c>
      <c r="L295" s="187">
        <v>21</v>
      </c>
      <c r="M295" s="187">
        <f t="shared" si="3"/>
        <v>0</v>
      </c>
      <c r="N295" s="185">
        <v>1.7000000000000001E-4</v>
      </c>
      <c r="O295" s="185">
        <f t="shared" si="4"/>
        <v>0.01</v>
      </c>
      <c r="P295" s="185">
        <v>0</v>
      </c>
      <c r="Q295" s="185">
        <f t="shared" si="5"/>
        <v>0</v>
      </c>
      <c r="R295" s="187"/>
      <c r="S295" s="187" t="s">
        <v>203</v>
      </c>
      <c r="T295" s="188" t="s">
        <v>204</v>
      </c>
      <c r="U295" s="157">
        <v>0</v>
      </c>
      <c r="V295" s="157">
        <f t="shared" si="6"/>
        <v>0</v>
      </c>
      <c r="W295" s="157"/>
      <c r="X295" s="157" t="s">
        <v>262</v>
      </c>
      <c r="Y295" s="157" t="s">
        <v>132</v>
      </c>
      <c r="Z295" s="147"/>
      <c r="AA295" s="147"/>
      <c r="AB295" s="147"/>
      <c r="AC295" s="147"/>
      <c r="AD295" s="147"/>
      <c r="AE295" s="147"/>
      <c r="AF295" s="147"/>
      <c r="AG295" s="147" t="s">
        <v>263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82">
        <v>67</v>
      </c>
      <c r="B296" s="183" t="s">
        <v>745</v>
      </c>
      <c r="C296" s="196" t="s">
        <v>746</v>
      </c>
      <c r="D296" s="184" t="s">
        <v>283</v>
      </c>
      <c r="E296" s="185">
        <v>68</v>
      </c>
      <c r="F296" s="186"/>
      <c r="G296" s="187">
        <f t="shared" si="0"/>
        <v>0</v>
      </c>
      <c r="H296" s="186"/>
      <c r="I296" s="187">
        <f t="shared" si="1"/>
        <v>0</v>
      </c>
      <c r="J296" s="186"/>
      <c r="K296" s="187">
        <f t="shared" si="2"/>
        <v>0</v>
      </c>
      <c r="L296" s="187">
        <v>21</v>
      </c>
      <c r="M296" s="187">
        <f t="shared" si="3"/>
        <v>0</v>
      </c>
      <c r="N296" s="185">
        <v>1.0000000000000001E-5</v>
      </c>
      <c r="O296" s="185">
        <f t="shared" si="4"/>
        <v>0</v>
      </c>
      <c r="P296" s="185">
        <v>0</v>
      </c>
      <c r="Q296" s="185">
        <f t="shared" si="5"/>
        <v>0</v>
      </c>
      <c r="R296" s="187"/>
      <c r="S296" s="187" t="s">
        <v>203</v>
      </c>
      <c r="T296" s="188" t="s">
        <v>204</v>
      </c>
      <c r="U296" s="157">
        <v>0</v>
      </c>
      <c r="V296" s="157">
        <f t="shared" si="6"/>
        <v>0</v>
      </c>
      <c r="W296" s="157"/>
      <c r="X296" s="157" t="s">
        <v>262</v>
      </c>
      <c r="Y296" s="157" t="s">
        <v>132</v>
      </c>
      <c r="Z296" s="147"/>
      <c r="AA296" s="147"/>
      <c r="AB296" s="147"/>
      <c r="AC296" s="147"/>
      <c r="AD296" s="147"/>
      <c r="AE296" s="147"/>
      <c r="AF296" s="147"/>
      <c r="AG296" s="147" t="s">
        <v>263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82">
        <v>68</v>
      </c>
      <c r="B297" s="183" t="s">
        <v>747</v>
      </c>
      <c r="C297" s="196" t="s">
        <v>748</v>
      </c>
      <c r="D297" s="184" t="s">
        <v>283</v>
      </c>
      <c r="E297" s="185">
        <v>1</v>
      </c>
      <c r="F297" s="186"/>
      <c r="G297" s="187">
        <f t="shared" si="0"/>
        <v>0</v>
      </c>
      <c r="H297" s="186"/>
      <c r="I297" s="187">
        <f t="shared" si="1"/>
        <v>0</v>
      </c>
      <c r="J297" s="186"/>
      <c r="K297" s="187">
        <f t="shared" si="2"/>
        <v>0</v>
      </c>
      <c r="L297" s="187">
        <v>21</v>
      </c>
      <c r="M297" s="187">
        <f t="shared" si="3"/>
        <v>0</v>
      </c>
      <c r="N297" s="185">
        <v>5.1999999999999995E-4</v>
      </c>
      <c r="O297" s="185">
        <f t="shared" si="4"/>
        <v>0</v>
      </c>
      <c r="P297" s="185">
        <v>0</v>
      </c>
      <c r="Q297" s="185">
        <f t="shared" si="5"/>
        <v>0</v>
      </c>
      <c r="R297" s="187" t="s">
        <v>267</v>
      </c>
      <c r="S297" s="187" t="s">
        <v>130</v>
      </c>
      <c r="T297" s="188" t="s">
        <v>130</v>
      </c>
      <c r="U297" s="157">
        <v>0</v>
      </c>
      <c r="V297" s="157">
        <f t="shared" si="6"/>
        <v>0</v>
      </c>
      <c r="W297" s="157"/>
      <c r="X297" s="157" t="s">
        <v>262</v>
      </c>
      <c r="Y297" s="157" t="s">
        <v>132</v>
      </c>
      <c r="Z297" s="147"/>
      <c r="AA297" s="147"/>
      <c r="AB297" s="147"/>
      <c r="AC297" s="147"/>
      <c r="AD297" s="147"/>
      <c r="AE297" s="147"/>
      <c r="AF297" s="147"/>
      <c r="AG297" s="147" t="s">
        <v>263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82">
        <v>69</v>
      </c>
      <c r="B298" s="183" t="s">
        <v>749</v>
      </c>
      <c r="C298" s="196" t="s">
        <v>750</v>
      </c>
      <c r="D298" s="184" t="s">
        <v>283</v>
      </c>
      <c r="E298" s="185">
        <v>3</v>
      </c>
      <c r="F298" s="186"/>
      <c r="G298" s="187">
        <f t="shared" si="0"/>
        <v>0</v>
      </c>
      <c r="H298" s="186"/>
      <c r="I298" s="187">
        <f t="shared" si="1"/>
        <v>0</v>
      </c>
      <c r="J298" s="186"/>
      <c r="K298" s="187">
        <f t="shared" si="2"/>
        <v>0</v>
      </c>
      <c r="L298" s="187">
        <v>21</v>
      </c>
      <c r="M298" s="187">
        <f t="shared" si="3"/>
        <v>0</v>
      </c>
      <c r="N298" s="185">
        <v>2.0000000000000001E-4</v>
      </c>
      <c r="O298" s="185">
        <f t="shared" si="4"/>
        <v>0</v>
      </c>
      <c r="P298" s="185">
        <v>0</v>
      </c>
      <c r="Q298" s="185">
        <f t="shared" si="5"/>
        <v>0</v>
      </c>
      <c r="R298" s="187"/>
      <c r="S298" s="187" t="s">
        <v>203</v>
      </c>
      <c r="T298" s="188" t="s">
        <v>204</v>
      </c>
      <c r="U298" s="157">
        <v>0</v>
      </c>
      <c r="V298" s="157">
        <f t="shared" si="6"/>
        <v>0</v>
      </c>
      <c r="W298" s="157"/>
      <c r="X298" s="157" t="s">
        <v>262</v>
      </c>
      <c r="Y298" s="157" t="s">
        <v>132</v>
      </c>
      <c r="Z298" s="147"/>
      <c r="AA298" s="147"/>
      <c r="AB298" s="147"/>
      <c r="AC298" s="147"/>
      <c r="AD298" s="147"/>
      <c r="AE298" s="147"/>
      <c r="AF298" s="147"/>
      <c r="AG298" s="147" t="s">
        <v>263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74">
        <v>70</v>
      </c>
      <c r="B299" s="175" t="s">
        <v>751</v>
      </c>
      <c r="C299" s="190" t="s">
        <v>752</v>
      </c>
      <c r="D299" s="176" t="s">
        <v>202</v>
      </c>
      <c r="E299" s="177">
        <v>1</v>
      </c>
      <c r="F299" s="178"/>
      <c r="G299" s="179">
        <f t="shared" si="0"/>
        <v>0</v>
      </c>
      <c r="H299" s="178"/>
      <c r="I299" s="179">
        <f t="shared" si="1"/>
        <v>0</v>
      </c>
      <c r="J299" s="178"/>
      <c r="K299" s="179">
        <f t="shared" si="2"/>
        <v>0</v>
      </c>
      <c r="L299" s="179">
        <v>21</v>
      </c>
      <c r="M299" s="179">
        <f t="shared" si="3"/>
        <v>0</v>
      </c>
      <c r="N299" s="177">
        <v>2.5704199999999999</v>
      </c>
      <c r="O299" s="177">
        <f t="shared" si="4"/>
        <v>2.57</v>
      </c>
      <c r="P299" s="177">
        <v>0</v>
      </c>
      <c r="Q299" s="177">
        <f t="shared" si="5"/>
        <v>0</v>
      </c>
      <c r="R299" s="179"/>
      <c r="S299" s="179" t="s">
        <v>203</v>
      </c>
      <c r="T299" s="180" t="s">
        <v>204</v>
      </c>
      <c r="U299" s="157">
        <v>2.1391</v>
      </c>
      <c r="V299" s="157">
        <f t="shared" si="6"/>
        <v>2.14</v>
      </c>
      <c r="W299" s="157"/>
      <c r="X299" s="157" t="s">
        <v>131</v>
      </c>
      <c r="Y299" s="157" t="s">
        <v>132</v>
      </c>
      <c r="Z299" s="147"/>
      <c r="AA299" s="147"/>
      <c r="AB299" s="147"/>
      <c r="AC299" s="147"/>
      <c r="AD299" s="147"/>
      <c r="AE299" s="147"/>
      <c r="AF299" s="147"/>
      <c r="AG299" s="147" t="s">
        <v>133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2" x14ac:dyDescent="0.2">
      <c r="A300" s="154"/>
      <c r="B300" s="155"/>
      <c r="C300" s="191" t="s">
        <v>136</v>
      </c>
      <c r="D300" s="158"/>
      <c r="E300" s="159"/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137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33.75" outlineLevel="3" x14ac:dyDescent="0.2">
      <c r="A301" s="154"/>
      <c r="B301" s="155"/>
      <c r="C301" s="191" t="s">
        <v>753</v>
      </c>
      <c r="D301" s="158"/>
      <c r="E301" s="159"/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137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191" t="s">
        <v>754</v>
      </c>
      <c r="D302" s="158"/>
      <c r="E302" s="159"/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137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ht="22.5" outlineLevel="3" x14ac:dyDescent="0.2">
      <c r="A303" s="154"/>
      <c r="B303" s="155"/>
      <c r="C303" s="191" t="s">
        <v>755</v>
      </c>
      <c r="D303" s="158"/>
      <c r="E303" s="159"/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137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91" t="s">
        <v>756</v>
      </c>
      <c r="D304" s="158"/>
      <c r="E304" s="159"/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137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91" t="s">
        <v>757</v>
      </c>
      <c r="D305" s="158"/>
      <c r="E305" s="159"/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137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4"/>
      <c r="B306" s="155"/>
      <c r="C306" s="191" t="s">
        <v>758</v>
      </c>
      <c r="D306" s="158"/>
      <c r="E306" s="159"/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137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">
      <c r="A307" s="154"/>
      <c r="B307" s="155"/>
      <c r="C307" s="191" t="s">
        <v>759</v>
      </c>
      <c r="D307" s="158"/>
      <c r="E307" s="159"/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137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ht="22.5" outlineLevel="3" x14ac:dyDescent="0.2">
      <c r="A308" s="154"/>
      <c r="B308" s="155"/>
      <c r="C308" s="191" t="s">
        <v>760</v>
      </c>
      <c r="D308" s="158"/>
      <c r="E308" s="159"/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137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">
      <c r="A309" s="154"/>
      <c r="B309" s="155"/>
      <c r="C309" s="191" t="s">
        <v>761</v>
      </c>
      <c r="D309" s="158"/>
      <c r="E309" s="159"/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137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191" t="s">
        <v>762</v>
      </c>
      <c r="D310" s="158"/>
      <c r="E310" s="159"/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137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4"/>
      <c r="B311" s="155"/>
      <c r="C311" s="191" t="s">
        <v>763</v>
      </c>
      <c r="D311" s="158"/>
      <c r="E311" s="159"/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137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91" t="s">
        <v>764</v>
      </c>
      <c r="D312" s="158"/>
      <c r="E312" s="159"/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137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91" t="s">
        <v>74</v>
      </c>
      <c r="D313" s="158"/>
      <c r="E313" s="159">
        <v>1</v>
      </c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137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92" t="s">
        <v>144</v>
      </c>
      <c r="D314" s="160"/>
      <c r="E314" s="161">
        <v>1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137</v>
      </c>
      <c r="AH314" s="147">
        <v>1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74">
        <v>71</v>
      </c>
      <c r="B315" s="175" t="s">
        <v>765</v>
      </c>
      <c r="C315" s="190" t="s">
        <v>766</v>
      </c>
      <c r="D315" s="176" t="s">
        <v>202</v>
      </c>
      <c r="E315" s="177">
        <v>1</v>
      </c>
      <c r="F315" s="178"/>
      <c r="G315" s="179">
        <f>ROUND(E315*F315,2)</f>
        <v>0</v>
      </c>
      <c r="H315" s="178"/>
      <c r="I315" s="179">
        <f>ROUND(E315*H315,2)</f>
        <v>0</v>
      </c>
      <c r="J315" s="178"/>
      <c r="K315" s="179">
        <f>ROUND(E315*J315,2)</f>
        <v>0</v>
      </c>
      <c r="L315" s="179">
        <v>21</v>
      </c>
      <c r="M315" s="179">
        <f>G315*(1+L315/100)</f>
        <v>0</v>
      </c>
      <c r="N315" s="177">
        <v>0</v>
      </c>
      <c r="O315" s="177">
        <f>ROUND(E315*N315,2)</f>
        <v>0</v>
      </c>
      <c r="P315" s="177">
        <v>0</v>
      </c>
      <c r="Q315" s="177">
        <f>ROUND(E315*P315,2)</f>
        <v>0</v>
      </c>
      <c r="R315" s="179"/>
      <c r="S315" s="179" t="s">
        <v>203</v>
      </c>
      <c r="T315" s="180" t="s">
        <v>204</v>
      </c>
      <c r="U315" s="157">
        <v>0</v>
      </c>
      <c r="V315" s="157">
        <f>ROUND(E315*U315,2)</f>
        <v>0</v>
      </c>
      <c r="W315" s="157"/>
      <c r="X315" s="157" t="s">
        <v>131</v>
      </c>
      <c r="Y315" s="157" t="s">
        <v>132</v>
      </c>
      <c r="Z315" s="147"/>
      <c r="AA315" s="147"/>
      <c r="AB315" s="147"/>
      <c r="AC315" s="147"/>
      <c r="AD315" s="147"/>
      <c r="AE315" s="147"/>
      <c r="AF315" s="147"/>
      <c r="AG315" s="147" t="s">
        <v>133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2" x14ac:dyDescent="0.2">
      <c r="A316" s="154"/>
      <c r="B316" s="155"/>
      <c r="C316" s="191" t="s">
        <v>136</v>
      </c>
      <c r="D316" s="158"/>
      <c r="E316" s="159"/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137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191" t="s">
        <v>767</v>
      </c>
      <c r="D317" s="158"/>
      <c r="E317" s="159"/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137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2.5" outlineLevel="3" x14ac:dyDescent="0.2">
      <c r="A318" s="154"/>
      <c r="B318" s="155"/>
      <c r="C318" s="191" t="s">
        <v>768</v>
      </c>
      <c r="D318" s="158"/>
      <c r="E318" s="159"/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137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4"/>
      <c r="B319" s="155"/>
      <c r="C319" s="191" t="s">
        <v>74</v>
      </c>
      <c r="D319" s="158"/>
      <c r="E319" s="159">
        <v>1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137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92" t="s">
        <v>144</v>
      </c>
      <c r="D320" s="160"/>
      <c r="E320" s="161">
        <v>1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137</v>
      </c>
      <c r="AH320" s="147">
        <v>1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x14ac:dyDescent="0.2">
      <c r="A321" s="167" t="s">
        <v>124</v>
      </c>
      <c r="B321" s="168" t="s">
        <v>90</v>
      </c>
      <c r="C321" s="189" t="s">
        <v>91</v>
      </c>
      <c r="D321" s="169"/>
      <c r="E321" s="170"/>
      <c r="F321" s="171"/>
      <c r="G321" s="171">
        <f>SUMIF(AG322:AG323,"&lt;&gt;NOR",G322:G323)</f>
        <v>0</v>
      </c>
      <c r="H321" s="171"/>
      <c r="I321" s="171">
        <f>SUM(I322:I323)</f>
        <v>0</v>
      </c>
      <c r="J321" s="171"/>
      <c r="K321" s="171">
        <f>SUM(K322:K323)</f>
        <v>0</v>
      </c>
      <c r="L321" s="171"/>
      <c r="M321" s="171">
        <f>SUM(M322:M323)</f>
        <v>0</v>
      </c>
      <c r="N321" s="170"/>
      <c r="O321" s="170">
        <f>SUM(O322:O323)</f>
        <v>0</v>
      </c>
      <c r="P321" s="170"/>
      <c r="Q321" s="170">
        <f>SUM(Q322:Q323)</f>
        <v>0</v>
      </c>
      <c r="R321" s="171"/>
      <c r="S321" s="171"/>
      <c r="T321" s="172"/>
      <c r="U321" s="166"/>
      <c r="V321" s="166">
        <f>SUM(V322:V323)</f>
        <v>21.03</v>
      </c>
      <c r="W321" s="166"/>
      <c r="X321" s="166"/>
      <c r="Y321" s="166"/>
      <c r="AG321" t="s">
        <v>125</v>
      </c>
    </row>
    <row r="322" spans="1:60" ht="22.5" outlineLevel="1" x14ac:dyDescent="0.2">
      <c r="A322" s="174">
        <v>72</v>
      </c>
      <c r="B322" s="175" t="s">
        <v>769</v>
      </c>
      <c r="C322" s="190" t="s">
        <v>770</v>
      </c>
      <c r="D322" s="176" t="s">
        <v>260</v>
      </c>
      <c r="E322" s="177">
        <v>99.434479999999994</v>
      </c>
      <c r="F322" s="178"/>
      <c r="G322" s="179">
        <f>ROUND(E322*F322,2)</f>
        <v>0</v>
      </c>
      <c r="H322" s="178"/>
      <c r="I322" s="179">
        <f>ROUND(E322*H322,2)</f>
        <v>0</v>
      </c>
      <c r="J322" s="178"/>
      <c r="K322" s="179">
        <f>ROUND(E322*J322,2)</f>
        <v>0</v>
      </c>
      <c r="L322" s="179">
        <v>21</v>
      </c>
      <c r="M322" s="179">
        <f>G322*(1+L322/100)</f>
        <v>0</v>
      </c>
      <c r="N322" s="177">
        <v>0</v>
      </c>
      <c r="O322" s="177">
        <f>ROUND(E322*N322,2)</f>
        <v>0</v>
      </c>
      <c r="P322" s="177">
        <v>0</v>
      </c>
      <c r="Q322" s="177">
        <f>ROUND(E322*P322,2)</f>
        <v>0</v>
      </c>
      <c r="R322" s="179" t="s">
        <v>272</v>
      </c>
      <c r="S322" s="179" t="s">
        <v>130</v>
      </c>
      <c r="T322" s="180" t="s">
        <v>130</v>
      </c>
      <c r="U322" s="157">
        <v>0.21149999999999999</v>
      </c>
      <c r="V322" s="157">
        <f>ROUND(E322*U322,2)</f>
        <v>21.03</v>
      </c>
      <c r="W322" s="157"/>
      <c r="X322" s="157" t="s">
        <v>438</v>
      </c>
      <c r="Y322" s="157" t="s">
        <v>132</v>
      </c>
      <c r="Z322" s="147"/>
      <c r="AA322" s="147"/>
      <c r="AB322" s="147"/>
      <c r="AC322" s="147"/>
      <c r="AD322" s="147"/>
      <c r="AE322" s="147"/>
      <c r="AF322" s="147"/>
      <c r="AG322" s="147" t="s">
        <v>439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2" x14ac:dyDescent="0.2">
      <c r="A323" s="154"/>
      <c r="B323" s="155"/>
      <c r="C323" s="257" t="s">
        <v>771</v>
      </c>
      <c r="D323" s="258"/>
      <c r="E323" s="258"/>
      <c r="F323" s="258"/>
      <c r="G323" s="258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135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x14ac:dyDescent="0.2">
      <c r="A324" s="3"/>
      <c r="B324" s="4"/>
      <c r="C324" s="197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AE324">
        <v>15</v>
      </c>
      <c r="AF324">
        <v>21</v>
      </c>
      <c r="AG324" t="s">
        <v>110</v>
      </c>
    </row>
    <row r="325" spans="1:60" x14ac:dyDescent="0.2">
      <c r="A325" s="150"/>
      <c r="B325" s="151" t="s">
        <v>29</v>
      </c>
      <c r="C325" s="198"/>
      <c r="D325" s="152"/>
      <c r="E325" s="153"/>
      <c r="F325" s="153"/>
      <c r="G325" s="173">
        <f>G8+G193+G201+G321</f>
        <v>0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AE325">
        <f>SUMIF(L7:L323,AE324,G7:G323)</f>
        <v>0</v>
      </c>
      <c r="AF325">
        <f>SUMIF(L7:L323,AF324,G7:G323)</f>
        <v>0</v>
      </c>
      <c r="AG325" t="s">
        <v>441</v>
      </c>
    </row>
    <row r="326" spans="1:60" x14ac:dyDescent="0.2">
      <c r="C326" s="199"/>
      <c r="D326" s="10"/>
      <c r="AG326" t="s">
        <v>442</v>
      </c>
    </row>
    <row r="327" spans="1:60" x14ac:dyDescent="0.2">
      <c r="D327" s="10"/>
    </row>
    <row r="328" spans="1:60" x14ac:dyDescent="0.2">
      <c r="D328" s="10"/>
    </row>
    <row r="329" spans="1:60" x14ac:dyDescent="0.2">
      <c r="D329" s="10"/>
    </row>
    <row r="330" spans="1:60" x14ac:dyDescent="0.2">
      <c r="D330" s="10"/>
    </row>
    <row r="331" spans="1:60" x14ac:dyDescent="0.2">
      <c r="D331" s="10"/>
    </row>
    <row r="332" spans="1:60" x14ac:dyDescent="0.2">
      <c r="D332" s="10"/>
    </row>
    <row r="333" spans="1:60" x14ac:dyDescent="0.2">
      <c r="D333" s="10"/>
    </row>
    <row r="334" spans="1:60" x14ac:dyDescent="0.2">
      <c r="D334" s="10"/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FNFPHEA2un2pqSCuvZo18g0JfZ3tsWekJYfjZ3HvnQPDJsrbKV6NDuMWcxQyRM/T5R03mhDiesDejlYrU7DlA==" saltValue="Nmkf/WoEDeTABlQguvGunA==" spinCount="100000" sheet="1" formatRows="0"/>
  <mergeCells count="41">
    <mergeCell ref="C243:G243"/>
    <mergeCell ref="C249:G249"/>
    <mergeCell ref="C251:G251"/>
    <mergeCell ref="C253:G253"/>
    <mergeCell ref="C323:G323"/>
    <mergeCell ref="C238:G238"/>
    <mergeCell ref="C144:G144"/>
    <mergeCell ref="C145:G145"/>
    <mergeCell ref="C152:G152"/>
    <mergeCell ref="C174:G174"/>
    <mergeCell ref="C176:G176"/>
    <mergeCell ref="C195:G195"/>
    <mergeCell ref="C208:G208"/>
    <mergeCell ref="C214:G214"/>
    <mergeCell ref="C220:G220"/>
    <mergeCell ref="C226:G226"/>
    <mergeCell ref="C232:G232"/>
    <mergeCell ref="C134:G134"/>
    <mergeCell ref="C82:G82"/>
    <mergeCell ref="C86:G86"/>
    <mergeCell ref="C90:G90"/>
    <mergeCell ref="C94:G94"/>
    <mergeCell ref="C98:G98"/>
    <mergeCell ref="C102:G102"/>
    <mergeCell ref="C106:G106"/>
    <mergeCell ref="C114:G114"/>
    <mergeCell ref="C116:G116"/>
    <mergeCell ref="C122:G122"/>
    <mergeCell ref="C128:G128"/>
    <mergeCell ref="C78:G78"/>
    <mergeCell ref="A1:G1"/>
    <mergeCell ref="C2:G2"/>
    <mergeCell ref="C3:G3"/>
    <mergeCell ref="C4:G4"/>
    <mergeCell ref="C10:G10"/>
    <mergeCell ref="C16:G16"/>
    <mergeCell ref="C24:G24"/>
    <mergeCell ref="C32:G32"/>
    <mergeCell ref="C39:G39"/>
    <mergeCell ref="C57:G57"/>
    <mergeCell ref="C61:G6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97</v>
      </c>
      <c r="B1" s="259"/>
      <c r="C1" s="259"/>
      <c r="D1" s="259"/>
      <c r="E1" s="259"/>
      <c r="F1" s="259"/>
      <c r="G1" s="259"/>
      <c r="AG1" t="s">
        <v>98</v>
      </c>
    </row>
    <row r="2" spans="1:60" ht="24.95" customHeight="1" x14ac:dyDescent="0.2">
      <c r="A2" s="139" t="s">
        <v>7</v>
      </c>
      <c r="B2" s="49" t="s">
        <v>43</v>
      </c>
      <c r="C2" s="260" t="s">
        <v>44</v>
      </c>
      <c r="D2" s="261"/>
      <c r="E2" s="261"/>
      <c r="F2" s="261"/>
      <c r="G2" s="262"/>
      <c r="AG2" t="s">
        <v>99</v>
      </c>
    </row>
    <row r="3" spans="1:60" ht="24.95" customHeight="1" x14ac:dyDescent="0.2">
      <c r="A3" s="139" t="s">
        <v>8</v>
      </c>
      <c r="B3" s="49" t="s">
        <v>52</v>
      </c>
      <c r="C3" s="260" t="s">
        <v>53</v>
      </c>
      <c r="D3" s="261"/>
      <c r="E3" s="261"/>
      <c r="F3" s="261"/>
      <c r="G3" s="262"/>
      <c r="AC3" s="120" t="s">
        <v>99</v>
      </c>
      <c r="AG3" t="s">
        <v>100</v>
      </c>
    </row>
    <row r="4" spans="1:60" ht="24.95" customHeight="1" x14ac:dyDescent="0.2">
      <c r="A4" s="140" t="s">
        <v>9</v>
      </c>
      <c r="B4" s="141" t="s">
        <v>57</v>
      </c>
      <c r="C4" s="263" t="s">
        <v>58</v>
      </c>
      <c r="D4" s="264"/>
      <c r="E4" s="264"/>
      <c r="F4" s="264"/>
      <c r="G4" s="265"/>
      <c r="AG4" t="s">
        <v>101</v>
      </c>
    </row>
    <row r="5" spans="1:60" x14ac:dyDescent="0.2">
      <c r="D5" s="10"/>
    </row>
    <row r="6" spans="1:60" ht="38.25" x14ac:dyDescent="0.2">
      <c r="A6" s="143" t="s">
        <v>102</v>
      </c>
      <c r="B6" s="145" t="s">
        <v>103</v>
      </c>
      <c r="C6" s="145" t="s">
        <v>104</v>
      </c>
      <c r="D6" s="144" t="s">
        <v>105</v>
      </c>
      <c r="E6" s="143" t="s">
        <v>106</v>
      </c>
      <c r="F6" s="142" t="s">
        <v>107</v>
      </c>
      <c r="G6" s="143" t="s">
        <v>29</v>
      </c>
      <c r="H6" s="146" t="s">
        <v>30</v>
      </c>
      <c r="I6" s="146" t="s">
        <v>108</v>
      </c>
      <c r="J6" s="146" t="s">
        <v>31</v>
      </c>
      <c r="K6" s="146" t="s">
        <v>109</v>
      </c>
      <c r="L6" s="146" t="s">
        <v>110</v>
      </c>
      <c r="M6" s="146" t="s">
        <v>111</v>
      </c>
      <c r="N6" s="146" t="s">
        <v>112</v>
      </c>
      <c r="O6" s="146" t="s">
        <v>113</v>
      </c>
      <c r="P6" s="146" t="s">
        <v>114</v>
      </c>
      <c r="Q6" s="146" t="s">
        <v>115</v>
      </c>
      <c r="R6" s="146" t="s">
        <v>116</v>
      </c>
      <c r="S6" s="146" t="s">
        <v>117</v>
      </c>
      <c r="T6" s="146" t="s">
        <v>118</v>
      </c>
      <c r="U6" s="146" t="s">
        <v>119</v>
      </c>
      <c r="V6" s="146" t="s">
        <v>120</v>
      </c>
      <c r="W6" s="146" t="s">
        <v>121</v>
      </c>
      <c r="X6" s="146" t="s">
        <v>122</v>
      </c>
      <c r="Y6" s="146" t="s">
        <v>123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124</v>
      </c>
      <c r="B8" s="168" t="s">
        <v>74</v>
      </c>
      <c r="C8" s="189" t="s">
        <v>75</v>
      </c>
      <c r="D8" s="169"/>
      <c r="E8" s="170"/>
      <c r="F8" s="171"/>
      <c r="G8" s="171">
        <f>SUMIF(AG9:AG65,"&lt;&gt;NOR",G9:G65)</f>
        <v>0</v>
      </c>
      <c r="H8" s="171"/>
      <c r="I8" s="171">
        <f>SUM(I9:I65)</f>
        <v>0</v>
      </c>
      <c r="J8" s="171"/>
      <c r="K8" s="171">
        <f>SUM(K9:K65)</f>
        <v>0</v>
      </c>
      <c r="L8" s="171"/>
      <c r="M8" s="171">
        <f>SUM(M9:M65)</f>
        <v>0</v>
      </c>
      <c r="N8" s="170"/>
      <c r="O8" s="170">
        <f>SUM(O9:O65)</f>
        <v>0</v>
      </c>
      <c r="P8" s="170"/>
      <c r="Q8" s="170">
        <f>SUM(Q9:Q65)</f>
        <v>251.61999999999998</v>
      </c>
      <c r="R8" s="171"/>
      <c r="S8" s="171"/>
      <c r="T8" s="172"/>
      <c r="U8" s="166"/>
      <c r="V8" s="166">
        <f>SUM(V9:V65)</f>
        <v>105.05</v>
      </c>
      <c r="W8" s="166"/>
      <c r="X8" s="166"/>
      <c r="Y8" s="166"/>
      <c r="AG8" t="s">
        <v>125</v>
      </c>
    </row>
    <row r="9" spans="1:60" ht="22.5" outlineLevel="1" x14ac:dyDescent="0.2">
      <c r="A9" s="174">
        <v>1</v>
      </c>
      <c r="B9" s="175" t="s">
        <v>772</v>
      </c>
      <c r="C9" s="190" t="s">
        <v>773</v>
      </c>
      <c r="D9" s="176" t="s">
        <v>189</v>
      </c>
      <c r="E9" s="177">
        <v>37.380000000000003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0.22500000000000001</v>
      </c>
      <c r="Q9" s="177">
        <f>ROUND(E9*P9,2)</f>
        <v>8.41</v>
      </c>
      <c r="R9" s="179" t="s">
        <v>445</v>
      </c>
      <c r="S9" s="179" t="s">
        <v>130</v>
      </c>
      <c r="T9" s="180" t="s">
        <v>130</v>
      </c>
      <c r="U9" s="157">
        <v>0.14199999999999999</v>
      </c>
      <c r="V9" s="157">
        <f>ROUND(E9*U9,2)</f>
        <v>5.31</v>
      </c>
      <c r="W9" s="157"/>
      <c r="X9" s="157" t="s">
        <v>131</v>
      </c>
      <c r="Y9" s="157" t="s">
        <v>132</v>
      </c>
      <c r="Z9" s="147"/>
      <c r="AA9" s="147"/>
      <c r="AB9" s="147"/>
      <c r="AC9" s="147"/>
      <c r="AD9" s="147"/>
      <c r="AE9" s="147"/>
      <c r="AF9" s="147"/>
      <c r="AG9" s="147" t="s">
        <v>133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7" t="s">
        <v>774</v>
      </c>
      <c r="D10" s="258"/>
      <c r="E10" s="258"/>
      <c r="F10" s="258"/>
      <c r="G10" s="258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91" t="s">
        <v>136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1" t="s">
        <v>775</v>
      </c>
      <c r="D12" s="158"/>
      <c r="E12" s="159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137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1" t="s">
        <v>776</v>
      </c>
      <c r="D13" s="158"/>
      <c r="E13" s="159">
        <v>35.880000000000003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1" t="s">
        <v>777</v>
      </c>
      <c r="D14" s="158"/>
      <c r="E14" s="159">
        <v>1.5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92" t="s">
        <v>144</v>
      </c>
      <c r="D15" s="160"/>
      <c r="E15" s="161">
        <v>37.380000000000003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137</v>
      </c>
      <c r="AH15" s="147">
        <v>1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4">
        <v>2</v>
      </c>
      <c r="B16" s="175" t="s">
        <v>778</v>
      </c>
      <c r="C16" s="190" t="s">
        <v>779</v>
      </c>
      <c r="D16" s="176" t="s">
        <v>189</v>
      </c>
      <c r="E16" s="177">
        <v>113.64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7">
        <v>0</v>
      </c>
      <c r="O16" s="177">
        <f>ROUND(E16*N16,2)</f>
        <v>0</v>
      </c>
      <c r="P16" s="177">
        <v>0.11799999999999999</v>
      </c>
      <c r="Q16" s="177">
        <f>ROUND(E16*P16,2)</f>
        <v>13.41</v>
      </c>
      <c r="R16" s="179" t="s">
        <v>445</v>
      </c>
      <c r="S16" s="179" t="s">
        <v>130</v>
      </c>
      <c r="T16" s="180" t="s">
        <v>130</v>
      </c>
      <c r="U16" s="157">
        <v>0.16</v>
      </c>
      <c r="V16" s="157">
        <f>ROUND(E16*U16,2)</f>
        <v>18.18</v>
      </c>
      <c r="W16" s="157"/>
      <c r="X16" s="157" t="s">
        <v>131</v>
      </c>
      <c r="Y16" s="157" t="s">
        <v>132</v>
      </c>
      <c r="Z16" s="147"/>
      <c r="AA16" s="147"/>
      <c r="AB16" s="147"/>
      <c r="AC16" s="147"/>
      <c r="AD16" s="147"/>
      <c r="AE16" s="147"/>
      <c r="AF16" s="147"/>
      <c r="AG16" s="147" t="s">
        <v>133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57" t="s">
        <v>774</v>
      </c>
      <c r="D17" s="258"/>
      <c r="E17" s="258"/>
      <c r="F17" s="258"/>
      <c r="G17" s="258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1" t="s">
        <v>136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137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1" t="s">
        <v>780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1" t="s">
        <v>781</v>
      </c>
      <c r="D20" s="158"/>
      <c r="E20" s="159">
        <v>22.5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137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1" t="s">
        <v>782</v>
      </c>
      <c r="D21" s="158"/>
      <c r="E21" s="159">
        <v>86.64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137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91" t="s">
        <v>783</v>
      </c>
      <c r="D22" s="158"/>
      <c r="E22" s="159">
        <v>4.5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137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2" t="s">
        <v>144</v>
      </c>
      <c r="D23" s="160"/>
      <c r="E23" s="161">
        <v>113.64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137</v>
      </c>
      <c r="AH23" s="147">
        <v>1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4">
        <v>3</v>
      </c>
      <c r="B24" s="175" t="s">
        <v>784</v>
      </c>
      <c r="C24" s="190" t="s">
        <v>785</v>
      </c>
      <c r="D24" s="176" t="s">
        <v>189</v>
      </c>
      <c r="E24" s="177">
        <v>18.84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0.52800000000000002</v>
      </c>
      <c r="Q24" s="177">
        <f>ROUND(E24*P24,2)</f>
        <v>9.9499999999999993</v>
      </c>
      <c r="R24" s="179" t="s">
        <v>445</v>
      </c>
      <c r="S24" s="179" t="s">
        <v>130</v>
      </c>
      <c r="T24" s="180" t="s">
        <v>130</v>
      </c>
      <c r="U24" s="157">
        <v>0.80559999999999998</v>
      </c>
      <c r="V24" s="157">
        <f>ROUND(E24*U24,2)</f>
        <v>15.18</v>
      </c>
      <c r="W24" s="157"/>
      <c r="X24" s="157" t="s">
        <v>131</v>
      </c>
      <c r="Y24" s="157" t="s">
        <v>132</v>
      </c>
      <c r="Z24" s="147"/>
      <c r="AA24" s="147"/>
      <c r="AB24" s="147"/>
      <c r="AC24" s="147"/>
      <c r="AD24" s="147"/>
      <c r="AE24" s="147"/>
      <c r="AF24" s="147"/>
      <c r="AG24" s="147" t="s">
        <v>133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91" t="s">
        <v>136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137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1" t="s">
        <v>775</v>
      </c>
      <c r="D26" s="158"/>
      <c r="E26" s="159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137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1" t="s">
        <v>786</v>
      </c>
      <c r="D27" s="158"/>
      <c r="E27" s="159">
        <v>17.940000000000001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137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1" t="s">
        <v>787</v>
      </c>
      <c r="D28" s="158"/>
      <c r="E28" s="159">
        <v>0.9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137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2" t="s">
        <v>144</v>
      </c>
      <c r="D29" s="160"/>
      <c r="E29" s="161">
        <v>18.84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137</v>
      </c>
      <c r="AH29" s="147">
        <v>1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4">
        <v>4</v>
      </c>
      <c r="B30" s="175" t="s">
        <v>788</v>
      </c>
      <c r="C30" s="190" t="s">
        <v>789</v>
      </c>
      <c r="D30" s="176" t="s">
        <v>189</v>
      </c>
      <c r="E30" s="177">
        <v>59.52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0</v>
      </c>
      <c r="O30" s="177">
        <f>ROUND(E30*N30,2)</f>
        <v>0</v>
      </c>
      <c r="P30" s="177">
        <v>0.44</v>
      </c>
      <c r="Q30" s="177">
        <f>ROUND(E30*P30,2)</f>
        <v>26.19</v>
      </c>
      <c r="R30" s="179" t="s">
        <v>445</v>
      </c>
      <c r="S30" s="179" t="s">
        <v>130</v>
      </c>
      <c r="T30" s="180" t="s">
        <v>130</v>
      </c>
      <c r="U30" s="157">
        <v>7.2999999999999995E-2</v>
      </c>
      <c r="V30" s="157">
        <f>ROUND(E30*U30,2)</f>
        <v>4.34</v>
      </c>
      <c r="W30" s="157"/>
      <c r="X30" s="157" t="s">
        <v>131</v>
      </c>
      <c r="Y30" s="157" t="s">
        <v>132</v>
      </c>
      <c r="Z30" s="147"/>
      <c r="AA30" s="147"/>
      <c r="AB30" s="147"/>
      <c r="AC30" s="147"/>
      <c r="AD30" s="147"/>
      <c r="AE30" s="147"/>
      <c r="AF30" s="147"/>
      <c r="AG30" s="147" t="s">
        <v>133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91" t="s">
        <v>136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137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1" t="s">
        <v>790</v>
      </c>
      <c r="D32" s="158"/>
      <c r="E32" s="159"/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137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1" t="s">
        <v>780</v>
      </c>
      <c r="D33" s="158"/>
      <c r="E33" s="159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137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91" t="s">
        <v>791</v>
      </c>
      <c r="D34" s="158"/>
      <c r="E34" s="159">
        <v>13.5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137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1" t="s">
        <v>792</v>
      </c>
      <c r="D35" s="158"/>
      <c r="E35" s="159">
        <v>43.32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137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91" t="s">
        <v>793</v>
      </c>
      <c r="D36" s="158"/>
      <c r="E36" s="159">
        <v>2.7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137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92" t="s">
        <v>144</v>
      </c>
      <c r="D37" s="160"/>
      <c r="E37" s="161">
        <v>59.52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137</v>
      </c>
      <c r="AH37" s="147">
        <v>1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4">
        <v>5</v>
      </c>
      <c r="B38" s="175" t="s">
        <v>794</v>
      </c>
      <c r="C38" s="190" t="s">
        <v>795</v>
      </c>
      <c r="D38" s="176" t="s">
        <v>189</v>
      </c>
      <c r="E38" s="177">
        <v>9.48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7">
        <v>0</v>
      </c>
      <c r="O38" s="177">
        <f>ROUND(E38*N38,2)</f>
        <v>0</v>
      </c>
      <c r="P38" s="177">
        <v>0.48</v>
      </c>
      <c r="Q38" s="177">
        <f>ROUND(E38*P38,2)</f>
        <v>4.55</v>
      </c>
      <c r="R38" s="179" t="s">
        <v>445</v>
      </c>
      <c r="S38" s="179" t="s">
        <v>130</v>
      </c>
      <c r="T38" s="180" t="s">
        <v>130</v>
      </c>
      <c r="U38" s="157">
        <v>0.06</v>
      </c>
      <c r="V38" s="157">
        <f>ROUND(E38*U38,2)</f>
        <v>0.56999999999999995</v>
      </c>
      <c r="W38" s="157"/>
      <c r="X38" s="157" t="s">
        <v>131</v>
      </c>
      <c r="Y38" s="157" t="s">
        <v>132</v>
      </c>
      <c r="Z38" s="147"/>
      <c r="AA38" s="147"/>
      <c r="AB38" s="147"/>
      <c r="AC38" s="147"/>
      <c r="AD38" s="147"/>
      <c r="AE38" s="147"/>
      <c r="AF38" s="147"/>
      <c r="AG38" s="147" t="s">
        <v>133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91" t="s">
        <v>136</v>
      </c>
      <c r="D39" s="158"/>
      <c r="E39" s="159"/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137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91" t="s">
        <v>796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137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1" t="s">
        <v>797</v>
      </c>
      <c r="D41" s="158"/>
      <c r="E41" s="159">
        <v>9.48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137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92" t="s">
        <v>144</v>
      </c>
      <c r="D42" s="160"/>
      <c r="E42" s="161">
        <v>9.48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137</v>
      </c>
      <c r="AH42" s="147">
        <v>1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4">
        <v>6</v>
      </c>
      <c r="B43" s="175" t="s">
        <v>798</v>
      </c>
      <c r="C43" s="190" t="s">
        <v>799</v>
      </c>
      <c r="D43" s="176" t="s">
        <v>128</v>
      </c>
      <c r="E43" s="177">
        <v>158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0.27</v>
      </c>
      <c r="Q43" s="177">
        <f>ROUND(E43*P43,2)</f>
        <v>42.66</v>
      </c>
      <c r="R43" s="179" t="s">
        <v>445</v>
      </c>
      <c r="S43" s="179" t="s">
        <v>130</v>
      </c>
      <c r="T43" s="180" t="s">
        <v>130</v>
      </c>
      <c r="U43" s="157">
        <v>0.123</v>
      </c>
      <c r="V43" s="157">
        <f>ROUND(E43*U43,2)</f>
        <v>19.43</v>
      </c>
      <c r="W43" s="157"/>
      <c r="X43" s="157" t="s">
        <v>131</v>
      </c>
      <c r="Y43" s="157" t="s">
        <v>132</v>
      </c>
      <c r="Z43" s="147"/>
      <c r="AA43" s="147"/>
      <c r="AB43" s="147"/>
      <c r="AC43" s="147"/>
      <c r="AD43" s="147"/>
      <c r="AE43" s="147"/>
      <c r="AF43" s="147"/>
      <c r="AG43" s="147" t="s">
        <v>133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57" t="s">
        <v>800</v>
      </c>
      <c r="D44" s="258"/>
      <c r="E44" s="258"/>
      <c r="F44" s="258"/>
      <c r="G44" s="258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135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81" t="str">
        <f>C44</f>
        <v>s vybouráním lože, s přemístěním hmot na skládku na vzdálenost do 3 m nebo naložením na dopravní prostředek</v>
      </c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91" t="s">
        <v>136</v>
      </c>
      <c r="D45" s="158"/>
      <c r="E45" s="159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137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1" t="s">
        <v>796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137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1" t="s">
        <v>801</v>
      </c>
      <c r="D47" s="158"/>
      <c r="E47" s="159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137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1" t="s">
        <v>802</v>
      </c>
      <c r="D48" s="158"/>
      <c r="E48" s="159">
        <v>47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137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91" t="s">
        <v>803</v>
      </c>
      <c r="D49" s="158"/>
      <c r="E49" s="159">
        <v>47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137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91" t="s">
        <v>804</v>
      </c>
      <c r="D50" s="158"/>
      <c r="E50" s="159">
        <v>64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137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2" t="s">
        <v>144</v>
      </c>
      <c r="D51" s="160"/>
      <c r="E51" s="161">
        <v>158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137</v>
      </c>
      <c r="AH51" s="147">
        <v>1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3.75" outlineLevel="1" x14ac:dyDescent="0.2">
      <c r="A52" s="174">
        <v>7</v>
      </c>
      <c r="B52" s="175" t="s">
        <v>448</v>
      </c>
      <c r="C52" s="190" t="s">
        <v>449</v>
      </c>
      <c r="D52" s="176" t="s">
        <v>189</v>
      </c>
      <c r="E52" s="177">
        <v>1331.4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7">
        <v>0</v>
      </c>
      <c r="O52" s="177">
        <f>ROUND(E52*N52,2)</f>
        <v>0</v>
      </c>
      <c r="P52" s="177">
        <v>0.11</v>
      </c>
      <c r="Q52" s="177">
        <f>ROUND(E52*P52,2)</f>
        <v>146.44999999999999</v>
      </c>
      <c r="R52" s="179" t="s">
        <v>445</v>
      </c>
      <c r="S52" s="179" t="s">
        <v>130</v>
      </c>
      <c r="T52" s="180" t="s">
        <v>130</v>
      </c>
      <c r="U52" s="157">
        <v>3.1099999999999999E-2</v>
      </c>
      <c r="V52" s="157">
        <f>ROUND(E52*U52,2)</f>
        <v>41.41</v>
      </c>
      <c r="W52" s="157"/>
      <c r="X52" s="157" t="s">
        <v>131</v>
      </c>
      <c r="Y52" s="157" t="s">
        <v>132</v>
      </c>
      <c r="Z52" s="147"/>
      <c r="AA52" s="147"/>
      <c r="AB52" s="147"/>
      <c r="AC52" s="147"/>
      <c r="AD52" s="147"/>
      <c r="AE52" s="147"/>
      <c r="AF52" s="147"/>
      <c r="AG52" s="147" t="s">
        <v>133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2" x14ac:dyDescent="0.2">
      <c r="A53" s="154"/>
      <c r="B53" s="155"/>
      <c r="C53" s="257" t="s">
        <v>450</v>
      </c>
      <c r="D53" s="258"/>
      <c r="E53" s="258"/>
      <c r="F53" s="258"/>
      <c r="G53" s="258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135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81" t="str">
        <f>C53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91" t="s">
        <v>136</v>
      </c>
      <c r="D54" s="158"/>
      <c r="E54" s="159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137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3" x14ac:dyDescent="0.2">
      <c r="A55" s="154"/>
      <c r="B55" s="155"/>
      <c r="C55" s="191" t="s">
        <v>451</v>
      </c>
      <c r="D55" s="158"/>
      <c r="E55" s="159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137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1" t="s">
        <v>452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137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1" t="s">
        <v>805</v>
      </c>
      <c r="D57" s="158"/>
      <c r="E57" s="159">
        <v>1902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137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1" t="s">
        <v>806</v>
      </c>
      <c r="D58" s="158"/>
      <c r="E58" s="159">
        <v>-570.6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137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2" t="s">
        <v>144</v>
      </c>
      <c r="D59" s="160"/>
      <c r="E59" s="161">
        <v>1331.4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137</v>
      </c>
      <c r="AH59" s="147">
        <v>1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4">
        <v>8</v>
      </c>
      <c r="B60" s="175" t="s">
        <v>807</v>
      </c>
      <c r="C60" s="190" t="s">
        <v>808</v>
      </c>
      <c r="D60" s="176" t="s">
        <v>189</v>
      </c>
      <c r="E60" s="177">
        <v>3.5550000000000002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0</v>
      </c>
      <c r="O60" s="177">
        <f>ROUND(E60*N60,2)</f>
        <v>0</v>
      </c>
      <c r="P60" s="177">
        <v>0</v>
      </c>
      <c r="Q60" s="177">
        <f>ROUND(E60*P60,2)</f>
        <v>0</v>
      </c>
      <c r="R60" s="179"/>
      <c r="S60" s="179" t="s">
        <v>203</v>
      </c>
      <c r="T60" s="180" t="s">
        <v>130</v>
      </c>
      <c r="U60" s="157">
        <v>0.17699999999999999</v>
      </c>
      <c r="V60" s="157">
        <f>ROUND(E60*U60,2)</f>
        <v>0.63</v>
      </c>
      <c r="W60" s="157"/>
      <c r="X60" s="157" t="s">
        <v>131</v>
      </c>
      <c r="Y60" s="157" t="s">
        <v>132</v>
      </c>
      <c r="Z60" s="147"/>
      <c r="AA60" s="147"/>
      <c r="AB60" s="147"/>
      <c r="AC60" s="147"/>
      <c r="AD60" s="147"/>
      <c r="AE60" s="147"/>
      <c r="AF60" s="147"/>
      <c r="AG60" s="147" t="s">
        <v>133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91" t="s">
        <v>136</v>
      </c>
      <c r="D61" s="158"/>
      <c r="E61" s="159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137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1" t="s">
        <v>809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137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1" t="s">
        <v>810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137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1" t="s">
        <v>811</v>
      </c>
      <c r="D64" s="158"/>
      <c r="E64" s="159">
        <v>3.5550000000000002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137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2" t="s">
        <v>144</v>
      </c>
      <c r="D65" s="160"/>
      <c r="E65" s="161">
        <v>3.5550000000000002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137</v>
      </c>
      <c r="AH65" s="147">
        <v>1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167" t="s">
        <v>124</v>
      </c>
      <c r="B66" s="168" t="s">
        <v>78</v>
      </c>
      <c r="C66" s="189" t="s">
        <v>79</v>
      </c>
      <c r="D66" s="169"/>
      <c r="E66" s="170"/>
      <c r="F66" s="171"/>
      <c r="G66" s="171">
        <f>SUMIF(AG67:AG75,"&lt;&gt;NOR",G67:G75)</f>
        <v>0</v>
      </c>
      <c r="H66" s="171"/>
      <c r="I66" s="171">
        <f>SUM(I67:I75)</f>
        <v>0</v>
      </c>
      <c r="J66" s="171"/>
      <c r="K66" s="171">
        <f>SUM(K67:K75)</f>
        <v>0</v>
      </c>
      <c r="L66" s="171"/>
      <c r="M66" s="171">
        <f>SUM(M67:M75)</f>
        <v>0</v>
      </c>
      <c r="N66" s="170"/>
      <c r="O66" s="170">
        <f>SUM(O67:O75)</f>
        <v>173.29999999999998</v>
      </c>
      <c r="P66" s="170"/>
      <c r="Q66" s="170">
        <f>SUM(Q67:Q75)</f>
        <v>0</v>
      </c>
      <c r="R66" s="171"/>
      <c r="S66" s="171"/>
      <c r="T66" s="172"/>
      <c r="U66" s="166"/>
      <c r="V66" s="166">
        <f>SUM(V67:V75)</f>
        <v>29.29</v>
      </c>
      <c r="W66" s="166"/>
      <c r="X66" s="166"/>
      <c r="Y66" s="166"/>
      <c r="AG66" t="s">
        <v>125</v>
      </c>
    </row>
    <row r="67" spans="1:60" ht="22.5" outlineLevel="1" x14ac:dyDescent="0.2">
      <c r="A67" s="174">
        <v>9</v>
      </c>
      <c r="B67" s="175" t="s">
        <v>472</v>
      </c>
      <c r="C67" s="190" t="s">
        <v>473</v>
      </c>
      <c r="D67" s="176" t="s">
        <v>189</v>
      </c>
      <c r="E67" s="177">
        <v>1331.4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7">
        <v>5.0000000000000001E-4</v>
      </c>
      <c r="O67" s="177">
        <f>ROUND(E67*N67,2)</f>
        <v>0.67</v>
      </c>
      <c r="P67" s="177">
        <v>0</v>
      </c>
      <c r="Q67" s="177">
        <f>ROUND(E67*P67,2)</f>
        <v>0</v>
      </c>
      <c r="R67" s="179" t="s">
        <v>445</v>
      </c>
      <c r="S67" s="179" t="s">
        <v>261</v>
      </c>
      <c r="T67" s="180" t="s">
        <v>261</v>
      </c>
      <c r="U67" s="157">
        <v>2E-3</v>
      </c>
      <c r="V67" s="157">
        <f>ROUND(E67*U67,2)</f>
        <v>2.66</v>
      </c>
      <c r="W67" s="157"/>
      <c r="X67" s="157" t="s">
        <v>131</v>
      </c>
      <c r="Y67" s="157" t="s">
        <v>132</v>
      </c>
      <c r="Z67" s="147"/>
      <c r="AA67" s="147"/>
      <c r="AB67" s="147"/>
      <c r="AC67" s="147"/>
      <c r="AD67" s="147"/>
      <c r="AE67" s="147"/>
      <c r="AF67" s="147"/>
      <c r="AG67" s="147" t="s">
        <v>133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257" t="s">
        <v>474</v>
      </c>
      <c r="D68" s="258"/>
      <c r="E68" s="258"/>
      <c r="F68" s="258"/>
      <c r="G68" s="258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135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4">
        <v>10</v>
      </c>
      <c r="B69" s="175" t="s">
        <v>475</v>
      </c>
      <c r="C69" s="190" t="s">
        <v>476</v>
      </c>
      <c r="D69" s="176" t="s">
        <v>189</v>
      </c>
      <c r="E69" s="177">
        <v>1331.4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7">
        <v>0.12966</v>
      </c>
      <c r="O69" s="177">
        <f>ROUND(E69*N69,2)</f>
        <v>172.63</v>
      </c>
      <c r="P69" s="177">
        <v>0</v>
      </c>
      <c r="Q69" s="177">
        <f>ROUND(E69*P69,2)</f>
        <v>0</v>
      </c>
      <c r="R69" s="179" t="s">
        <v>445</v>
      </c>
      <c r="S69" s="179" t="s">
        <v>130</v>
      </c>
      <c r="T69" s="180" t="s">
        <v>130</v>
      </c>
      <c r="U69" s="157">
        <v>0.02</v>
      </c>
      <c r="V69" s="157">
        <f>ROUND(E69*U69,2)</f>
        <v>26.63</v>
      </c>
      <c r="W69" s="157"/>
      <c r="X69" s="157" t="s">
        <v>131</v>
      </c>
      <c r="Y69" s="157" t="s">
        <v>132</v>
      </c>
      <c r="Z69" s="147"/>
      <c r="AA69" s="147"/>
      <c r="AB69" s="147"/>
      <c r="AC69" s="147"/>
      <c r="AD69" s="147"/>
      <c r="AE69" s="147"/>
      <c r="AF69" s="147"/>
      <c r="AG69" s="147" t="s">
        <v>133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91" t="s">
        <v>136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137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1" t="s">
        <v>812</v>
      </c>
      <c r="D71" s="158"/>
      <c r="E71" s="159">
        <v>1902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137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1" t="s">
        <v>813</v>
      </c>
      <c r="D72" s="158"/>
      <c r="E72" s="159">
        <v>-570.6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137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200" t="s">
        <v>168</v>
      </c>
      <c r="D73" s="164"/>
      <c r="E73" s="165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137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5" t="s">
        <v>172</v>
      </c>
      <c r="D74" s="164"/>
      <c r="E74" s="165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137</v>
      </c>
      <c r="AH74" s="147">
        <v>3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3" t="s">
        <v>173</v>
      </c>
      <c r="D75" s="162"/>
      <c r="E75" s="163"/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137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167" t="s">
        <v>124</v>
      </c>
      <c r="B76" s="168" t="s">
        <v>80</v>
      </c>
      <c r="C76" s="189" t="s">
        <v>81</v>
      </c>
      <c r="D76" s="169"/>
      <c r="E76" s="170"/>
      <c r="F76" s="171"/>
      <c r="G76" s="171">
        <f>SUMIF(AG77:AG122,"&lt;&gt;NOR",G77:G122)</f>
        <v>0</v>
      </c>
      <c r="H76" s="171"/>
      <c r="I76" s="171">
        <f>SUM(I77:I122)</f>
        <v>0</v>
      </c>
      <c r="J76" s="171"/>
      <c r="K76" s="171">
        <f>SUM(K77:K122)</f>
        <v>0</v>
      </c>
      <c r="L76" s="171"/>
      <c r="M76" s="171">
        <f>SUM(M77:M122)</f>
        <v>0</v>
      </c>
      <c r="N76" s="170"/>
      <c r="O76" s="170">
        <f>SUM(O77:O122)</f>
        <v>89.52000000000001</v>
      </c>
      <c r="P76" s="170"/>
      <c r="Q76" s="170">
        <f>SUM(Q77:Q122)</f>
        <v>17.23</v>
      </c>
      <c r="R76" s="171"/>
      <c r="S76" s="171"/>
      <c r="T76" s="172"/>
      <c r="U76" s="166"/>
      <c r="V76" s="166">
        <f>SUM(V77:V122)</f>
        <v>163.29999999999998</v>
      </c>
      <c r="W76" s="166"/>
      <c r="X76" s="166"/>
      <c r="Y76" s="166"/>
      <c r="AG76" t="s">
        <v>125</v>
      </c>
    </row>
    <row r="77" spans="1:60" ht="22.5" outlineLevel="1" x14ac:dyDescent="0.2">
      <c r="A77" s="174">
        <v>11</v>
      </c>
      <c r="B77" s="175" t="s">
        <v>814</v>
      </c>
      <c r="C77" s="190" t="s">
        <v>815</v>
      </c>
      <c r="D77" s="176" t="s">
        <v>189</v>
      </c>
      <c r="E77" s="177">
        <v>18.84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0.441</v>
      </c>
      <c r="O77" s="177">
        <f>ROUND(E77*N77,2)</f>
        <v>8.31</v>
      </c>
      <c r="P77" s="177">
        <v>0</v>
      </c>
      <c r="Q77" s="177">
        <f>ROUND(E77*P77,2)</f>
        <v>0</v>
      </c>
      <c r="R77" s="179" t="s">
        <v>445</v>
      </c>
      <c r="S77" s="179" t="s">
        <v>130</v>
      </c>
      <c r="T77" s="180" t="s">
        <v>130</v>
      </c>
      <c r="U77" s="157">
        <v>2.9000000000000001E-2</v>
      </c>
      <c r="V77" s="157">
        <f>ROUND(E77*U77,2)</f>
        <v>0.55000000000000004</v>
      </c>
      <c r="W77" s="157"/>
      <c r="X77" s="157" t="s">
        <v>131</v>
      </c>
      <c r="Y77" s="157" t="s">
        <v>132</v>
      </c>
      <c r="Z77" s="147"/>
      <c r="AA77" s="147"/>
      <c r="AB77" s="147"/>
      <c r="AC77" s="147"/>
      <c r="AD77" s="147"/>
      <c r="AE77" s="147"/>
      <c r="AF77" s="147"/>
      <c r="AG77" s="147" t="s">
        <v>133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91" t="s">
        <v>136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137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1" t="s">
        <v>775</v>
      </c>
      <c r="D79" s="158"/>
      <c r="E79" s="159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137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1" t="s">
        <v>786</v>
      </c>
      <c r="D80" s="158"/>
      <c r="E80" s="159">
        <v>17.940000000000001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137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91" t="s">
        <v>787</v>
      </c>
      <c r="D81" s="158"/>
      <c r="E81" s="159">
        <v>0.9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137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92" t="s">
        <v>144</v>
      </c>
      <c r="D82" s="160"/>
      <c r="E82" s="161">
        <v>18.84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137</v>
      </c>
      <c r="AH82" s="147">
        <v>1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4">
        <v>12</v>
      </c>
      <c r="B83" s="175" t="s">
        <v>816</v>
      </c>
      <c r="C83" s="190" t="s">
        <v>817</v>
      </c>
      <c r="D83" s="176" t="s">
        <v>189</v>
      </c>
      <c r="E83" s="177">
        <v>18.84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7">
        <v>0.2024</v>
      </c>
      <c r="O83" s="177">
        <f>ROUND(E83*N83,2)</f>
        <v>3.81</v>
      </c>
      <c r="P83" s="177">
        <v>0</v>
      </c>
      <c r="Q83" s="177">
        <f>ROUND(E83*P83,2)</f>
        <v>0</v>
      </c>
      <c r="R83" s="179" t="s">
        <v>445</v>
      </c>
      <c r="S83" s="179" t="s">
        <v>130</v>
      </c>
      <c r="T83" s="180" t="s">
        <v>130</v>
      </c>
      <c r="U83" s="157">
        <v>2.5999999999999999E-2</v>
      </c>
      <c r="V83" s="157">
        <f>ROUND(E83*U83,2)</f>
        <v>0.49</v>
      </c>
      <c r="W83" s="157"/>
      <c r="X83" s="157" t="s">
        <v>131</v>
      </c>
      <c r="Y83" s="157" t="s">
        <v>132</v>
      </c>
      <c r="Z83" s="147"/>
      <c r="AA83" s="147"/>
      <c r="AB83" s="147"/>
      <c r="AC83" s="147"/>
      <c r="AD83" s="147"/>
      <c r="AE83" s="147"/>
      <c r="AF83" s="147"/>
      <c r="AG83" s="147" t="s">
        <v>133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57" t="s">
        <v>818</v>
      </c>
      <c r="D84" s="258"/>
      <c r="E84" s="258"/>
      <c r="F84" s="258"/>
      <c r="G84" s="258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135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91" t="s">
        <v>136</v>
      </c>
      <c r="D85" s="158"/>
      <c r="E85" s="159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137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91" t="s">
        <v>775</v>
      </c>
      <c r="D86" s="158"/>
      <c r="E86" s="159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137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91" t="s">
        <v>819</v>
      </c>
      <c r="D87" s="158"/>
      <c r="E87" s="159">
        <v>18.84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137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2" t="s">
        <v>144</v>
      </c>
      <c r="D88" s="160"/>
      <c r="E88" s="161">
        <v>18.84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137</v>
      </c>
      <c r="AH88" s="147">
        <v>1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74">
        <v>13</v>
      </c>
      <c r="B89" s="175" t="s">
        <v>820</v>
      </c>
      <c r="C89" s="190" t="s">
        <v>821</v>
      </c>
      <c r="D89" s="176" t="s">
        <v>189</v>
      </c>
      <c r="E89" s="177">
        <v>18.84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</v>
      </c>
      <c r="O89" s="177">
        <f>ROUND(E89*N89,2)</f>
        <v>0</v>
      </c>
      <c r="P89" s="177">
        <v>0.22</v>
      </c>
      <c r="Q89" s="177">
        <f>ROUND(E89*P89,2)</f>
        <v>4.1399999999999997</v>
      </c>
      <c r="R89" s="179" t="s">
        <v>445</v>
      </c>
      <c r="S89" s="179" t="s">
        <v>130</v>
      </c>
      <c r="T89" s="180" t="s">
        <v>130</v>
      </c>
      <c r="U89" s="157">
        <v>0.251</v>
      </c>
      <c r="V89" s="157">
        <f>ROUND(E89*U89,2)</f>
        <v>4.7300000000000004</v>
      </c>
      <c r="W89" s="157"/>
      <c r="X89" s="157" t="s">
        <v>131</v>
      </c>
      <c r="Y89" s="157" t="s">
        <v>132</v>
      </c>
      <c r="Z89" s="147"/>
      <c r="AA89" s="147"/>
      <c r="AB89" s="147"/>
      <c r="AC89" s="147"/>
      <c r="AD89" s="147"/>
      <c r="AE89" s="147"/>
      <c r="AF89" s="147"/>
      <c r="AG89" s="147" t="s">
        <v>133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91" t="s">
        <v>136</v>
      </c>
      <c r="D90" s="158"/>
      <c r="E90" s="159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137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91" t="s">
        <v>775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137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1" t="s">
        <v>822</v>
      </c>
      <c r="D92" s="158"/>
      <c r="E92" s="159">
        <v>18.84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137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92" t="s">
        <v>144</v>
      </c>
      <c r="D93" s="160"/>
      <c r="E93" s="161">
        <v>18.84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137</v>
      </c>
      <c r="AH93" s="147">
        <v>1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4">
        <v>14</v>
      </c>
      <c r="B94" s="175" t="s">
        <v>823</v>
      </c>
      <c r="C94" s="190" t="s">
        <v>824</v>
      </c>
      <c r="D94" s="176" t="s">
        <v>189</v>
      </c>
      <c r="E94" s="177">
        <v>37.380000000000003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7">
        <v>0.2039</v>
      </c>
      <c r="O94" s="177">
        <f>ROUND(E94*N94,2)</f>
        <v>7.62</v>
      </c>
      <c r="P94" s="177">
        <v>0</v>
      </c>
      <c r="Q94" s="177">
        <f>ROUND(E94*P94,2)</f>
        <v>0</v>
      </c>
      <c r="R94" s="179"/>
      <c r="S94" s="179" t="s">
        <v>203</v>
      </c>
      <c r="T94" s="180" t="s">
        <v>130</v>
      </c>
      <c r="U94" s="157">
        <v>0.45200000000000001</v>
      </c>
      <c r="V94" s="157">
        <f>ROUND(E94*U94,2)</f>
        <v>16.899999999999999</v>
      </c>
      <c r="W94" s="157"/>
      <c r="X94" s="157" t="s">
        <v>131</v>
      </c>
      <c r="Y94" s="157" t="s">
        <v>132</v>
      </c>
      <c r="Z94" s="147"/>
      <c r="AA94" s="147"/>
      <c r="AB94" s="147"/>
      <c r="AC94" s="147"/>
      <c r="AD94" s="147"/>
      <c r="AE94" s="147"/>
      <c r="AF94" s="147"/>
      <c r="AG94" s="147" t="s">
        <v>133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91" t="s">
        <v>136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137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1" t="s">
        <v>775</v>
      </c>
      <c r="D96" s="158"/>
      <c r="E96" s="159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137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91" t="s">
        <v>825</v>
      </c>
      <c r="D97" s="158"/>
      <c r="E97" s="159">
        <v>37.380000000000003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137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92" t="s">
        <v>144</v>
      </c>
      <c r="D98" s="160"/>
      <c r="E98" s="161">
        <v>37.380000000000003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137</v>
      </c>
      <c r="AH98" s="147">
        <v>1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4">
        <v>15</v>
      </c>
      <c r="B99" s="175" t="s">
        <v>826</v>
      </c>
      <c r="C99" s="190" t="s">
        <v>827</v>
      </c>
      <c r="D99" s="176" t="s">
        <v>189</v>
      </c>
      <c r="E99" s="177">
        <v>59.52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0.378</v>
      </c>
      <c r="O99" s="177">
        <f>ROUND(E99*N99,2)</f>
        <v>22.5</v>
      </c>
      <c r="P99" s="177">
        <v>0</v>
      </c>
      <c r="Q99" s="177">
        <f>ROUND(E99*P99,2)</f>
        <v>0</v>
      </c>
      <c r="R99" s="179" t="s">
        <v>445</v>
      </c>
      <c r="S99" s="179" t="s">
        <v>130</v>
      </c>
      <c r="T99" s="180" t="s">
        <v>130</v>
      </c>
      <c r="U99" s="157">
        <v>2.5999999999999999E-2</v>
      </c>
      <c r="V99" s="157">
        <f>ROUND(E99*U99,2)</f>
        <v>1.55</v>
      </c>
      <c r="W99" s="157"/>
      <c r="X99" s="157" t="s">
        <v>131</v>
      </c>
      <c r="Y99" s="157" t="s">
        <v>132</v>
      </c>
      <c r="Z99" s="147"/>
      <c r="AA99" s="147"/>
      <c r="AB99" s="147"/>
      <c r="AC99" s="147"/>
      <c r="AD99" s="147"/>
      <c r="AE99" s="147"/>
      <c r="AF99" s="147"/>
      <c r="AG99" s="147" t="s">
        <v>133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91" t="s">
        <v>136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137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1" t="s">
        <v>780</v>
      </c>
      <c r="D101" s="158"/>
      <c r="E101" s="159"/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137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91" t="s">
        <v>791</v>
      </c>
      <c r="D102" s="158"/>
      <c r="E102" s="159">
        <v>13.5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137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91" t="s">
        <v>792</v>
      </c>
      <c r="D103" s="158"/>
      <c r="E103" s="159">
        <v>43.32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137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91" t="s">
        <v>793</v>
      </c>
      <c r="D104" s="158"/>
      <c r="E104" s="159">
        <v>2.7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137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92" t="s">
        <v>144</v>
      </c>
      <c r="D105" s="160"/>
      <c r="E105" s="161">
        <v>59.52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137</v>
      </c>
      <c r="AH105" s="147">
        <v>1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4">
        <v>16</v>
      </c>
      <c r="B106" s="175" t="s">
        <v>816</v>
      </c>
      <c r="C106" s="190" t="s">
        <v>817</v>
      </c>
      <c r="D106" s="176" t="s">
        <v>189</v>
      </c>
      <c r="E106" s="177">
        <v>59.52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7">
        <v>0.2024</v>
      </c>
      <c r="O106" s="177">
        <f>ROUND(E106*N106,2)</f>
        <v>12.05</v>
      </c>
      <c r="P106" s="177">
        <v>0</v>
      </c>
      <c r="Q106" s="177">
        <f>ROUND(E106*P106,2)</f>
        <v>0</v>
      </c>
      <c r="R106" s="179" t="s">
        <v>445</v>
      </c>
      <c r="S106" s="179" t="s">
        <v>130</v>
      </c>
      <c r="T106" s="180" t="s">
        <v>130</v>
      </c>
      <c r="U106" s="157">
        <v>2.5999999999999999E-2</v>
      </c>
      <c r="V106" s="157">
        <f>ROUND(E106*U106,2)</f>
        <v>1.55</v>
      </c>
      <c r="W106" s="157"/>
      <c r="X106" s="157" t="s">
        <v>131</v>
      </c>
      <c r="Y106" s="157" t="s">
        <v>132</v>
      </c>
      <c r="Z106" s="147"/>
      <c r="AA106" s="147"/>
      <c r="AB106" s="147"/>
      <c r="AC106" s="147"/>
      <c r="AD106" s="147"/>
      <c r="AE106" s="147"/>
      <c r="AF106" s="147"/>
      <c r="AG106" s="147" t="s">
        <v>133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257" t="s">
        <v>818</v>
      </c>
      <c r="D107" s="258"/>
      <c r="E107" s="258"/>
      <c r="F107" s="258"/>
      <c r="G107" s="258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135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91" t="s">
        <v>136</v>
      </c>
      <c r="D108" s="158"/>
      <c r="E108" s="159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137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91" t="s">
        <v>780</v>
      </c>
      <c r="D109" s="158"/>
      <c r="E109" s="159"/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137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91" t="s">
        <v>828</v>
      </c>
      <c r="D110" s="158"/>
      <c r="E110" s="159">
        <v>59.52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137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92" t="s">
        <v>144</v>
      </c>
      <c r="D111" s="160"/>
      <c r="E111" s="161">
        <v>59.52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137</v>
      </c>
      <c r="AH111" s="147">
        <v>1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4">
        <v>17</v>
      </c>
      <c r="B112" s="175" t="s">
        <v>829</v>
      </c>
      <c r="C112" s="190" t="s">
        <v>830</v>
      </c>
      <c r="D112" s="176" t="s">
        <v>189</v>
      </c>
      <c r="E112" s="177">
        <v>59.52</v>
      </c>
      <c r="F112" s="178"/>
      <c r="G112" s="179">
        <f>ROUND(E112*F112,2)</f>
        <v>0</v>
      </c>
      <c r="H112" s="178"/>
      <c r="I112" s="179">
        <f>ROUND(E112*H112,2)</f>
        <v>0</v>
      </c>
      <c r="J112" s="178"/>
      <c r="K112" s="179">
        <f>ROUND(E112*J112,2)</f>
        <v>0</v>
      </c>
      <c r="L112" s="179">
        <v>21</v>
      </c>
      <c r="M112" s="179">
        <f>G112*(1+L112/100)</f>
        <v>0</v>
      </c>
      <c r="N112" s="177">
        <v>0</v>
      </c>
      <c r="O112" s="177">
        <f>ROUND(E112*N112,2)</f>
        <v>0</v>
      </c>
      <c r="P112" s="177">
        <v>0.22</v>
      </c>
      <c r="Q112" s="177">
        <f>ROUND(E112*P112,2)</f>
        <v>13.09</v>
      </c>
      <c r="R112" s="179" t="s">
        <v>445</v>
      </c>
      <c r="S112" s="179" t="s">
        <v>130</v>
      </c>
      <c r="T112" s="180" t="s">
        <v>130</v>
      </c>
      <c r="U112" s="157">
        <v>3.3000000000000002E-2</v>
      </c>
      <c r="V112" s="157">
        <f>ROUND(E112*U112,2)</f>
        <v>1.96</v>
      </c>
      <c r="W112" s="157"/>
      <c r="X112" s="157" t="s">
        <v>131</v>
      </c>
      <c r="Y112" s="157" t="s">
        <v>132</v>
      </c>
      <c r="Z112" s="147"/>
      <c r="AA112" s="147"/>
      <c r="AB112" s="147"/>
      <c r="AC112" s="147"/>
      <c r="AD112" s="147"/>
      <c r="AE112" s="147"/>
      <c r="AF112" s="147"/>
      <c r="AG112" s="147" t="s">
        <v>133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91" t="s">
        <v>136</v>
      </c>
      <c r="D113" s="158"/>
      <c r="E113" s="159"/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137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91" t="s">
        <v>780</v>
      </c>
      <c r="D114" s="158"/>
      <c r="E114" s="159"/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137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91" t="s">
        <v>831</v>
      </c>
      <c r="D115" s="158"/>
      <c r="E115" s="159">
        <v>59.52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137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2" t="s">
        <v>144</v>
      </c>
      <c r="D116" s="160"/>
      <c r="E116" s="161">
        <v>59.52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137</v>
      </c>
      <c r="AH116" s="147">
        <v>1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4">
        <v>18</v>
      </c>
      <c r="B117" s="175" t="s">
        <v>832</v>
      </c>
      <c r="C117" s="190" t="s">
        <v>833</v>
      </c>
      <c r="D117" s="176" t="s">
        <v>189</v>
      </c>
      <c r="E117" s="177">
        <v>113.64</v>
      </c>
      <c r="F117" s="178"/>
      <c r="G117" s="179">
        <f>ROUND(E117*F117,2)</f>
        <v>0</v>
      </c>
      <c r="H117" s="178"/>
      <c r="I117" s="179">
        <f>ROUND(E117*H117,2)</f>
        <v>0</v>
      </c>
      <c r="J117" s="178"/>
      <c r="K117" s="179">
        <f>ROUND(E117*J117,2)</f>
        <v>0</v>
      </c>
      <c r="L117" s="179">
        <v>21</v>
      </c>
      <c r="M117" s="179">
        <f>G117*(1+L117/100)</f>
        <v>0</v>
      </c>
      <c r="N117" s="177">
        <v>0.31</v>
      </c>
      <c r="O117" s="177">
        <f>ROUND(E117*N117,2)</f>
        <v>35.229999999999997</v>
      </c>
      <c r="P117" s="177">
        <v>0</v>
      </c>
      <c r="Q117" s="177">
        <f>ROUND(E117*P117,2)</f>
        <v>0</v>
      </c>
      <c r="R117" s="179"/>
      <c r="S117" s="179" t="s">
        <v>203</v>
      </c>
      <c r="T117" s="180" t="s">
        <v>130</v>
      </c>
      <c r="U117" s="157">
        <v>1.1930000000000001</v>
      </c>
      <c r="V117" s="157">
        <f>ROUND(E117*U117,2)</f>
        <v>135.57</v>
      </c>
      <c r="W117" s="157"/>
      <c r="X117" s="157" t="s">
        <v>131</v>
      </c>
      <c r="Y117" s="157" t="s">
        <v>132</v>
      </c>
      <c r="Z117" s="147"/>
      <c r="AA117" s="147"/>
      <c r="AB117" s="147"/>
      <c r="AC117" s="147"/>
      <c r="AD117" s="147"/>
      <c r="AE117" s="147"/>
      <c r="AF117" s="147"/>
      <c r="AG117" s="147" t="s">
        <v>133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91" t="s">
        <v>136</v>
      </c>
      <c r="D118" s="158"/>
      <c r="E118" s="159"/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137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91" t="s">
        <v>780</v>
      </c>
      <c r="D119" s="158"/>
      <c r="E119" s="159"/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137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1" t="s">
        <v>834</v>
      </c>
      <c r="D120" s="158"/>
      <c r="E120" s="159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137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1" t="s">
        <v>835</v>
      </c>
      <c r="D121" s="158"/>
      <c r="E121" s="159">
        <v>113.64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137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92" t="s">
        <v>144</v>
      </c>
      <c r="D122" s="160"/>
      <c r="E122" s="161">
        <v>113.64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137</v>
      </c>
      <c r="AH122" s="147">
        <v>1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67" t="s">
        <v>124</v>
      </c>
      <c r="B123" s="168" t="s">
        <v>82</v>
      </c>
      <c r="C123" s="189" t="s">
        <v>83</v>
      </c>
      <c r="D123" s="169"/>
      <c r="E123" s="170"/>
      <c r="F123" s="171"/>
      <c r="G123" s="171">
        <f>SUMIF(AG124:AG182,"&lt;&gt;NOR",G124:G182)</f>
        <v>0</v>
      </c>
      <c r="H123" s="171"/>
      <c r="I123" s="171">
        <f>SUM(I124:I182)</f>
        <v>0</v>
      </c>
      <c r="J123" s="171"/>
      <c r="K123" s="171">
        <f>SUM(K124:K182)</f>
        <v>0</v>
      </c>
      <c r="L123" s="171"/>
      <c r="M123" s="171">
        <f>SUM(M124:M182)</f>
        <v>0</v>
      </c>
      <c r="N123" s="170"/>
      <c r="O123" s="170">
        <f>SUM(O124:O182)</f>
        <v>2.3499999999999996</v>
      </c>
      <c r="P123" s="170"/>
      <c r="Q123" s="170">
        <f>SUM(Q124:Q182)</f>
        <v>0</v>
      </c>
      <c r="R123" s="171"/>
      <c r="S123" s="171"/>
      <c r="T123" s="172"/>
      <c r="U123" s="166"/>
      <c r="V123" s="166">
        <f>SUM(V124:V182)</f>
        <v>20</v>
      </c>
      <c r="W123" s="166"/>
      <c r="X123" s="166"/>
      <c r="Y123" s="166"/>
      <c r="AG123" t="s">
        <v>125</v>
      </c>
    </row>
    <row r="124" spans="1:60" outlineLevel="1" x14ac:dyDescent="0.2">
      <c r="A124" s="174">
        <v>19</v>
      </c>
      <c r="B124" s="175" t="s">
        <v>836</v>
      </c>
      <c r="C124" s="190" t="s">
        <v>837</v>
      </c>
      <c r="D124" s="176" t="s">
        <v>283</v>
      </c>
      <c r="E124" s="177">
        <v>1</v>
      </c>
      <c r="F124" s="178"/>
      <c r="G124" s="179">
        <f>ROUND(E124*F124,2)</f>
        <v>0</v>
      </c>
      <c r="H124" s="178"/>
      <c r="I124" s="179">
        <f>ROUND(E124*H124,2)</f>
        <v>0</v>
      </c>
      <c r="J124" s="178"/>
      <c r="K124" s="179">
        <f>ROUND(E124*J124,2)</f>
        <v>0</v>
      </c>
      <c r="L124" s="179">
        <v>21</v>
      </c>
      <c r="M124" s="179">
        <f>G124*(1+L124/100)</f>
        <v>0</v>
      </c>
      <c r="N124" s="177">
        <v>0.34089999999999998</v>
      </c>
      <c r="O124" s="177">
        <f>ROUND(E124*N124,2)</f>
        <v>0.34</v>
      </c>
      <c r="P124" s="177">
        <v>0</v>
      </c>
      <c r="Q124" s="177">
        <f>ROUND(E124*P124,2)</f>
        <v>0</v>
      </c>
      <c r="R124" s="179"/>
      <c r="S124" s="179" t="s">
        <v>203</v>
      </c>
      <c r="T124" s="180" t="s">
        <v>130</v>
      </c>
      <c r="U124" s="157">
        <v>4.1980000000000004</v>
      </c>
      <c r="V124" s="157">
        <f>ROUND(E124*U124,2)</f>
        <v>4.2</v>
      </c>
      <c r="W124" s="157"/>
      <c r="X124" s="157" t="s">
        <v>131</v>
      </c>
      <c r="Y124" s="157" t="s">
        <v>132</v>
      </c>
      <c r="Z124" s="147"/>
      <c r="AA124" s="147"/>
      <c r="AB124" s="147"/>
      <c r="AC124" s="147"/>
      <c r="AD124" s="147"/>
      <c r="AE124" s="147"/>
      <c r="AF124" s="147"/>
      <c r="AG124" s="147" t="s">
        <v>133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91" t="s">
        <v>136</v>
      </c>
      <c r="D125" s="158"/>
      <c r="E125" s="159"/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137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91" t="s">
        <v>838</v>
      </c>
      <c r="D126" s="158"/>
      <c r="E126" s="159">
        <v>1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137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92" t="s">
        <v>144</v>
      </c>
      <c r="D127" s="160"/>
      <c r="E127" s="161">
        <v>1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137</v>
      </c>
      <c r="AH127" s="147">
        <v>1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4">
        <v>20</v>
      </c>
      <c r="B128" s="175" t="s">
        <v>839</v>
      </c>
      <c r="C128" s="190" t="s">
        <v>840</v>
      </c>
      <c r="D128" s="176" t="s">
        <v>283</v>
      </c>
      <c r="E128" s="177">
        <v>1</v>
      </c>
      <c r="F128" s="178"/>
      <c r="G128" s="179">
        <f>ROUND(E128*F128,2)</f>
        <v>0</v>
      </c>
      <c r="H128" s="178"/>
      <c r="I128" s="179">
        <f>ROUND(E128*H128,2)</f>
        <v>0</v>
      </c>
      <c r="J128" s="178"/>
      <c r="K128" s="179">
        <f>ROUND(E128*J128,2)</f>
        <v>0</v>
      </c>
      <c r="L128" s="179">
        <v>21</v>
      </c>
      <c r="M128" s="179">
        <f>G128*(1+L128/100)</f>
        <v>0</v>
      </c>
      <c r="N128" s="177">
        <v>9.3600000000000003E-3</v>
      </c>
      <c r="O128" s="177">
        <f>ROUND(E128*N128,2)</f>
        <v>0.01</v>
      </c>
      <c r="P128" s="177">
        <v>0</v>
      </c>
      <c r="Q128" s="177">
        <f>ROUND(E128*P128,2)</f>
        <v>0</v>
      </c>
      <c r="R128" s="179"/>
      <c r="S128" s="179" t="s">
        <v>203</v>
      </c>
      <c r="T128" s="180" t="s">
        <v>204</v>
      </c>
      <c r="U128" s="157">
        <v>1.6890000000000001</v>
      </c>
      <c r="V128" s="157">
        <f>ROUND(E128*U128,2)</f>
        <v>1.69</v>
      </c>
      <c r="W128" s="157"/>
      <c r="X128" s="157" t="s">
        <v>131</v>
      </c>
      <c r="Y128" s="157" t="s">
        <v>132</v>
      </c>
      <c r="Z128" s="147"/>
      <c r="AA128" s="147"/>
      <c r="AB128" s="147"/>
      <c r="AC128" s="147"/>
      <c r="AD128" s="147"/>
      <c r="AE128" s="147"/>
      <c r="AF128" s="147"/>
      <c r="AG128" s="147" t="s">
        <v>133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91" t="s">
        <v>136</v>
      </c>
      <c r="D129" s="158"/>
      <c r="E129" s="159"/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137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91" t="s">
        <v>838</v>
      </c>
      <c r="D130" s="158"/>
      <c r="E130" s="159">
        <v>1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137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92" t="s">
        <v>144</v>
      </c>
      <c r="D131" s="160"/>
      <c r="E131" s="161">
        <v>1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137</v>
      </c>
      <c r="AH131" s="147">
        <v>1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74">
        <v>21</v>
      </c>
      <c r="B132" s="175" t="s">
        <v>841</v>
      </c>
      <c r="C132" s="190" t="s">
        <v>842</v>
      </c>
      <c r="D132" s="176" t="s">
        <v>283</v>
      </c>
      <c r="E132" s="177">
        <v>3</v>
      </c>
      <c r="F132" s="178"/>
      <c r="G132" s="179">
        <f>ROUND(E132*F132,2)</f>
        <v>0</v>
      </c>
      <c r="H132" s="178"/>
      <c r="I132" s="179">
        <f>ROUND(E132*H132,2)</f>
        <v>0</v>
      </c>
      <c r="J132" s="178"/>
      <c r="K132" s="179">
        <f>ROUND(E132*J132,2)</f>
        <v>0</v>
      </c>
      <c r="L132" s="179">
        <v>21</v>
      </c>
      <c r="M132" s="179">
        <f>G132*(1+L132/100)</f>
        <v>0</v>
      </c>
      <c r="N132" s="177">
        <v>1.0000000000000001E-5</v>
      </c>
      <c r="O132" s="177">
        <f>ROUND(E132*N132,2)</f>
        <v>0</v>
      </c>
      <c r="P132" s="177">
        <v>0</v>
      </c>
      <c r="Q132" s="177">
        <f>ROUND(E132*P132,2)</f>
        <v>0</v>
      </c>
      <c r="R132" s="179" t="s">
        <v>272</v>
      </c>
      <c r="S132" s="179" t="s">
        <v>130</v>
      </c>
      <c r="T132" s="180" t="s">
        <v>130</v>
      </c>
      <c r="U132" s="157">
        <v>0.18</v>
      </c>
      <c r="V132" s="157">
        <f>ROUND(E132*U132,2)</f>
        <v>0.54</v>
      </c>
      <c r="W132" s="157"/>
      <c r="X132" s="157" t="s">
        <v>131</v>
      </c>
      <c r="Y132" s="157" t="s">
        <v>132</v>
      </c>
      <c r="Z132" s="147"/>
      <c r="AA132" s="147"/>
      <c r="AB132" s="147"/>
      <c r="AC132" s="147"/>
      <c r="AD132" s="147"/>
      <c r="AE132" s="147"/>
      <c r="AF132" s="147"/>
      <c r="AG132" s="147" t="s">
        <v>133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257" t="s">
        <v>273</v>
      </c>
      <c r="D133" s="258"/>
      <c r="E133" s="258"/>
      <c r="F133" s="258"/>
      <c r="G133" s="258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135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91" t="s">
        <v>136</v>
      </c>
      <c r="D134" s="158"/>
      <c r="E134" s="159"/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137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91" t="s">
        <v>843</v>
      </c>
      <c r="D135" s="158"/>
      <c r="E135" s="159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137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91" t="s">
        <v>844</v>
      </c>
      <c r="D136" s="158"/>
      <c r="E136" s="159">
        <v>3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137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92" t="s">
        <v>144</v>
      </c>
      <c r="D137" s="160"/>
      <c r="E137" s="161">
        <v>3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137</v>
      </c>
      <c r="AH137" s="147">
        <v>1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4">
        <v>22</v>
      </c>
      <c r="B138" s="175" t="s">
        <v>845</v>
      </c>
      <c r="C138" s="190" t="s">
        <v>846</v>
      </c>
      <c r="D138" s="176" t="s">
        <v>283</v>
      </c>
      <c r="E138" s="177">
        <v>1.0149999999999999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7">
        <v>5.5000000000000003E-4</v>
      </c>
      <c r="O138" s="177">
        <f>ROUND(E138*N138,2)</f>
        <v>0</v>
      </c>
      <c r="P138" s="177">
        <v>0</v>
      </c>
      <c r="Q138" s="177">
        <f>ROUND(E138*P138,2)</f>
        <v>0</v>
      </c>
      <c r="R138" s="179"/>
      <c r="S138" s="179" t="s">
        <v>203</v>
      </c>
      <c r="T138" s="180" t="s">
        <v>204</v>
      </c>
      <c r="U138" s="157">
        <v>0</v>
      </c>
      <c r="V138" s="157">
        <f>ROUND(E138*U138,2)</f>
        <v>0</v>
      </c>
      <c r="W138" s="157"/>
      <c r="X138" s="157" t="s">
        <v>262</v>
      </c>
      <c r="Y138" s="157" t="s">
        <v>132</v>
      </c>
      <c r="Z138" s="147"/>
      <c r="AA138" s="147"/>
      <c r="AB138" s="147"/>
      <c r="AC138" s="147"/>
      <c r="AD138" s="147"/>
      <c r="AE138" s="147"/>
      <c r="AF138" s="147"/>
      <c r="AG138" s="147" t="s">
        <v>263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91" t="s">
        <v>847</v>
      </c>
      <c r="D139" s="158"/>
      <c r="E139" s="159">
        <v>1.0149999999999999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137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92" t="s">
        <v>144</v>
      </c>
      <c r="D140" s="160"/>
      <c r="E140" s="161">
        <v>1.0149999999999999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137</v>
      </c>
      <c r="AH140" s="147">
        <v>1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4">
        <v>23</v>
      </c>
      <c r="B141" s="175" t="s">
        <v>848</v>
      </c>
      <c r="C141" s="190" t="s">
        <v>849</v>
      </c>
      <c r="D141" s="176" t="s">
        <v>283</v>
      </c>
      <c r="E141" s="177">
        <v>1.0149999999999999</v>
      </c>
      <c r="F141" s="178"/>
      <c r="G141" s="179">
        <f>ROUND(E141*F141,2)</f>
        <v>0</v>
      </c>
      <c r="H141" s="178"/>
      <c r="I141" s="179">
        <f>ROUND(E141*H141,2)</f>
        <v>0</v>
      </c>
      <c r="J141" s="178"/>
      <c r="K141" s="179">
        <f>ROUND(E141*J141,2)</f>
        <v>0</v>
      </c>
      <c r="L141" s="179">
        <v>21</v>
      </c>
      <c r="M141" s="179">
        <f>G141*(1+L141/100)</f>
        <v>0</v>
      </c>
      <c r="N141" s="177">
        <v>5.6999999999999998E-4</v>
      </c>
      <c r="O141" s="177">
        <f>ROUND(E141*N141,2)</f>
        <v>0</v>
      </c>
      <c r="P141" s="177">
        <v>0</v>
      </c>
      <c r="Q141" s="177">
        <f>ROUND(E141*P141,2)</f>
        <v>0</v>
      </c>
      <c r="R141" s="179"/>
      <c r="S141" s="179" t="s">
        <v>203</v>
      </c>
      <c r="T141" s="180" t="s">
        <v>204</v>
      </c>
      <c r="U141" s="157">
        <v>0</v>
      </c>
      <c r="V141" s="157">
        <f>ROUND(E141*U141,2)</f>
        <v>0</v>
      </c>
      <c r="W141" s="157"/>
      <c r="X141" s="157" t="s">
        <v>262</v>
      </c>
      <c r="Y141" s="157" t="s">
        <v>132</v>
      </c>
      <c r="Z141" s="147"/>
      <c r="AA141" s="147"/>
      <c r="AB141" s="147"/>
      <c r="AC141" s="147"/>
      <c r="AD141" s="147"/>
      <c r="AE141" s="147"/>
      <c r="AF141" s="147"/>
      <c r="AG141" s="147" t="s">
        <v>263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91" t="s">
        <v>847</v>
      </c>
      <c r="D142" s="158"/>
      <c r="E142" s="159">
        <v>1.0149999999999999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137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92" t="s">
        <v>144</v>
      </c>
      <c r="D143" s="160"/>
      <c r="E143" s="161">
        <v>1.0149999999999999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137</v>
      </c>
      <c r="AH143" s="147">
        <v>1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4">
        <v>24</v>
      </c>
      <c r="B144" s="175" t="s">
        <v>850</v>
      </c>
      <c r="C144" s="190" t="s">
        <v>851</v>
      </c>
      <c r="D144" s="176" t="s">
        <v>283</v>
      </c>
      <c r="E144" s="177">
        <v>1.0149999999999999</v>
      </c>
      <c r="F144" s="178"/>
      <c r="G144" s="179">
        <f>ROUND(E144*F144,2)</f>
        <v>0</v>
      </c>
      <c r="H144" s="178"/>
      <c r="I144" s="179">
        <f>ROUND(E144*H144,2)</f>
        <v>0</v>
      </c>
      <c r="J144" s="178"/>
      <c r="K144" s="179">
        <f>ROUND(E144*J144,2)</f>
        <v>0</v>
      </c>
      <c r="L144" s="179">
        <v>21</v>
      </c>
      <c r="M144" s="179">
        <f>G144*(1+L144/100)</f>
        <v>0</v>
      </c>
      <c r="N144" s="177">
        <v>6.2E-4</v>
      </c>
      <c r="O144" s="177">
        <f>ROUND(E144*N144,2)</f>
        <v>0</v>
      </c>
      <c r="P144" s="177">
        <v>0</v>
      </c>
      <c r="Q144" s="177">
        <f>ROUND(E144*P144,2)</f>
        <v>0</v>
      </c>
      <c r="R144" s="179"/>
      <c r="S144" s="179" t="s">
        <v>203</v>
      </c>
      <c r="T144" s="180" t="s">
        <v>204</v>
      </c>
      <c r="U144" s="157">
        <v>0</v>
      </c>
      <c r="V144" s="157">
        <f>ROUND(E144*U144,2)</f>
        <v>0</v>
      </c>
      <c r="W144" s="157"/>
      <c r="X144" s="157" t="s">
        <v>262</v>
      </c>
      <c r="Y144" s="157" t="s">
        <v>132</v>
      </c>
      <c r="Z144" s="147"/>
      <c r="AA144" s="147"/>
      <c r="AB144" s="147"/>
      <c r="AC144" s="147"/>
      <c r="AD144" s="147"/>
      <c r="AE144" s="147"/>
      <c r="AF144" s="147"/>
      <c r="AG144" s="147" t="s">
        <v>263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91" t="s">
        <v>847</v>
      </c>
      <c r="D145" s="158"/>
      <c r="E145" s="159">
        <v>1.0149999999999999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137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92" t="s">
        <v>144</v>
      </c>
      <c r="D146" s="160"/>
      <c r="E146" s="161">
        <v>1.0149999999999999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137</v>
      </c>
      <c r="AH146" s="147">
        <v>1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4">
        <v>25</v>
      </c>
      <c r="B147" s="175" t="s">
        <v>852</v>
      </c>
      <c r="C147" s="190" t="s">
        <v>853</v>
      </c>
      <c r="D147" s="176" t="s">
        <v>283</v>
      </c>
      <c r="E147" s="177">
        <v>1</v>
      </c>
      <c r="F147" s="178"/>
      <c r="G147" s="179">
        <f>ROUND(E147*F147,2)</f>
        <v>0</v>
      </c>
      <c r="H147" s="178"/>
      <c r="I147" s="179">
        <f>ROUND(E147*H147,2)</f>
        <v>0</v>
      </c>
      <c r="J147" s="178"/>
      <c r="K147" s="179">
        <f>ROUND(E147*J147,2)</f>
        <v>0</v>
      </c>
      <c r="L147" s="179">
        <v>21</v>
      </c>
      <c r="M147" s="179">
        <f>G147*(1+L147/100)</f>
        <v>0</v>
      </c>
      <c r="N147" s="177">
        <v>0.34089999999999998</v>
      </c>
      <c r="O147" s="177">
        <f>ROUND(E147*N147,2)</f>
        <v>0.34</v>
      </c>
      <c r="P147" s="177">
        <v>0</v>
      </c>
      <c r="Q147" s="177">
        <f>ROUND(E147*P147,2)</f>
        <v>0</v>
      </c>
      <c r="R147" s="179" t="s">
        <v>272</v>
      </c>
      <c r="S147" s="179" t="s">
        <v>130</v>
      </c>
      <c r="T147" s="180" t="s">
        <v>130</v>
      </c>
      <c r="U147" s="157">
        <v>4.1980000000000004</v>
      </c>
      <c r="V147" s="157">
        <f>ROUND(E147*U147,2)</f>
        <v>4.2</v>
      </c>
      <c r="W147" s="157"/>
      <c r="X147" s="157" t="s">
        <v>131</v>
      </c>
      <c r="Y147" s="157" t="s">
        <v>132</v>
      </c>
      <c r="Z147" s="147"/>
      <c r="AA147" s="147"/>
      <c r="AB147" s="147"/>
      <c r="AC147" s="147"/>
      <c r="AD147" s="147"/>
      <c r="AE147" s="147"/>
      <c r="AF147" s="147"/>
      <c r="AG147" s="147" t="s">
        <v>133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257" t="s">
        <v>854</v>
      </c>
      <c r="D148" s="258"/>
      <c r="E148" s="258"/>
      <c r="F148" s="258"/>
      <c r="G148" s="258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135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191" t="s">
        <v>136</v>
      </c>
      <c r="D149" s="158"/>
      <c r="E149" s="159"/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137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91" t="s">
        <v>855</v>
      </c>
      <c r="D150" s="158"/>
      <c r="E150" s="159">
        <v>1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137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92" t="s">
        <v>144</v>
      </c>
      <c r="D151" s="160"/>
      <c r="E151" s="161">
        <v>1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137</v>
      </c>
      <c r="AH151" s="147">
        <v>1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4">
        <v>26</v>
      </c>
      <c r="B152" s="175" t="s">
        <v>856</v>
      </c>
      <c r="C152" s="190" t="s">
        <v>857</v>
      </c>
      <c r="D152" s="176" t="s">
        <v>283</v>
      </c>
      <c r="E152" s="177">
        <v>1</v>
      </c>
      <c r="F152" s="178"/>
      <c r="G152" s="179">
        <f>ROUND(E152*F152,2)</f>
        <v>0</v>
      </c>
      <c r="H152" s="178"/>
      <c r="I152" s="179">
        <f>ROUND(E152*H152,2)</f>
        <v>0</v>
      </c>
      <c r="J152" s="178"/>
      <c r="K152" s="179">
        <f>ROUND(E152*J152,2)</f>
        <v>0</v>
      </c>
      <c r="L152" s="179">
        <v>21</v>
      </c>
      <c r="M152" s="179">
        <f>G152*(1+L152/100)</f>
        <v>0</v>
      </c>
      <c r="N152" s="177">
        <v>9.3600000000000003E-3</v>
      </c>
      <c r="O152" s="177">
        <f>ROUND(E152*N152,2)</f>
        <v>0.01</v>
      </c>
      <c r="P152" s="177">
        <v>0</v>
      </c>
      <c r="Q152" s="177">
        <f>ROUND(E152*P152,2)</f>
        <v>0</v>
      </c>
      <c r="R152" s="179" t="s">
        <v>272</v>
      </c>
      <c r="S152" s="179" t="s">
        <v>130</v>
      </c>
      <c r="T152" s="180" t="s">
        <v>130</v>
      </c>
      <c r="U152" s="157">
        <v>1.6890000000000001</v>
      </c>
      <c r="V152" s="157">
        <f>ROUND(E152*U152,2)</f>
        <v>1.69</v>
      </c>
      <c r="W152" s="157"/>
      <c r="X152" s="157" t="s">
        <v>131</v>
      </c>
      <c r="Y152" s="157" t="s">
        <v>132</v>
      </c>
      <c r="Z152" s="147"/>
      <c r="AA152" s="147"/>
      <c r="AB152" s="147"/>
      <c r="AC152" s="147"/>
      <c r="AD152" s="147"/>
      <c r="AE152" s="147"/>
      <c r="AF152" s="147"/>
      <c r="AG152" s="147" t="s">
        <v>133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257" t="s">
        <v>858</v>
      </c>
      <c r="D153" s="258"/>
      <c r="E153" s="258"/>
      <c r="F153" s="258"/>
      <c r="G153" s="258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135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91" t="s">
        <v>136</v>
      </c>
      <c r="D154" s="158"/>
      <c r="E154" s="159"/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137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91" t="s">
        <v>855</v>
      </c>
      <c r="D155" s="158"/>
      <c r="E155" s="159">
        <v>1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137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92" t="s">
        <v>144</v>
      </c>
      <c r="D156" s="160"/>
      <c r="E156" s="161">
        <v>1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137</v>
      </c>
      <c r="AH156" s="147">
        <v>1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82">
        <v>27</v>
      </c>
      <c r="B157" s="183" t="s">
        <v>859</v>
      </c>
      <c r="C157" s="196" t="s">
        <v>860</v>
      </c>
      <c r="D157" s="184" t="s">
        <v>283</v>
      </c>
      <c r="E157" s="185">
        <v>1</v>
      </c>
      <c r="F157" s="186"/>
      <c r="G157" s="187">
        <f>ROUND(E157*F157,2)</f>
        <v>0</v>
      </c>
      <c r="H157" s="186"/>
      <c r="I157" s="187">
        <f>ROUND(E157*H157,2)</f>
        <v>0</v>
      </c>
      <c r="J157" s="186"/>
      <c r="K157" s="187">
        <f>ROUND(E157*J157,2)</f>
        <v>0</v>
      </c>
      <c r="L157" s="187">
        <v>21</v>
      </c>
      <c r="M157" s="187">
        <f>G157*(1+L157/100)</f>
        <v>0</v>
      </c>
      <c r="N157" s="185">
        <v>9.2999999999999999E-2</v>
      </c>
      <c r="O157" s="185">
        <f>ROUND(E157*N157,2)</f>
        <v>0.09</v>
      </c>
      <c r="P157" s="185">
        <v>0</v>
      </c>
      <c r="Q157" s="185">
        <f>ROUND(E157*P157,2)</f>
        <v>0</v>
      </c>
      <c r="R157" s="187" t="s">
        <v>267</v>
      </c>
      <c r="S157" s="187" t="s">
        <v>130</v>
      </c>
      <c r="T157" s="188" t="s">
        <v>130</v>
      </c>
      <c r="U157" s="157">
        <v>0</v>
      </c>
      <c r="V157" s="157">
        <f>ROUND(E157*U157,2)</f>
        <v>0</v>
      </c>
      <c r="W157" s="157"/>
      <c r="X157" s="157" t="s">
        <v>262</v>
      </c>
      <c r="Y157" s="157" t="s">
        <v>132</v>
      </c>
      <c r="Z157" s="147"/>
      <c r="AA157" s="147"/>
      <c r="AB157" s="147"/>
      <c r="AC157" s="147"/>
      <c r="AD157" s="147"/>
      <c r="AE157" s="147"/>
      <c r="AF157" s="147"/>
      <c r="AG157" s="147" t="s">
        <v>263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74">
        <v>28</v>
      </c>
      <c r="B158" s="175" t="s">
        <v>861</v>
      </c>
      <c r="C158" s="190" t="s">
        <v>862</v>
      </c>
      <c r="D158" s="176" t="s">
        <v>283</v>
      </c>
      <c r="E158" s="177">
        <v>1.01</v>
      </c>
      <c r="F158" s="178"/>
      <c r="G158" s="179">
        <f>ROUND(E158*F158,2)</f>
        <v>0</v>
      </c>
      <c r="H158" s="178"/>
      <c r="I158" s="179">
        <f>ROUND(E158*H158,2)</f>
        <v>0</v>
      </c>
      <c r="J158" s="178"/>
      <c r="K158" s="179">
        <f>ROUND(E158*J158,2)</f>
        <v>0</v>
      </c>
      <c r="L158" s="179">
        <v>21</v>
      </c>
      <c r="M158" s="179">
        <f>G158*(1+L158/100)</f>
        <v>0</v>
      </c>
      <c r="N158" s="177">
        <v>6.4000000000000001E-2</v>
      </c>
      <c r="O158" s="177">
        <f>ROUND(E158*N158,2)</f>
        <v>0.06</v>
      </c>
      <c r="P158" s="177">
        <v>0</v>
      </c>
      <c r="Q158" s="177">
        <f>ROUND(E158*P158,2)</f>
        <v>0</v>
      </c>
      <c r="R158" s="179" t="s">
        <v>267</v>
      </c>
      <c r="S158" s="179" t="s">
        <v>863</v>
      </c>
      <c r="T158" s="180" t="s">
        <v>261</v>
      </c>
      <c r="U158" s="157">
        <v>0</v>
      </c>
      <c r="V158" s="157">
        <f>ROUND(E158*U158,2)</f>
        <v>0</v>
      </c>
      <c r="W158" s="157"/>
      <c r="X158" s="157" t="s">
        <v>262</v>
      </c>
      <c r="Y158" s="157" t="s">
        <v>132</v>
      </c>
      <c r="Z158" s="147"/>
      <c r="AA158" s="147"/>
      <c r="AB158" s="147"/>
      <c r="AC158" s="147"/>
      <c r="AD158" s="147"/>
      <c r="AE158" s="147"/>
      <c r="AF158" s="147"/>
      <c r="AG158" s="147" t="s">
        <v>263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91" t="s">
        <v>864</v>
      </c>
      <c r="D159" s="158"/>
      <c r="E159" s="159">
        <v>1.01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137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92" t="s">
        <v>144</v>
      </c>
      <c r="D160" s="160"/>
      <c r="E160" s="161">
        <v>1.01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137</v>
      </c>
      <c r="AH160" s="147">
        <v>1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4">
        <v>29</v>
      </c>
      <c r="B161" s="175" t="s">
        <v>865</v>
      </c>
      <c r="C161" s="190" t="s">
        <v>866</v>
      </c>
      <c r="D161" s="176" t="s">
        <v>283</v>
      </c>
      <c r="E161" s="177">
        <v>1.01</v>
      </c>
      <c r="F161" s="178"/>
      <c r="G161" s="179">
        <f>ROUND(E161*F161,2)</f>
        <v>0</v>
      </c>
      <c r="H161" s="178"/>
      <c r="I161" s="179">
        <f>ROUND(E161*H161,2)</f>
        <v>0</v>
      </c>
      <c r="J161" s="178"/>
      <c r="K161" s="179">
        <f>ROUND(E161*J161,2)</f>
        <v>0</v>
      </c>
      <c r="L161" s="179">
        <v>21</v>
      </c>
      <c r="M161" s="179">
        <f>G161*(1+L161/100)</f>
        <v>0</v>
      </c>
      <c r="N161" s="177">
        <v>0.10299999999999999</v>
      </c>
      <c r="O161" s="177">
        <f>ROUND(E161*N161,2)</f>
        <v>0.1</v>
      </c>
      <c r="P161" s="177">
        <v>0</v>
      </c>
      <c r="Q161" s="177">
        <f>ROUND(E161*P161,2)</f>
        <v>0</v>
      </c>
      <c r="R161" s="179" t="s">
        <v>267</v>
      </c>
      <c r="S161" s="179" t="s">
        <v>130</v>
      </c>
      <c r="T161" s="180" t="s">
        <v>130</v>
      </c>
      <c r="U161" s="157">
        <v>0</v>
      </c>
      <c r="V161" s="157">
        <f>ROUND(E161*U161,2)</f>
        <v>0</v>
      </c>
      <c r="W161" s="157"/>
      <c r="X161" s="157" t="s">
        <v>262</v>
      </c>
      <c r="Y161" s="157" t="s">
        <v>132</v>
      </c>
      <c r="Z161" s="147"/>
      <c r="AA161" s="147"/>
      <c r="AB161" s="147"/>
      <c r="AC161" s="147"/>
      <c r="AD161" s="147"/>
      <c r="AE161" s="147"/>
      <c r="AF161" s="147"/>
      <c r="AG161" s="147" t="s">
        <v>263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91" t="s">
        <v>864</v>
      </c>
      <c r="D162" s="158"/>
      <c r="E162" s="159">
        <v>1.01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137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92" t="s">
        <v>144</v>
      </c>
      <c r="D163" s="160"/>
      <c r="E163" s="161">
        <v>1.01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137</v>
      </c>
      <c r="AH163" s="147">
        <v>1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74">
        <v>30</v>
      </c>
      <c r="B164" s="175" t="s">
        <v>867</v>
      </c>
      <c r="C164" s="190" t="s">
        <v>868</v>
      </c>
      <c r="D164" s="176" t="s">
        <v>283</v>
      </c>
      <c r="E164" s="177">
        <v>1.01</v>
      </c>
      <c r="F164" s="178"/>
      <c r="G164" s="179">
        <f>ROUND(E164*F164,2)</f>
        <v>0</v>
      </c>
      <c r="H164" s="178"/>
      <c r="I164" s="179">
        <f>ROUND(E164*H164,2)</f>
        <v>0</v>
      </c>
      <c r="J164" s="178"/>
      <c r="K164" s="179">
        <f>ROUND(E164*J164,2)</f>
        <v>0</v>
      </c>
      <c r="L164" s="179">
        <v>21</v>
      </c>
      <c r="M164" s="179">
        <f>G164*(1+L164/100)</f>
        <v>0</v>
      </c>
      <c r="N164" s="177">
        <v>0.12</v>
      </c>
      <c r="O164" s="177">
        <f>ROUND(E164*N164,2)</f>
        <v>0.12</v>
      </c>
      <c r="P164" s="177">
        <v>0</v>
      </c>
      <c r="Q164" s="177">
        <f>ROUND(E164*P164,2)</f>
        <v>0</v>
      </c>
      <c r="R164" s="179" t="s">
        <v>267</v>
      </c>
      <c r="S164" s="179" t="s">
        <v>130</v>
      </c>
      <c r="T164" s="180" t="s">
        <v>130</v>
      </c>
      <c r="U164" s="157">
        <v>0</v>
      </c>
      <c r="V164" s="157">
        <f>ROUND(E164*U164,2)</f>
        <v>0</v>
      </c>
      <c r="W164" s="157"/>
      <c r="X164" s="157" t="s">
        <v>262</v>
      </c>
      <c r="Y164" s="157" t="s">
        <v>132</v>
      </c>
      <c r="Z164" s="147"/>
      <c r="AA164" s="147"/>
      <c r="AB164" s="147"/>
      <c r="AC164" s="147"/>
      <c r="AD164" s="147"/>
      <c r="AE164" s="147"/>
      <c r="AF164" s="147"/>
      <c r="AG164" s="147" t="s">
        <v>263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191" t="s">
        <v>864</v>
      </c>
      <c r="D165" s="158"/>
      <c r="E165" s="159">
        <v>1.01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137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92" t="s">
        <v>144</v>
      </c>
      <c r="D166" s="160"/>
      <c r="E166" s="161">
        <v>1.01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137</v>
      </c>
      <c r="AH166" s="147">
        <v>1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74">
        <v>31</v>
      </c>
      <c r="B167" s="175" t="s">
        <v>869</v>
      </c>
      <c r="C167" s="190" t="s">
        <v>870</v>
      </c>
      <c r="D167" s="176" t="s">
        <v>283</v>
      </c>
      <c r="E167" s="177">
        <v>1.01</v>
      </c>
      <c r="F167" s="178"/>
      <c r="G167" s="179">
        <f>ROUND(E167*F167,2)</f>
        <v>0</v>
      </c>
      <c r="H167" s="178"/>
      <c r="I167" s="179">
        <f>ROUND(E167*H167,2)</f>
        <v>0</v>
      </c>
      <c r="J167" s="178"/>
      <c r="K167" s="179">
        <f>ROUND(E167*J167,2)</f>
        <v>0</v>
      </c>
      <c r="L167" s="179">
        <v>21</v>
      </c>
      <c r="M167" s="179">
        <f>G167*(1+L167/100)</f>
        <v>0</v>
      </c>
      <c r="N167" s="177">
        <v>0.17</v>
      </c>
      <c r="O167" s="177">
        <f>ROUND(E167*N167,2)</f>
        <v>0.17</v>
      </c>
      <c r="P167" s="177">
        <v>0</v>
      </c>
      <c r="Q167" s="177">
        <f>ROUND(E167*P167,2)</f>
        <v>0</v>
      </c>
      <c r="R167" s="179"/>
      <c r="S167" s="179" t="s">
        <v>203</v>
      </c>
      <c r="T167" s="180" t="s">
        <v>204</v>
      </c>
      <c r="U167" s="157">
        <v>0</v>
      </c>
      <c r="V167" s="157">
        <f>ROUND(E167*U167,2)</f>
        <v>0</v>
      </c>
      <c r="W167" s="157"/>
      <c r="X167" s="157" t="s">
        <v>262</v>
      </c>
      <c r="Y167" s="157" t="s">
        <v>132</v>
      </c>
      <c r="Z167" s="147"/>
      <c r="AA167" s="147"/>
      <c r="AB167" s="147"/>
      <c r="AC167" s="147"/>
      <c r="AD167" s="147"/>
      <c r="AE167" s="147"/>
      <c r="AF167" s="147"/>
      <c r="AG167" s="147" t="s">
        <v>263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191" t="s">
        <v>864</v>
      </c>
      <c r="D168" s="158"/>
      <c r="E168" s="159">
        <v>1.01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137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92" t="s">
        <v>144</v>
      </c>
      <c r="D169" s="160"/>
      <c r="E169" s="161">
        <v>1.01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137</v>
      </c>
      <c r="AH169" s="147">
        <v>1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.5" outlineLevel="1" x14ac:dyDescent="0.2">
      <c r="A170" s="174">
        <v>32</v>
      </c>
      <c r="B170" s="175" t="s">
        <v>871</v>
      </c>
      <c r="C170" s="190" t="s">
        <v>872</v>
      </c>
      <c r="D170" s="176" t="s">
        <v>283</v>
      </c>
      <c r="E170" s="177">
        <v>1.01</v>
      </c>
      <c r="F170" s="178"/>
      <c r="G170" s="179">
        <f>ROUND(E170*F170,2)</f>
        <v>0</v>
      </c>
      <c r="H170" s="178"/>
      <c r="I170" s="179">
        <f>ROUND(E170*H170,2)</f>
        <v>0</v>
      </c>
      <c r="J170" s="178"/>
      <c r="K170" s="179">
        <f>ROUND(E170*J170,2)</f>
        <v>0</v>
      </c>
      <c r="L170" s="179">
        <v>21</v>
      </c>
      <c r="M170" s="179">
        <f>G170*(1+L170/100)</f>
        <v>0</v>
      </c>
      <c r="N170" s="177">
        <v>0.17499999999999999</v>
      </c>
      <c r="O170" s="177">
        <f>ROUND(E170*N170,2)</f>
        <v>0.18</v>
      </c>
      <c r="P170" s="177">
        <v>0</v>
      </c>
      <c r="Q170" s="177">
        <f>ROUND(E170*P170,2)</f>
        <v>0</v>
      </c>
      <c r="R170" s="179" t="s">
        <v>267</v>
      </c>
      <c r="S170" s="179" t="s">
        <v>130</v>
      </c>
      <c r="T170" s="180" t="s">
        <v>130</v>
      </c>
      <c r="U170" s="157">
        <v>0</v>
      </c>
      <c r="V170" s="157">
        <f>ROUND(E170*U170,2)</f>
        <v>0</v>
      </c>
      <c r="W170" s="157"/>
      <c r="X170" s="157" t="s">
        <v>262</v>
      </c>
      <c r="Y170" s="157" t="s">
        <v>132</v>
      </c>
      <c r="Z170" s="147"/>
      <c r="AA170" s="147"/>
      <c r="AB170" s="147"/>
      <c r="AC170" s="147"/>
      <c r="AD170" s="147"/>
      <c r="AE170" s="147"/>
      <c r="AF170" s="147"/>
      <c r="AG170" s="147" t="s">
        <v>263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191" t="s">
        <v>864</v>
      </c>
      <c r="D171" s="158"/>
      <c r="E171" s="159">
        <v>1.01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137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92" t="s">
        <v>144</v>
      </c>
      <c r="D172" s="160"/>
      <c r="E172" s="161">
        <v>1.01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137</v>
      </c>
      <c r="AH172" s="147">
        <v>1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4">
        <v>33</v>
      </c>
      <c r="B173" s="175" t="s">
        <v>873</v>
      </c>
      <c r="C173" s="190" t="s">
        <v>874</v>
      </c>
      <c r="D173" s="176" t="s">
        <v>283</v>
      </c>
      <c r="E173" s="177">
        <v>1</v>
      </c>
      <c r="F173" s="178"/>
      <c r="G173" s="179">
        <f>ROUND(E173*F173,2)</f>
        <v>0</v>
      </c>
      <c r="H173" s="178"/>
      <c r="I173" s="179">
        <f>ROUND(E173*H173,2)</f>
        <v>0</v>
      </c>
      <c r="J173" s="178"/>
      <c r="K173" s="179">
        <f>ROUND(E173*J173,2)</f>
        <v>0</v>
      </c>
      <c r="L173" s="179">
        <v>21</v>
      </c>
      <c r="M173" s="179">
        <f>G173*(1+L173/100)</f>
        <v>0</v>
      </c>
      <c r="N173" s="177">
        <v>0.43381999999999998</v>
      </c>
      <c r="O173" s="177">
        <f>ROUND(E173*N173,2)</f>
        <v>0.43</v>
      </c>
      <c r="P173" s="177">
        <v>0</v>
      </c>
      <c r="Q173" s="177">
        <f>ROUND(E173*P173,2)</f>
        <v>0</v>
      </c>
      <c r="R173" s="179" t="s">
        <v>445</v>
      </c>
      <c r="S173" s="179" t="s">
        <v>130</v>
      </c>
      <c r="T173" s="180" t="s">
        <v>130</v>
      </c>
      <c r="U173" s="157">
        <v>3.839</v>
      </c>
      <c r="V173" s="157">
        <f>ROUND(E173*U173,2)</f>
        <v>3.84</v>
      </c>
      <c r="W173" s="157"/>
      <c r="X173" s="157" t="s">
        <v>131</v>
      </c>
      <c r="Y173" s="157" t="s">
        <v>132</v>
      </c>
      <c r="Z173" s="147"/>
      <c r="AA173" s="147"/>
      <c r="AB173" s="147"/>
      <c r="AC173" s="147"/>
      <c r="AD173" s="147"/>
      <c r="AE173" s="147"/>
      <c r="AF173" s="147"/>
      <c r="AG173" s="147" t="s">
        <v>133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33.75" outlineLevel="2" x14ac:dyDescent="0.2">
      <c r="A174" s="154"/>
      <c r="B174" s="155"/>
      <c r="C174" s="257" t="s">
        <v>875</v>
      </c>
      <c r="D174" s="258"/>
      <c r="E174" s="258"/>
      <c r="F174" s="258"/>
      <c r="G174" s="258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135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81" t="str">
        <f>C174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191" t="s">
        <v>136</v>
      </c>
      <c r="D175" s="158"/>
      <c r="E175" s="159"/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137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91" t="s">
        <v>876</v>
      </c>
      <c r="D176" s="158"/>
      <c r="E176" s="159">
        <v>1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137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92" t="s">
        <v>144</v>
      </c>
      <c r="D177" s="160"/>
      <c r="E177" s="161">
        <v>1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137</v>
      </c>
      <c r="AH177" s="147">
        <v>1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4">
        <v>34</v>
      </c>
      <c r="B178" s="175" t="s">
        <v>877</v>
      </c>
      <c r="C178" s="190" t="s">
        <v>878</v>
      </c>
      <c r="D178" s="176" t="s">
        <v>202</v>
      </c>
      <c r="E178" s="177">
        <v>1</v>
      </c>
      <c r="F178" s="178"/>
      <c r="G178" s="179">
        <f>ROUND(E178*F178,2)</f>
        <v>0</v>
      </c>
      <c r="H178" s="178"/>
      <c r="I178" s="179">
        <f>ROUND(E178*H178,2)</f>
        <v>0</v>
      </c>
      <c r="J178" s="178"/>
      <c r="K178" s="179">
        <f>ROUND(E178*J178,2)</f>
        <v>0</v>
      </c>
      <c r="L178" s="179">
        <v>21</v>
      </c>
      <c r="M178" s="179">
        <f>G178*(1+L178/100)</f>
        <v>0</v>
      </c>
      <c r="N178" s="177">
        <v>0.5</v>
      </c>
      <c r="O178" s="177">
        <f>ROUND(E178*N178,2)</f>
        <v>0.5</v>
      </c>
      <c r="P178" s="177">
        <v>0</v>
      </c>
      <c r="Q178" s="177">
        <f>ROUND(E178*P178,2)</f>
        <v>0</v>
      </c>
      <c r="R178" s="179"/>
      <c r="S178" s="179" t="s">
        <v>203</v>
      </c>
      <c r="T178" s="180" t="s">
        <v>204</v>
      </c>
      <c r="U178" s="157">
        <v>3.839</v>
      </c>
      <c r="V178" s="157">
        <f>ROUND(E178*U178,2)</f>
        <v>3.84</v>
      </c>
      <c r="W178" s="157"/>
      <c r="X178" s="157" t="s">
        <v>131</v>
      </c>
      <c r="Y178" s="157" t="s">
        <v>132</v>
      </c>
      <c r="Z178" s="147"/>
      <c r="AA178" s="147"/>
      <c r="AB178" s="147"/>
      <c r="AC178" s="147"/>
      <c r="AD178" s="147"/>
      <c r="AE178" s="147"/>
      <c r="AF178" s="147"/>
      <c r="AG178" s="147" t="s">
        <v>133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191" t="s">
        <v>136</v>
      </c>
      <c r="D179" s="158"/>
      <c r="E179" s="159"/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137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3" x14ac:dyDescent="0.2">
      <c r="A180" s="154"/>
      <c r="B180" s="155"/>
      <c r="C180" s="191" t="s">
        <v>879</v>
      </c>
      <c r="D180" s="158"/>
      <c r="E180" s="159"/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137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91" t="s">
        <v>74</v>
      </c>
      <c r="D181" s="158"/>
      <c r="E181" s="159">
        <v>1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137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92" t="s">
        <v>144</v>
      </c>
      <c r="D182" s="160"/>
      <c r="E182" s="161">
        <v>1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137</v>
      </c>
      <c r="AH182" s="147">
        <v>1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x14ac:dyDescent="0.2">
      <c r="A183" s="167" t="s">
        <v>124</v>
      </c>
      <c r="B183" s="168" t="s">
        <v>84</v>
      </c>
      <c r="C183" s="189" t="s">
        <v>85</v>
      </c>
      <c r="D183" s="169"/>
      <c r="E183" s="170"/>
      <c r="F183" s="171"/>
      <c r="G183" s="171">
        <f>SUMIF(AG184:AG214,"&lt;&gt;NOR",G184:G214)</f>
        <v>0</v>
      </c>
      <c r="H183" s="171"/>
      <c r="I183" s="171">
        <f>SUM(I184:I214)</f>
        <v>0</v>
      </c>
      <c r="J183" s="171"/>
      <c r="K183" s="171">
        <f>SUM(K184:K214)</f>
        <v>0</v>
      </c>
      <c r="L183" s="171"/>
      <c r="M183" s="171">
        <f>SUM(M184:M214)</f>
        <v>0</v>
      </c>
      <c r="N183" s="170"/>
      <c r="O183" s="170">
        <f>SUM(O184:O214)</f>
        <v>82.94</v>
      </c>
      <c r="P183" s="170"/>
      <c r="Q183" s="170">
        <f>SUM(Q184:Q214)</f>
        <v>0</v>
      </c>
      <c r="R183" s="171"/>
      <c r="S183" s="171"/>
      <c r="T183" s="172"/>
      <c r="U183" s="166"/>
      <c r="V183" s="166">
        <f>SUM(V184:V214)</f>
        <v>169.23999999999998</v>
      </c>
      <c r="W183" s="166"/>
      <c r="X183" s="166"/>
      <c r="Y183" s="166"/>
      <c r="AG183" t="s">
        <v>125</v>
      </c>
    </row>
    <row r="184" spans="1:60" ht="22.5" outlineLevel="1" x14ac:dyDescent="0.2">
      <c r="A184" s="174">
        <v>35</v>
      </c>
      <c r="B184" s="175" t="s">
        <v>880</v>
      </c>
      <c r="C184" s="190" t="s">
        <v>881</v>
      </c>
      <c r="D184" s="176" t="s">
        <v>189</v>
      </c>
      <c r="E184" s="177">
        <v>47.4</v>
      </c>
      <c r="F184" s="178"/>
      <c r="G184" s="179">
        <f>ROUND(E184*F184,2)</f>
        <v>0</v>
      </c>
      <c r="H184" s="178"/>
      <c r="I184" s="179">
        <f>ROUND(E184*H184,2)</f>
        <v>0</v>
      </c>
      <c r="J184" s="178"/>
      <c r="K184" s="179">
        <f>ROUND(E184*J184,2)</f>
        <v>0</v>
      </c>
      <c r="L184" s="179">
        <v>21</v>
      </c>
      <c r="M184" s="179">
        <f>G184*(1+L184/100)</f>
        <v>0</v>
      </c>
      <c r="N184" s="177">
        <v>0.441</v>
      </c>
      <c r="O184" s="177">
        <f>ROUND(E184*N184,2)</f>
        <v>20.9</v>
      </c>
      <c r="P184" s="177">
        <v>0</v>
      </c>
      <c r="Q184" s="177">
        <f>ROUND(E184*P184,2)</f>
        <v>0</v>
      </c>
      <c r="R184" s="179" t="s">
        <v>445</v>
      </c>
      <c r="S184" s="179" t="s">
        <v>130</v>
      </c>
      <c r="T184" s="180" t="s">
        <v>130</v>
      </c>
      <c r="U184" s="157">
        <v>2.9000000000000001E-2</v>
      </c>
      <c r="V184" s="157">
        <f>ROUND(E184*U184,2)</f>
        <v>1.37</v>
      </c>
      <c r="W184" s="157"/>
      <c r="X184" s="157" t="s">
        <v>131</v>
      </c>
      <c r="Y184" s="157" t="s">
        <v>132</v>
      </c>
      <c r="Z184" s="147"/>
      <c r="AA184" s="147"/>
      <c r="AB184" s="147"/>
      <c r="AC184" s="147"/>
      <c r="AD184" s="147"/>
      <c r="AE184" s="147"/>
      <c r="AF184" s="147"/>
      <c r="AG184" s="147" t="s">
        <v>133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191" t="s">
        <v>136</v>
      </c>
      <c r="D185" s="158"/>
      <c r="E185" s="159"/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137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91" t="s">
        <v>809</v>
      </c>
      <c r="D186" s="158"/>
      <c r="E186" s="159"/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137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91" t="s">
        <v>882</v>
      </c>
      <c r="D187" s="158"/>
      <c r="E187" s="159">
        <v>47.4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137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2" t="s">
        <v>144</v>
      </c>
      <c r="D188" s="160"/>
      <c r="E188" s="161">
        <v>47.4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137</v>
      </c>
      <c r="AH188" s="147">
        <v>1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4">
        <v>36</v>
      </c>
      <c r="B189" s="175" t="s">
        <v>883</v>
      </c>
      <c r="C189" s="190" t="s">
        <v>884</v>
      </c>
      <c r="D189" s="176" t="s">
        <v>128</v>
      </c>
      <c r="E189" s="177">
        <v>158</v>
      </c>
      <c r="F189" s="178"/>
      <c r="G189" s="179">
        <f>ROUND(E189*F189,2)</f>
        <v>0</v>
      </c>
      <c r="H189" s="178"/>
      <c r="I189" s="179">
        <f>ROUND(E189*H189,2)</f>
        <v>0</v>
      </c>
      <c r="J189" s="178"/>
      <c r="K189" s="179">
        <f>ROUND(E189*J189,2)</f>
        <v>0</v>
      </c>
      <c r="L189" s="179">
        <v>21</v>
      </c>
      <c r="M189" s="179">
        <f>G189*(1+L189/100)</f>
        <v>0</v>
      </c>
      <c r="N189" s="177">
        <v>0.21615000000000001</v>
      </c>
      <c r="O189" s="177">
        <f>ROUND(E189*N189,2)</f>
        <v>34.15</v>
      </c>
      <c r="P189" s="177">
        <v>0</v>
      </c>
      <c r="Q189" s="177">
        <f>ROUND(E189*P189,2)</f>
        <v>0</v>
      </c>
      <c r="R189" s="179"/>
      <c r="S189" s="179" t="s">
        <v>203</v>
      </c>
      <c r="T189" s="180" t="s">
        <v>130</v>
      </c>
      <c r="U189" s="157">
        <v>0.38661000000000001</v>
      </c>
      <c r="V189" s="157">
        <f>ROUND(E189*U189,2)</f>
        <v>61.08</v>
      </c>
      <c r="W189" s="157"/>
      <c r="X189" s="157" t="s">
        <v>131</v>
      </c>
      <c r="Y189" s="157" t="s">
        <v>132</v>
      </c>
      <c r="Z189" s="147"/>
      <c r="AA189" s="147"/>
      <c r="AB189" s="147"/>
      <c r="AC189" s="147"/>
      <c r="AD189" s="147"/>
      <c r="AE189" s="147"/>
      <c r="AF189" s="147"/>
      <c r="AG189" s="147" t="s">
        <v>133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191" t="s">
        <v>136</v>
      </c>
      <c r="D190" s="158"/>
      <c r="E190" s="159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137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91" t="s">
        <v>885</v>
      </c>
      <c r="D191" s="158"/>
      <c r="E191" s="159"/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137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91" t="s">
        <v>886</v>
      </c>
      <c r="D192" s="158"/>
      <c r="E192" s="159">
        <v>158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137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92" t="s">
        <v>144</v>
      </c>
      <c r="D193" s="160"/>
      <c r="E193" s="161">
        <v>158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137</v>
      </c>
      <c r="AH193" s="147">
        <v>1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4">
        <v>37</v>
      </c>
      <c r="B194" s="175" t="s">
        <v>887</v>
      </c>
      <c r="C194" s="190" t="s">
        <v>888</v>
      </c>
      <c r="D194" s="176" t="s">
        <v>158</v>
      </c>
      <c r="E194" s="177">
        <v>9.48</v>
      </c>
      <c r="F194" s="178"/>
      <c r="G194" s="179">
        <f>ROUND(E194*F194,2)</f>
        <v>0</v>
      </c>
      <c r="H194" s="178"/>
      <c r="I194" s="179">
        <f>ROUND(E194*H194,2)</f>
        <v>0</v>
      </c>
      <c r="J194" s="178"/>
      <c r="K194" s="179">
        <f>ROUND(E194*J194,2)</f>
        <v>0</v>
      </c>
      <c r="L194" s="179">
        <v>21</v>
      </c>
      <c r="M194" s="179">
        <f>G194*(1+L194/100)</f>
        <v>0</v>
      </c>
      <c r="N194" s="177">
        <v>2.5249999999999999</v>
      </c>
      <c r="O194" s="177">
        <f>ROUND(E194*N194,2)</f>
        <v>23.94</v>
      </c>
      <c r="P194" s="177">
        <v>0</v>
      </c>
      <c r="Q194" s="177">
        <f>ROUND(E194*P194,2)</f>
        <v>0</v>
      </c>
      <c r="R194" s="179"/>
      <c r="S194" s="179" t="s">
        <v>203</v>
      </c>
      <c r="T194" s="180" t="s">
        <v>130</v>
      </c>
      <c r="U194" s="157">
        <v>1.44</v>
      </c>
      <c r="V194" s="157">
        <f>ROUND(E194*U194,2)</f>
        <v>13.65</v>
      </c>
      <c r="W194" s="157"/>
      <c r="X194" s="157" t="s">
        <v>131</v>
      </c>
      <c r="Y194" s="157" t="s">
        <v>132</v>
      </c>
      <c r="Z194" s="147"/>
      <c r="AA194" s="147"/>
      <c r="AB194" s="147"/>
      <c r="AC194" s="147"/>
      <c r="AD194" s="147"/>
      <c r="AE194" s="147"/>
      <c r="AF194" s="147"/>
      <c r="AG194" s="147" t="s">
        <v>133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191" t="s">
        <v>136</v>
      </c>
      <c r="D195" s="158"/>
      <c r="E195" s="159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137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91" t="s">
        <v>889</v>
      </c>
      <c r="D196" s="158"/>
      <c r="E196" s="159">
        <v>9.48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137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92" t="s">
        <v>144</v>
      </c>
      <c r="D197" s="160"/>
      <c r="E197" s="161">
        <v>9.48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137</v>
      </c>
      <c r="AH197" s="147">
        <v>1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74">
        <v>38</v>
      </c>
      <c r="B198" s="175" t="s">
        <v>890</v>
      </c>
      <c r="C198" s="190" t="s">
        <v>891</v>
      </c>
      <c r="D198" s="176" t="s">
        <v>128</v>
      </c>
      <c r="E198" s="177">
        <v>716.5</v>
      </c>
      <c r="F198" s="178"/>
      <c r="G198" s="179">
        <f>ROUND(E198*F198,2)</f>
        <v>0</v>
      </c>
      <c r="H198" s="178"/>
      <c r="I198" s="179">
        <f>ROUND(E198*H198,2)</f>
        <v>0</v>
      </c>
      <c r="J198" s="178"/>
      <c r="K198" s="179">
        <f>ROUND(E198*J198,2)</f>
        <v>0</v>
      </c>
      <c r="L198" s="179">
        <v>21</v>
      </c>
      <c r="M198" s="179">
        <f>G198*(1+L198/100)</f>
        <v>0</v>
      </c>
      <c r="N198" s="177">
        <v>0</v>
      </c>
      <c r="O198" s="177">
        <f>ROUND(E198*N198,2)</f>
        <v>0</v>
      </c>
      <c r="P198" s="177">
        <v>0</v>
      </c>
      <c r="Q198" s="177">
        <f>ROUND(E198*P198,2)</f>
        <v>0</v>
      </c>
      <c r="R198" s="179" t="s">
        <v>445</v>
      </c>
      <c r="S198" s="179" t="s">
        <v>130</v>
      </c>
      <c r="T198" s="180" t="s">
        <v>130</v>
      </c>
      <c r="U198" s="157">
        <v>9.2999999999999999E-2</v>
      </c>
      <c r="V198" s="157">
        <f>ROUND(E198*U198,2)</f>
        <v>66.63</v>
      </c>
      <c r="W198" s="157"/>
      <c r="X198" s="157" t="s">
        <v>131</v>
      </c>
      <c r="Y198" s="157" t="s">
        <v>132</v>
      </c>
      <c r="Z198" s="147"/>
      <c r="AA198" s="147"/>
      <c r="AB198" s="147"/>
      <c r="AC198" s="147"/>
      <c r="AD198" s="147"/>
      <c r="AE198" s="147"/>
      <c r="AF198" s="147"/>
      <c r="AG198" s="147" t="s">
        <v>133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257" t="s">
        <v>892</v>
      </c>
      <c r="D199" s="258"/>
      <c r="E199" s="258"/>
      <c r="F199" s="258"/>
      <c r="G199" s="258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135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191" t="s">
        <v>136</v>
      </c>
      <c r="D200" s="158"/>
      <c r="E200" s="159"/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137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2.5" outlineLevel="3" x14ac:dyDescent="0.2">
      <c r="A201" s="154"/>
      <c r="B201" s="155"/>
      <c r="C201" s="191" t="s">
        <v>893</v>
      </c>
      <c r="D201" s="158"/>
      <c r="E201" s="159"/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137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91" t="s">
        <v>894</v>
      </c>
      <c r="D202" s="158"/>
      <c r="E202" s="159">
        <v>716.5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137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92" t="s">
        <v>144</v>
      </c>
      <c r="D203" s="160"/>
      <c r="E203" s="161">
        <v>716.5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137</v>
      </c>
      <c r="AH203" s="147">
        <v>1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74">
        <v>39</v>
      </c>
      <c r="B204" s="175" t="s">
        <v>895</v>
      </c>
      <c r="C204" s="190" t="s">
        <v>896</v>
      </c>
      <c r="D204" s="176" t="s">
        <v>128</v>
      </c>
      <c r="E204" s="177">
        <v>716.5</v>
      </c>
      <c r="F204" s="178"/>
      <c r="G204" s="179">
        <f>ROUND(E204*F204,2)</f>
        <v>0</v>
      </c>
      <c r="H204" s="178"/>
      <c r="I204" s="179">
        <f>ROUND(E204*H204,2)</f>
        <v>0</v>
      </c>
      <c r="J204" s="178"/>
      <c r="K204" s="179">
        <f>ROUND(E204*J204,2)</f>
        <v>0</v>
      </c>
      <c r="L204" s="179">
        <v>21</v>
      </c>
      <c r="M204" s="179">
        <f>G204*(1+L204/100)</f>
        <v>0</v>
      </c>
      <c r="N204" s="177">
        <v>0</v>
      </c>
      <c r="O204" s="177">
        <f>ROUND(E204*N204,2)</f>
        <v>0</v>
      </c>
      <c r="P204" s="177">
        <v>0</v>
      </c>
      <c r="Q204" s="177">
        <f>ROUND(E204*P204,2)</f>
        <v>0</v>
      </c>
      <c r="R204" s="179" t="s">
        <v>445</v>
      </c>
      <c r="S204" s="179" t="s">
        <v>130</v>
      </c>
      <c r="T204" s="180" t="s">
        <v>130</v>
      </c>
      <c r="U204" s="157">
        <v>3.6999999999999998E-2</v>
      </c>
      <c r="V204" s="157">
        <f>ROUND(E204*U204,2)</f>
        <v>26.51</v>
      </c>
      <c r="W204" s="157"/>
      <c r="X204" s="157" t="s">
        <v>131</v>
      </c>
      <c r="Y204" s="157" t="s">
        <v>132</v>
      </c>
      <c r="Z204" s="147"/>
      <c r="AA204" s="147"/>
      <c r="AB204" s="147"/>
      <c r="AC204" s="147"/>
      <c r="AD204" s="147"/>
      <c r="AE204" s="147"/>
      <c r="AF204" s="147"/>
      <c r="AG204" s="147" t="s">
        <v>133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257" t="s">
        <v>897</v>
      </c>
      <c r="D205" s="258"/>
      <c r="E205" s="258"/>
      <c r="F205" s="258"/>
      <c r="G205" s="258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135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191" t="s">
        <v>136</v>
      </c>
      <c r="D206" s="158"/>
      <c r="E206" s="159"/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137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91" t="s">
        <v>898</v>
      </c>
      <c r="D207" s="158"/>
      <c r="E207" s="159"/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137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91" t="s">
        <v>899</v>
      </c>
      <c r="D208" s="158"/>
      <c r="E208" s="159">
        <v>716.5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137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92" t="s">
        <v>144</v>
      </c>
      <c r="D209" s="160"/>
      <c r="E209" s="161">
        <v>716.5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137</v>
      </c>
      <c r="AH209" s="147">
        <v>1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2.5" outlineLevel="1" x14ac:dyDescent="0.2">
      <c r="A210" s="174">
        <v>40</v>
      </c>
      <c r="B210" s="175" t="s">
        <v>900</v>
      </c>
      <c r="C210" s="190" t="s">
        <v>901</v>
      </c>
      <c r="D210" s="176" t="s">
        <v>128</v>
      </c>
      <c r="E210" s="177">
        <v>31.6</v>
      </c>
      <c r="F210" s="178"/>
      <c r="G210" s="179">
        <f>ROUND(E210*F210,2)</f>
        <v>0</v>
      </c>
      <c r="H210" s="178"/>
      <c r="I210" s="179">
        <f>ROUND(E210*H210,2)</f>
        <v>0</v>
      </c>
      <c r="J210" s="178"/>
      <c r="K210" s="179">
        <f>ROUND(E210*J210,2)</f>
        <v>0</v>
      </c>
      <c r="L210" s="179">
        <v>21</v>
      </c>
      <c r="M210" s="179">
        <f>G210*(1+L210/100)</f>
        <v>0</v>
      </c>
      <c r="N210" s="177">
        <v>0.125</v>
      </c>
      <c r="O210" s="177">
        <f>ROUND(E210*N210,2)</f>
        <v>3.95</v>
      </c>
      <c r="P210" s="177">
        <v>0</v>
      </c>
      <c r="Q210" s="177">
        <f>ROUND(E210*P210,2)</f>
        <v>0</v>
      </c>
      <c r="R210" s="179" t="s">
        <v>267</v>
      </c>
      <c r="S210" s="179" t="s">
        <v>130</v>
      </c>
      <c r="T210" s="180" t="s">
        <v>130</v>
      </c>
      <c r="U210" s="157">
        <v>0</v>
      </c>
      <c r="V210" s="157">
        <f>ROUND(E210*U210,2)</f>
        <v>0</v>
      </c>
      <c r="W210" s="157"/>
      <c r="X210" s="157" t="s">
        <v>262</v>
      </c>
      <c r="Y210" s="157" t="s">
        <v>132</v>
      </c>
      <c r="Z210" s="147"/>
      <c r="AA210" s="147"/>
      <c r="AB210" s="147"/>
      <c r="AC210" s="147"/>
      <c r="AD210" s="147"/>
      <c r="AE210" s="147"/>
      <c r="AF210" s="147"/>
      <c r="AG210" s="147" t="s">
        <v>263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191" t="s">
        <v>136</v>
      </c>
      <c r="D211" s="158"/>
      <c r="E211" s="159"/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137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91" t="s">
        <v>902</v>
      </c>
      <c r="D212" s="158"/>
      <c r="E212" s="159"/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137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91" t="s">
        <v>903</v>
      </c>
      <c r="D213" s="158"/>
      <c r="E213" s="159">
        <v>31.6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137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4"/>
      <c r="B214" s="155"/>
      <c r="C214" s="192" t="s">
        <v>144</v>
      </c>
      <c r="D214" s="160"/>
      <c r="E214" s="161">
        <v>31.6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137</v>
      </c>
      <c r="AH214" s="147">
        <v>1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x14ac:dyDescent="0.2">
      <c r="A215" s="167" t="s">
        <v>124</v>
      </c>
      <c r="B215" s="168" t="s">
        <v>86</v>
      </c>
      <c r="C215" s="189" t="s">
        <v>87</v>
      </c>
      <c r="D215" s="169"/>
      <c r="E215" s="170"/>
      <c r="F215" s="171"/>
      <c r="G215" s="171">
        <f>SUMIF(AG216:AG220,"&lt;&gt;NOR",G216:G220)</f>
        <v>0</v>
      </c>
      <c r="H215" s="171"/>
      <c r="I215" s="171">
        <f>SUM(I216:I220)</f>
        <v>0</v>
      </c>
      <c r="J215" s="171"/>
      <c r="K215" s="171">
        <f>SUM(K216:K220)</f>
        <v>0</v>
      </c>
      <c r="L215" s="171"/>
      <c r="M215" s="171">
        <f>SUM(M216:M220)</f>
        <v>0</v>
      </c>
      <c r="N215" s="170"/>
      <c r="O215" s="170">
        <f>SUM(O216:O220)</f>
        <v>0</v>
      </c>
      <c r="P215" s="170"/>
      <c r="Q215" s="170">
        <f>SUM(Q216:Q220)</f>
        <v>0</v>
      </c>
      <c r="R215" s="171"/>
      <c r="S215" s="171"/>
      <c r="T215" s="172"/>
      <c r="U215" s="166"/>
      <c r="V215" s="166">
        <f>SUM(V216:V220)</f>
        <v>2.66</v>
      </c>
      <c r="W215" s="166"/>
      <c r="X215" s="166"/>
      <c r="Y215" s="166"/>
      <c r="AG215" t="s">
        <v>125</v>
      </c>
    </row>
    <row r="216" spans="1:60" outlineLevel="1" x14ac:dyDescent="0.2">
      <c r="A216" s="174">
        <v>41</v>
      </c>
      <c r="B216" s="175" t="s">
        <v>478</v>
      </c>
      <c r="C216" s="190" t="s">
        <v>479</v>
      </c>
      <c r="D216" s="176" t="s">
        <v>189</v>
      </c>
      <c r="E216" s="177">
        <v>1331.4</v>
      </c>
      <c r="F216" s="178"/>
      <c r="G216" s="179">
        <f>ROUND(E216*F216,2)</f>
        <v>0</v>
      </c>
      <c r="H216" s="178"/>
      <c r="I216" s="179">
        <f>ROUND(E216*H216,2)</f>
        <v>0</v>
      </c>
      <c r="J216" s="178"/>
      <c r="K216" s="179">
        <f>ROUND(E216*J216,2)</f>
        <v>0</v>
      </c>
      <c r="L216" s="179">
        <v>21</v>
      </c>
      <c r="M216" s="179">
        <f>G216*(1+L216/100)</f>
        <v>0</v>
      </c>
      <c r="N216" s="177">
        <v>0</v>
      </c>
      <c r="O216" s="177">
        <f>ROUND(E216*N216,2)</f>
        <v>0</v>
      </c>
      <c r="P216" s="177">
        <v>0</v>
      </c>
      <c r="Q216" s="177">
        <f>ROUND(E216*P216,2)</f>
        <v>0</v>
      </c>
      <c r="R216" s="179" t="s">
        <v>445</v>
      </c>
      <c r="S216" s="179" t="s">
        <v>130</v>
      </c>
      <c r="T216" s="180" t="s">
        <v>130</v>
      </c>
      <c r="U216" s="157">
        <v>2E-3</v>
      </c>
      <c r="V216" s="157">
        <f>ROUND(E216*U216,2)</f>
        <v>2.66</v>
      </c>
      <c r="W216" s="157"/>
      <c r="X216" s="157" t="s">
        <v>131</v>
      </c>
      <c r="Y216" s="157" t="s">
        <v>132</v>
      </c>
      <c r="Z216" s="147"/>
      <c r="AA216" s="147"/>
      <c r="AB216" s="147"/>
      <c r="AC216" s="147"/>
      <c r="AD216" s="147"/>
      <c r="AE216" s="147"/>
      <c r="AF216" s="147"/>
      <c r="AG216" s="147" t="s">
        <v>133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4"/>
      <c r="B217" s="155"/>
      <c r="C217" s="191" t="s">
        <v>136</v>
      </c>
      <c r="D217" s="158"/>
      <c r="E217" s="159"/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137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91" t="s">
        <v>904</v>
      </c>
      <c r="D218" s="158"/>
      <c r="E218" s="159">
        <v>1902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137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91" t="s">
        <v>813</v>
      </c>
      <c r="D219" s="158"/>
      <c r="E219" s="159">
        <v>-570.6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137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92" t="s">
        <v>144</v>
      </c>
      <c r="D220" s="160"/>
      <c r="E220" s="161">
        <v>1331.4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137</v>
      </c>
      <c r="AH220" s="147">
        <v>1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x14ac:dyDescent="0.2">
      <c r="A221" s="167" t="s">
        <v>124</v>
      </c>
      <c r="B221" s="168" t="s">
        <v>88</v>
      </c>
      <c r="C221" s="189" t="s">
        <v>89</v>
      </c>
      <c r="D221" s="169"/>
      <c r="E221" s="170"/>
      <c r="F221" s="171"/>
      <c r="G221" s="171">
        <f>SUMIF(AG222:AG233,"&lt;&gt;NOR",G222:G233)</f>
        <v>0</v>
      </c>
      <c r="H221" s="171"/>
      <c r="I221" s="171">
        <f>SUM(I222:I233)</f>
        <v>0</v>
      </c>
      <c r="J221" s="171"/>
      <c r="K221" s="171">
        <f>SUM(K222:K233)</f>
        <v>0</v>
      </c>
      <c r="L221" s="171"/>
      <c r="M221" s="171">
        <f>SUM(M222:M233)</f>
        <v>0</v>
      </c>
      <c r="N221" s="170"/>
      <c r="O221" s="170">
        <f>SUM(O222:O233)</f>
        <v>31.66</v>
      </c>
      <c r="P221" s="170"/>
      <c r="Q221" s="170">
        <f>SUM(Q222:Q233)</f>
        <v>0</v>
      </c>
      <c r="R221" s="171"/>
      <c r="S221" s="171"/>
      <c r="T221" s="172"/>
      <c r="U221" s="166"/>
      <c r="V221" s="166">
        <f>SUM(V222:V233)</f>
        <v>15.66</v>
      </c>
      <c r="W221" s="166"/>
      <c r="X221" s="166"/>
      <c r="Y221" s="166"/>
      <c r="AG221" t="s">
        <v>125</v>
      </c>
    </row>
    <row r="222" spans="1:60" ht="22.5" outlineLevel="1" x14ac:dyDescent="0.2">
      <c r="A222" s="174">
        <v>42</v>
      </c>
      <c r="B222" s="175" t="s">
        <v>905</v>
      </c>
      <c r="C222" s="190" t="s">
        <v>906</v>
      </c>
      <c r="D222" s="176" t="s">
        <v>189</v>
      </c>
      <c r="E222" s="177">
        <v>37.380000000000003</v>
      </c>
      <c r="F222" s="178"/>
      <c r="G222" s="179">
        <f>ROUND(E222*F222,2)</f>
        <v>0</v>
      </c>
      <c r="H222" s="178"/>
      <c r="I222" s="179">
        <f>ROUND(E222*H222,2)</f>
        <v>0</v>
      </c>
      <c r="J222" s="178"/>
      <c r="K222" s="179">
        <f>ROUND(E222*J222,2)</f>
        <v>0</v>
      </c>
      <c r="L222" s="179">
        <v>21</v>
      </c>
      <c r="M222" s="179">
        <f>G222*(1+L222/100)</f>
        <v>0</v>
      </c>
      <c r="N222" s="177">
        <v>8.6999999999999994E-2</v>
      </c>
      <c r="O222" s="177">
        <f>ROUND(E222*N222,2)</f>
        <v>3.25</v>
      </c>
      <c r="P222" s="177">
        <v>0</v>
      </c>
      <c r="Q222" s="177">
        <f>ROUND(E222*P222,2)</f>
        <v>0</v>
      </c>
      <c r="R222" s="179" t="s">
        <v>445</v>
      </c>
      <c r="S222" s="179" t="s">
        <v>130</v>
      </c>
      <c r="T222" s="180" t="s">
        <v>130</v>
      </c>
      <c r="U222" s="157">
        <v>0.115</v>
      </c>
      <c r="V222" s="157">
        <f>ROUND(E222*U222,2)</f>
        <v>4.3</v>
      </c>
      <c r="W222" s="157"/>
      <c r="X222" s="157" t="s">
        <v>131</v>
      </c>
      <c r="Y222" s="157" t="s">
        <v>132</v>
      </c>
      <c r="Z222" s="147"/>
      <c r="AA222" s="147"/>
      <c r="AB222" s="147"/>
      <c r="AC222" s="147"/>
      <c r="AD222" s="147"/>
      <c r="AE222" s="147"/>
      <c r="AF222" s="147"/>
      <c r="AG222" s="147" t="s">
        <v>133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.5" outlineLevel="2" x14ac:dyDescent="0.2">
      <c r="A223" s="154"/>
      <c r="B223" s="155"/>
      <c r="C223" s="257" t="s">
        <v>907</v>
      </c>
      <c r="D223" s="258"/>
      <c r="E223" s="258"/>
      <c r="F223" s="258"/>
      <c r="G223" s="258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135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81" t="str">
        <f>C223</f>
        <v>krajníků, desek nebo panelů od spojovacího materiálu s odklizením a uložením očištěných hmot a spojovacího materiálu na skládku na vzdálenost do 10 m</v>
      </c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91" t="s">
        <v>136</v>
      </c>
      <c r="D224" s="158"/>
      <c r="E224" s="159"/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137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91" t="s">
        <v>908</v>
      </c>
      <c r="D225" s="158"/>
      <c r="E225" s="159"/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137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91" t="s">
        <v>909</v>
      </c>
      <c r="D226" s="158"/>
      <c r="E226" s="159">
        <v>37.380000000000003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137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92" t="s">
        <v>144</v>
      </c>
      <c r="D227" s="160"/>
      <c r="E227" s="161">
        <v>37.380000000000003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137</v>
      </c>
      <c r="AH227" s="147">
        <v>1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1" x14ac:dyDescent="0.2">
      <c r="A228" s="174">
        <v>43</v>
      </c>
      <c r="B228" s="175" t="s">
        <v>910</v>
      </c>
      <c r="C228" s="190" t="s">
        <v>911</v>
      </c>
      <c r="D228" s="176" t="s">
        <v>189</v>
      </c>
      <c r="E228" s="177">
        <v>113.64</v>
      </c>
      <c r="F228" s="178"/>
      <c r="G228" s="179">
        <f>ROUND(E228*F228,2)</f>
        <v>0</v>
      </c>
      <c r="H228" s="178"/>
      <c r="I228" s="179">
        <f>ROUND(E228*H228,2)</f>
        <v>0</v>
      </c>
      <c r="J228" s="178"/>
      <c r="K228" s="179">
        <f>ROUND(E228*J228,2)</f>
        <v>0</v>
      </c>
      <c r="L228" s="179">
        <v>21</v>
      </c>
      <c r="M228" s="179">
        <f>G228*(1+L228/100)</f>
        <v>0</v>
      </c>
      <c r="N228" s="177">
        <v>0.25</v>
      </c>
      <c r="O228" s="177">
        <f>ROUND(E228*N228,2)</f>
        <v>28.41</v>
      </c>
      <c r="P228" s="177">
        <v>0</v>
      </c>
      <c r="Q228" s="177">
        <f>ROUND(E228*P228,2)</f>
        <v>0</v>
      </c>
      <c r="R228" s="179" t="s">
        <v>445</v>
      </c>
      <c r="S228" s="179" t="s">
        <v>130</v>
      </c>
      <c r="T228" s="180" t="s">
        <v>130</v>
      </c>
      <c r="U228" s="157">
        <v>0.1</v>
      </c>
      <c r="V228" s="157">
        <f>ROUND(E228*U228,2)</f>
        <v>11.36</v>
      </c>
      <c r="W228" s="157"/>
      <c r="X228" s="157" t="s">
        <v>131</v>
      </c>
      <c r="Y228" s="157" t="s">
        <v>132</v>
      </c>
      <c r="Z228" s="147"/>
      <c r="AA228" s="147"/>
      <c r="AB228" s="147"/>
      <c r="AC228" s="147"/>
      <c r="AD228" s="147"/>
      <c r="AE228" s="147"/>
      <c r="AF228" s="147"/>
      <c r="AG228" s="147" t="s">
        <v>133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2" x14ac:dyDescent="0.2">
      <c r="A229" s="154"/>
      <c r="B229" s="155"/>
      <c r="C229" s="257" t="s">
        <v>912</v>
      </c>
      <c r="D229" s="258"/>
      <c r="E229" s="258"/>
      <c r="F229" s="258"/>
      <c r="G229" s="258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135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81" t="str">
        <f>C229</f>
        <v>od spojovacího materiálu, s uložením očištěných kostek na skládku, s odklizením odpadových hmot na hromady a s odklizením vybouraných kostek na vzdálenost do 3 m</v>
      </c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191" t="s">
        <v>136</v>
      </c>
      <c r="D230" s="158"/>
      <c r="E230" s="159"/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137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3" x14ac:dyDescent="0.2">
      <c r="A231" s="154"/>
      <c r="B231" s="155"/>
      <c r="C231" s="191" t="s">
        <v>913</v>
      </c>
      <c r="D231" s="158"/>
      <c r="E231" s="159"/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137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91" t="s">
        <v>914</v>
      </c>
      <c r="D232" s="158"/>
      <c r="E232" s="159">
        <v>113.64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137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92" t="s">
        <v>144</v>
      </c>
      <c r="D233" s="160"/>
      <c r="E233" s="161">
        <v>113.64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137</v>
      </c>
      <c r="AH233" s="147">
        <v>1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x14ac:dyDescent="0.2">
      <c r="A234" s="167" t="s">
        <v>124</v>
      </c>
      <c r="B234" s="168" t="s">
        <v>90</v>
      </c>
      <c r="C234" s="189" t="s">
        <v>91</v>
      </c>
      <c r="D234" s="169"/>
      <c r="E234" s="170"/>
      <c r="F234" s="171"/>
      <c r="G234" s="171">
        <f>SUMIF(AG235:AG244,"&lt;&gt;NOR",G235:G244)</f>
        <v>0</v>
      </c>
      <c r="H234" s="171"/>
      <c r="I234" s="171">
        <f>SUM(I235:I244)</f>
        <v>0</v>
      </c>
      <c r="J234" s="171"/>
      <c r="K234" s="171">
        <f>SUM(K235:K244)</f>
        <v>0</v>
      </c>
      <c r="L234" s="171"/>
      <c r="M234" s="171">
        <f>SUM(M235:M244)</f>
        <v>0</v>
      </c>
      <c r="N234" s="170"/>
      <c r="O234" s="170">
        <f>SUM(O235:O244)</f>
        <v>0</v>
      </c>
      <c r="P234" s="170"/>
      <c r="Q234" s="170">
        <f>SUM(Q235:Q244)</f>
        <v>0</v>
      </c>
      <c r="R234" s="171"/>
      <c r="S234" s="171"/>
      <c r="T234" s="172"/>
      <c r="U234" s="166"/>
      <c r="V234" s="166">
        <f>SUM(V235:V244)</f>
        <v>82.66</v>
      </c>
      <c r="W234" s="166"/>
      <c r="X234" s="166"/>
      <c r="Y234" s="166"/>
      <c r="AG234" t="s">
        <v>125</v>
      </c>
    </row>
    <row r="235" spans="1:60" outlineLevel="1" x14ac:dyDescent="0.2">
      <c r="A235" s="174">
        <v>44</v>
      </c>
      <c r="B235" s="175" t="s">
        <v>915</v>
      </c>
      <c r="C235" s="190" t="s">
        <v>916</v>
      </c>
      <c r="D235" s="176" t="s">
        <v>260</v>
      </c>
      <c r="E235" s="177">
        <v>2.3674599999999999</v>
      </c>
      <c r="F235" s="178"/>
      <c r="G235" s="179">
        <f>ROUND(E235*F235,2)</f>
        <v>0</v>
      </c>
      <c r="H235" s="178"/>
      <c r="I235" s="179">
        <f>ROUND(E235*H235,2)</f>
        <v>0</v>
      </c>
      <c r="J235" s="178"/>
      <c r="K235" s="179">
        <f>ROUND(E235*J235,2)</f>
        <v>0</v>
      </c>
      <c r="L235" s="179">
        <v>21</v>
      </c>
      <c r="M235" s="179">
        <f>G235*(1+L235/100)</f>
        <v>0</v>
      </c>
      <c r="N235" s="177">
        <v>0</v>
      </c>
      <c r="O235" s="177">
        <f>ROUND(E235*N235,2)</f>
        <v>0</v>
      </c>
      <c r="P235" s="177">
        <v>0</v>
      </c>
      <c r="Q235" s="177">
        <f>ROUND(E235*P235,2)</f>
        <v>0</v>
      </c>
      <c r="R235" s="179" t="s">
        <v>272</v>
      </c>
      <c r="S235" s="179" t="s">
        <v>130</v>
      </c>
      <c r="T235" s="180" t="s">
        <v>917</v>
      </c>
      <c r="U235" s="157">
        <v>0.11749999999999999</v>
      </c>
      <c r="V235" s="157">
        <f>ROUND(E235*U235,2)</f>
        <v>0.28000000000000003</v>
      </c>
      <c r="W235" s="157"/>
      <c r="X235" s="157" t="s">
        <v>131</v>
      </c>
      <c r="Y235" s="157" t="s">
        <v>132</v>
      </c>
      <c r="Z235" s="147"/>
      <c r="AA235" s="147"/>
      <c r="AB235" s="147"/>
      <c r="AC235" s="147"/>
      <c r="AD235" s="147"/>
      <c r="AE235" s="147"/>
      <c r="AF235" s="147"/>
      <c r="AG235" s="147" t="s">
        <v>133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2.5" outlineLevel="2" x14ac:dyDescent="0.2">
      <c r="A236" s="154"/>
      <c r="B236" s="155"/>
      <c r="C236" s="257" t="s">
        <v>918</v>
      </c>
      <c r="D236" s="258"/>
      <c r="E236" s="258"/>
      <c r="F236" s="258"/>
      <c r="G236" s="258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135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81" t="str">
        <f>C236</f>
        <v>vodovodu nebo kanalizace ražené nebo hloubené (827 1.4, 827 2.4) z trub betonových nebo železobetonových včetně drobných objektů,</v>
      </c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4">
        <v>45</v>
      </c>
      <c r="B237" s="175" t="s">
        <v>919</v>
      </c>
      <c r="C237" s="190" t="s">
        <v>920</v>
      </c>
      <c r="D237" s="176" t="s">
        <v>260</v>
      </c>
      <c r="E237" s="177">
        <v>204.12141</v>
      </c>
      <c r="F237" s="178"/>
      <c r="G237" s="179">
        <f>ROUND(E237*F237,2)</f>
        <v>0</v>
      </c>
      <c r="H237" s="178"/>
      <c r="I237" s="179">
        <f>ROUND(E237*H237,2)</f>
        <v>0</v>
      </c>
      <c r="J237" s="178"/>
      <c r="K237" s="179">
        <f>ROUND(E237*J237,2)</f>
        <v>0</v>
      </c>
      <c r="L237" s="179">
        <v>21</v>
      </c>
      <c r="M237" s="179">
        <f>G237*(1+L237/100)</f>
        <v>0</v>
      </c>
      <c r="N237" s="177">
        <v>0</v>
      </c>
      <c r="O237" s="177">
        <f>ROUND(E237*N237,2)</f>
        <v>0</v>
      </c>
      <c r="P237" s="177">
        <v>0</v>
      </c>
      <c r="Q237" s="177">
        <f>ROUND(E237*P237,2)</f>
        <v>0</v>
      </c>
      <c r="R237" s="179" t="s">
        <v>445</v>
      </c>
      <c r="S237" s="179" t="s">
        <v>130</v>
      </c>
      <c r="T237" s="180" t="s">
        <v>130</v>
      </c>
      <c r="U237" s="157">
        <v>0.39</v>
      </c>
      <c r="V237" s="157">
        <f>ROUND(E237*U237,2)</f>
        <v>79.61</v>
      </c>
      <c r="W237" s="157"/>
      <c r="X237" s="157" t="s">
        <v>131</v>
      </c>
      <c r="Y237" s="157" t="s">
        <v>132</v>
      </c>
      <c r="Z237" s="147"/>
      <c r="AA237" s="147"/>
      <c r="AB237" s="147"/>
      <c r="AC237" s="147"/>
      <c r="AD237" s="147"/>
      <c r="AE237" s="147"/>
      <c r="AF237" s="147"/>
      <c r="AG237" s="147" t="s">
        <v>133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257" t="s">
        <v>483</v>
      </c>
      <c r="D238" s="258"/>
      <c r="E238" s="258"/>
      <c r="F238" s="258"/>
      <c r="G238" s="258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135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191" t="s">
        <v>921</v>
      </c>
      <c r="D239" s="158"/>
      <c r="E239" s="159">
        <v>204.12141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137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92" t="s">
        <v>144</v>
      </c>
      <c r="D240" s="160"/>
      <c r="E240" s="161">
        <v>204.12141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137</v>
      </c>
      <c r="AH240" s="147">
        <v>1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74">
        <v>46</v>
      </c>
      <c r="B241" s="175" t="s">
        <v>481</v>
      </c>
      <c r="C241" s="190" t="s">
        <v>482</v>
      </c>
      <c r="D241" s="176" t="s">
        <v>260</v>
      </c>
      <c r="E241" s="177">
        <v>173.29501999999999</v>
      </c>
      <c r="F241" s="178"/>
      <c r="G241" s="179">
        <f>ROUND(E241*F241,2)</f>
        <v>0</v>
      </c>
      <c r="H241" s="178"/>
      <c r="I241" s="179">
        <f>ROUND(E241*H241,2)</f>
        <v>0</v>
      </c>
      <c r="J241" s="178"/>
      <c r="K241" s="179">
        <f>ROUND(E241*J241,2)</f>
        <v>0</v>
      </c>
      <c r="L241" s="179">
        <v>21</v>
      </c>
      <c r="M241" s="179">
        <f>G241*(1+L241/100)</f>
        <v>0</v>
      </c>
      <c r="N241" s="177">
        <v>0</v>
      </c>
      <c r="O241" s="177">
        <f>ROUND(E241*N241,2)</f>
        <v>0</v>
      </c>
      <c r="P241" s="177">
        <v>0</v>
      </c>
      <c r="Q241" s="177">
        <f>ROUND(E241*P241,2)</f>
        <v>0</v>
      </c>
      <c r="R241" s="179" t="s">
        <v>445</v>
      </c>
      <c r="S241" s="179" t="s">
        <v>130</v>
      </c>
      <c r="T241" s="180" t="s">
        <v>130</v>
      </c>
      <c r="U241" s="157">
        <v>1.6E-2</v>
      </c>
      <c r="V241" s="157">
        <f>ROUND(E241*U241,2)</f>
        <v>2.77</v>
      </c>
      <c r="W241" s="157"/>
      <c r="X241" s="157" t="s">
        <v>131</v>
      </c>
      <c r="Y241" s="157" t="s">
        <v>132</v>
      </c>
      <c r="Z241" s="147"/>
      <c r="AA241" s="147"/>
      <c r="AB241" s="147"/>
      <c r="AC241" s="147"/>
      <c r="AD241" s="147"/>
      <c r="AE241" s="147"/>
      <c r="AF241" s="147"/>
      <c r="AG241" s="147" t="s">
        <v>133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257" t="s">
        <v>483</v>
      </c>
      <c r="D242" s="258"/>
      <c r="E242" s="258"/>
      <c r="F242" s="258"/>
      <c r="G242" s="258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135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191" t="s">
        <v>922</v>
      </c>
      <c r="D243" s="158"/>
      <c r="E243" s="159">
        <v>173.29501999999999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137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92" t="s">
        <v>144</v>
      </c>
      <c r="D244" s="160"/>
      <c r="E244" s="161">
        <v>173.29501999999999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137</v>
      </c>
      <c r="AH244" s="147">
        <v>1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x14ac:dyDescent="0.2">
      <c r="A245" s="167" t="s">
        <v>124</v>
      </c>
      <c r="B245" s="168" t="s">
        <v>92</v>
      </c>
      <c r="C245" s="189" t="s">
        <v>93</v>
      </c>
      <c r="D245" s="169"/>
      <c r="E245" s="170"/>
      <c r="F245" s="171"/>
      <c r="G245" s="171">
        <f>SUMIF(AG246:AG273,"&lt;&gt;NOR",G246:G273)</f>
        <v>0</v>
      </c>
      <c r="H245" s="171"/>
      <c r="I245" s="171">
        <f>SUM(I246:I273)</f>
        <v>0</v>
      </c>
      <c r="J245" s="171"/>
      <c r="K245" s="171">
        <f>SUM(K246:K273)</f>
        <v>0</v>
      </c>
      <c r="L245" s="171"/>
      <c r="M245" s="171">
        <f>SUM(M246:M273)</f>
        <v>0</v>
      </c>
      <c r="N245" s="170"/>
      <c r="O245" s="170">
        <f>SUM(O246:O273)</f>
        <v>0</v>
      </c>
      <c r="P245" s="170"/>
      <c r="Q245" s="170">
        <f>SUM(Q246:Q273)</f>
        <v>0</v>
      </c>
      <c r="R245" s="171"/>
      <c r="S245" s="171"/>
      <c r="T245" s="172"/>
      <c r="U245" s="166"/>
      <c r="V245" s="166">
        <f>SUM(V246:V273)</f>
        <v>64.31</v>
      </c>
      <c r="W245" s="166"/>
      <c r="X245" s="166"/>
      <c r="Y245" s="166"/>
      <c r="AG245" t="s">
        <v>125</v>
      </c>
    </row>
    <row r="246" spans="1:60" outlineLevel="1" x14ac:dyDescent="0.2">
      <c r="A246" s="174">
        <v>47</v>
      </c>
      <c r="B246" s="175" t="s">
        <v>484</v>
      </c>
      <c r="C246" s="190" t="s">
        <v>485</v>
      </c>
      <c r="D246" s="176" t="s">
        <v>260</v>
      </c>
      <c r="E246" s="177">
        <v>204.37992</v>
      </c>
      <c r="F246" s="178"/>
      <c r="G246" s="179">
        <f>ROUND(E246*F246,2)</f>
        <v>0</v>
      </c>
      <c r="H246" s="178"/>
      <c r="I246" s="179">
        <f>ROUND(E246*H246,2)</f>
        <v>0</v>
      </c>
      <c r="J246" s="178"/>
      <c r="K246" s="179">
        <f>ROUND(E246*J246,2)</f>
        <v>0</v>
      </c>
      <c r="L246" s="179">
        <v>21</v>
      </c>
      <c r="M246" s="179">
        <f>G246*(1+L246/100)</f>
        <v>0</v>
      </c>
      <c r="N246" s="177">
        <v>0</v>
      </c>
      <c r="O246" s="177">
        <f>ROUND(E246*N246,2)</f>
        <v>0</v>
      </c>
      <c r="P246" s="177">
        <v>0</v>
      </c>
      <c r="Q246" s="177">
        <f>ROUND(E246*P246,2)</f>
        <v>0</v>
      </c>
      <c r="R246" s="179" t="s">
        <v>445</v>
      </c>
      <c r="S246" s="179" t="s">
        <v>130</v>
      </c>
      <c r="T246" s="180" t="s">
        <v>130</v>
      </c>
      <c r="U246" s="157">
        <v>0.01</v>
      </c>
      <c r="V246" s="157">
        <f>ROUND(E246*U246,2)</f>
        <v>2.04</v>
      </c>
      <c r="W246" s="157"/>
      <c r="X246" s="157" t="s">
        <v>131</v>
      </c>
      <c r="Y246" s="157" t="s">
        <v>132</v>
      </c>
      <c r="Z246" s="147"/>
      <c r="AA246" s="147"/>
      <c r="AB246" s="147"/>
      <c r="AC246" s="147"/>
      <c r="AD246" s="147"/>
      <c r="AE246" s="147"/>
      <c r="AF246" s="147"/>
      <c r="AG246" s="147" t="s">
        <v>133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191" t="s">
        <v>136</v>
      </c>
      <c r="D247" s="158"/>
      <c r="E247" s="159"/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137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3" x14ac:dyDescent="0.2">
      <c r="A248" s="154"/>
      <c r="B248" s="155"/>
      <c r="C248" s="191" t="s">
        <v>923</v>
      </c>
      <c r="D248" s="158"/>
      <c r="E248" s="159">
        <v>146.45400000000001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137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92" t="s">
        <v>144</v>
      </c>
      <c r="D249" s="160"/>
      <c r="E249" s="161">
        <v>146.45400000000001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137</v>
      </c>
      <c r="AH249" s="147">
        <v>1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91" t="s">
        <v>924</v>
      </c>
      <c r="D250" s="158"/>
      <c r="E250" s="159">
        <v>40.686720000000001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137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91" t="s">
        <v>925</v>
      </c>
      <c r="D251" s="158"/>
      <c r="E251" s="159">
        <v>17.2392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137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92" t="s">
        <v>144</v>
      </c>
      <c r="D252" s="160"/>
      <c r="E252" s="161">
        <v>57.925919999999998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137</v>
      </c>
      <c r="AH252" s="147">
        <v>1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ht="22.5" outlineLevel="1" x14ac:dyDescent="0.2">
      <c r="A253" s="174">
        <v>48</v>
      </c>
      <c r="B253" s="175" t="s">
        <v>489</v>
      </c>
      <c r="C253" s="190" t="s">
        <v>490</v>
      </c>
      <c r="D253" s="176" t="s">
        <v>260</v>
      </c>
      <c r="E253" s="177">
        <v>1107.1492800000001</v>
      </c>
      <c r="F253" s="178"/>
      <c r="G253" s="179">
        <f>ROUND(E253*F253,2)</f>
        <v>0</v>
      </c>
      <c r="H253" s="178"/>
      <c r="I253" s="179">
        <f>ROUND(E253*H253,2)</f>
        <v>0</v>
      </c>
      <c r="J253" s="178"/>
      <c r="K253" s="179">
        <f>ROUND(E253*J253,2)</f>
        <v>0</v>
      </c>
      <c r="L253" s="179">
        <v>21</v>
      </c>
      <c r="M253" s="179">
        <f>G253*(1+L253/100)</f>
        <v>0</v>
      </c>
      <c r="N253" s="177">
        <v>0</v>
      </c>
      <c r="O253" s="177">
        <f>ROUND(E253*N253,2)</f>
        <v>0</v>
      </c>
      <c r="P253" s="177">
        <v>0</v>
      </c>
      <c r="Q253" s="177">
        <f>ROUND(E253*P253,2)</f>
        <v>0</v>
      </c>
      <c r="R253" s="179" t="s">
        <v>445</v>
      </c>
      <c r="S253" s="179" t="s">
        <v>130</v>
      </c>
      <c r="T253" s="180" t="s">
        <v>130</v>
      </c>
      <c r="U253" s="157">
        <v>0</v>
      </c>
      <c r="V253" s="157">
        <f>ROUND(E253*U253,2)</f>
        <v>0</v>
      </c>
      <c r="W253" s="157"/>
      <c r="X253" s="157" t="s">
        <v>131</v>
      </c>
      <c r="Y253" s="157" t="s">
        <v>132</v>
      </c>
      <c r="Z253" s="147"/>
      <c r="AA253" s="147"/>
      <c r="AB253" s="147"/>
      <c r="AC253" s="147"/>
      <c r="AD253" s="147"/>
      <c r="AE253" s="147"/>
      <c r="AF253" s="147"/>
      <c r="AG253" s="147" t="s">
        <v>133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.5" outlineLevel="2" x14ac:dyDescent="0.2">
      <c r="A254" s="154"/>
      <c r="B254" s="155"/>
      <c r="C254" s="191" t="s">
        <v>491</v>
      </c>
      <c r="D254" s="158"/>
      <c r="E254" s="159"/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137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91" t="s">
        <v>926</v>
      </c>
      <c r="D255" s="158"/>
      <c r="E255" s="159">
        <v>585.81600000000003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137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91" t="s">
        <v>493</v>
      </c>
      <c r="D256" s="158"/>
      <c r="E256" s="159"/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137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91" t="s">
        <v>927</v>
      </c>
      <c r="D257" s="158"/>
      <c r="E257" s="159">
        <v>521.33327999999995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137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92" t="s">
        <v>144</v>
      </c>
      <c r="D258" s="160"/>
      <c r="E258" s="161">
        <v>1107.1492800000001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137</v>
      </c>
      <c r="AH258" s="147">
        <v>1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74">
        <v>49</v>
      </c>
      <c r="B259" s="175" t="s">
        <v>495</v>
      </c>
      <c r="C259" s="190" t="s">
        <v>496</v>
      </c>
      <c r="D259" s="176" t="s">
        <v>260</v>
      </c>
      <c r="E259" s="177">
        <v>57.925919999999998</v>
      </c>
      <c r="F259" s="178"/>
      <c r="G259" s="179">
        <f>ROUND(E259*F259,2)</f>
        <v>0</v>
      </c>
      <c r="H259" s="178"/>
      <c r="I259" s="179">
        <f>ROUND(E259*H259,2)</f>
        <v>0</v>
      </c>
      <c r="J259" s="178"/>
      <c r="K259" s="179">
        <f>ROUND(E259*J259,2)</f>
        <v>0</v>
      </c>
      <c r="L259" s="179">
        <v>21</v>
      </c>
      <c r="M259" s="179">
        <f>G259*(1+L259/100)</f>
        <v>0</v>
      </c>
      <c r="N259" s="177">
        <v>0</v>
      </c>
      <c r="O259" s="177">
        <f>ROUND(E259*N259,2)</f>
        <v>0</v>
      </c>
      <c r="P259" s="177">
        <v>0</v>
      </c>
      <c r="Q259" s="177">
        <f>ROUND(E259*P259,2)</f>
        <v>0</v>
      </c>
      <c r="R259" s="179" t="s">
        <v>497</v>
      </c>
      <c r="S259" s="179" t="s">
        <v>130</v>
      </c>
      <c r="T259" s="180" t="s">
        <v>130</v>
      </c>
      <c r="U259" s="157">
        <v>0</v>
      </c>
      <c r="V259" s="157">
        <f>ROUND(E259*U259,2)</f>
        <v>0</v>
      </c>
      <c r="W259" s="157"/>
      <c r="X259" s="157" t="s">
        <v>131</v>
      </c>
      <c r="Y259" s="157" t="s">
        <v>132</v>
      </c>
      <c r="Z259" s="147"/>
      <c r="AA259" s="147"/>
      <c r="AB259" s="147"/>
      <c r="AC259" s="147"/>
      <c r="AD259" s="147"/>
      <c r="AE259" s="147"/>
      <c r="AF259" s="147"/>
      <c r="AG259" s="147" t="s">
        <v>133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191" t="s">
        <v>498</v>
      </c>
      <c r="D260" s="158"/>
      <c r="E260" s="159"/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137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91" t="s">
        <v>928</v>
      </c>
      <c r="D261" s="158"/>
      <c r="E261" s="159">
        <v>57.925919999999998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137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92" t="s">
        <v>144</v>
      </c>
      <c r="D262" s="160"/>
      <c r="E262" s="161">
        <v>57.925919999999998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137</v>
      </c>
      <c r="AH262" s="147">
        <v>1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22.5" outlineLevel="1" x14ac:dyDescent="0.2">
      <c r="A263" s="174">
        <v>50</v>
      </c>
      <c r="B263" s="175" t="s">
        <v>929</v>
      </c>
      <c r="C263" s="190" t="s">
        <v>930</v>
      </c>
      <c r="D263" s="176" t="s">
        <v>260</v>
      </c>
      <c r="E263" s="177">
        <v>51.070500000000003</v>
      </c>
      <c r="F263" s="178"/>
      <c r="G263" s="179">
        <f>ROUND(E263*F263,2)</f>
        <v>0</v>
      </c>
      <c r="H263" s="178"/>
      <c r="I263" s="179">
        <f>ROUND(E263*H263,2)</f>
        <v>0</v>
      </c>
      <c r="J263" s="178"/>
      <c r="K263" s="179">
        <f>ROUND(E263*J263,2)</f>
        <v>0</v>
      </c>
      <c r="L263" s="179">
        <v>21</v>
      </c>
      <c r="M263" s="179">
        <f>G263*(1+L263/100)</f>
        <v>0</v>
      </c>
      <c r="N263" s="177">
        <v>0</v>
      </c>
      <c r="O263" s="177">
        <f>ROUND(E263*N263,2)</f>
        <v>0</v>
      </c>
      <c r="P263" s="177">
        <v>0</v>
      </c>
      <c r="Q263" s="177">
        <f>ROUND(E263*P263,2)</f>
        <v>0</v>
      </c>
      <c r="R263" s="179" t="s">
        <v>445</v>
      </c>
      <c r="S263" s="179" t="s">
        <v>130</v>
      </c>
      <c r="T263" s="180" t="s">
        <v>130</v>
      </c>
      <c r="U263" s="157">
        <v>0.85799999999999998</v>
      </c>
      <c r="V263" s="157">
        <f>ROUND(E263*U263,2)</f>
        <v>43.82</v>
      </c>
      <c r="W263" s="157"/>
      <c r="X263" s="157" t="s">
        <v>131</v>
      </c>
      <c r="Y263" s="157" t="s">
        <v>132</v>
      </c>
      <c r="Z263" s="147"/>
      <c r="AA263" s="147"/>
      <c r="AB263" s="147"/>
      <c r="AC263" s="147"/>
      <c r="AD263" s="147"/>
      <c r="AE263" s="147"/>
      <c r="AF263" s="147"/>
      <c r="AG263" s="147" t="s">
        <v>133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191" t="s">
        <v>136</v>
      </c>
      <c r="D264" s="158"/>
      <c r="E264" s="159"/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137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91" t="s">
        <v>931</v>
      </c>
      <c r="D265" s="158"/>
      <c r="E265" s="159">
        <v>42.66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137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91" t="s">
        <v>932</v>
      </c>
      <c r="D266" s="158"/>
      <c r="E266" s="159">
        <v>8.4105000000000008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137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92" t="s">
        <v>144</v>
      </c>
      <c r="D267" s="160"/>
      <c r="E267" s="161">
        <v>51.070500000000003</v>
      </c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137</v>
      </c>
      <c r="AH267" s="147">
        <v>1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22.5" outlineLevel="1" x14ac:dyDescent="0.2">
      <c r="A268" s="174">
        <v>51</v>
      </c>
      <c r="B268" s="175" t="s">
        <v>933</v>
      </c>
      <c r="C268" s="190" t="s">
        <v>934</v>
      </c>
      <c r="D268" s="176" t="s">
        <v>260</v>
      </c>
      <c r="E268" s="177">
        <v>26.819040000000001</v>
      </c>
      <c r="F268" s="178"/>
      <c r="G268" s="179">
        <f>ROUND(E268*F268,2)</f>
        <v>0</v>
      </c>
      <c r="H268" s="178"/>
      <c r="I268" s="179">
        <f>ROUND(E268*H268,2)</f>
        <v>0</v>
      </c>
      <c r="J268" s="178"/>
      <c r="K268" s="179">
        <f>ROUND(E268*J268,2)</f>
        <v>0</v>
      </c>
      <c r="L268" s="179">
        <v>21</v>
      </c>
      <c r="M268" s="179">
        <f>G268*(1+L268/100)</f>
        <v>0</v>
      </c>
      <c r="N268" s="177">
        <v>0</v>
      </c>
      <c r="O268" s="177">
        <f>ROUND(E268*N268,2)</f>
        <v>0</v>
      </c>
      <c r="P268" s="177">
        <v>0</v>
      </c>
      <c r="Q268" s="177">
        <f>ROUND(E268*P268,2)</f>
        <v>0</v>
      </c>
      <c r="R268" s="179" t="s">
        <v>445</v>
      </c>
      <c r="S268" s="179" t="s">
        <v>130</v>
      </c>
      <c r="T268" s="180" t="s">
        <v>130</v>
      </c>
      <c r="U268" s="157">
        <v>0.68799999999999994</v>
      </c>
      <c r="V268" s="157">
        <f>ROUND(E268*U268,2)</f>
        <v>18.45</v>
      </c>
      <c r="W268" s="157"/>
      <c r="X268" s="157" t="s">
        <v>131</v>
      </c>
      <c r="Y268" s="157" t="s">
        <v>132</v>
      </c>
      <c r="Z268" s="147"/>
      <c r="AA268" s="147"/>
      <c r="AB268" s="147"/>
      <c r="AC268" s="147"/>
      <c r="AD268" s="147"/>
      <c r="AE268" s="147"/>
      <c r="AF268" s="147"/>
      <c r="AG268" s="147" t="s">
        <v>133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191" t="s">
        <v>136</v>
      </c>
      <c r="D269" s="158"/>
      <c r="E269" s="159"/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137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.5" outlineLevel="3" x14ac:dyDescent="0.2">
      <c r="A270" s="154"/>
      <c r="B270" s="155"/>
      <c r="C270" s="191" t="s">
        <v>935</v>
      </c>
      <c r="D270" s="158"/>
      <c r="E270" s="159"/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137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91" t="s">
        <v>936</v>
      </c>
      <c r="D271" s="158"/>
      <c r="E271" s="159"/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137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91" t="s">
        <v>937</v>
      </c>
      <c r="D272" s="158"/>
      <c r="E272" s="159">
        <v>26.819040000000001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137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92" t="s">
        <v>144</v>
      </c>
      <c r="D273" s="160"/>
      <c r="E273" s="161">
        <v>26.819040000000001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137</v>
      </c>
      <c r="AH273" s="147">
        <v>1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x14ac:dyDescent="0.2">
      <c r="A274" s="3"/>
      <c r="B274" s="4"/>
      <c r="C274" s="197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AE274">
        <v>15</v>
      </c>
      <c r="AF274">
        <v>21</v>
      </c>
      <c r="AG274" t="s">
        <v>110</v>
      </c>
    </row>
    <row r="275" spans="1:60" x14ac:dyDescent="0.2">
      <c r="A275" s="150"/>
      <c r="B275" s="151" t="s">
        <v>29</v>
      </c>
      <c r="C275" s="198"/>
      <c r="D275" s="152"/>
      <c r="E275" s="153"/>
      <c r="F275" s="153"/>
      <c r="G275" s="173">
        <f>G8+G66+G76+G123+G183+G215+G221+G234+G245</f>
        <v>0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AE275">
        <f>SUMIF(L7:L273,AE274,G7:G273)</f>
        <v>0</v>
      </c>
      <c r="AF275">
        <f>SUMIF(L7:L273,AF274,G7:G273)</f>
        <v>0</v>
      </c>
      <c r="AG275" t="s">
        <v>441</v>
      </c>
    </row>
    <row r="276" spans="1:60" x14ac:dyDescent="0.2">
      <c r="C276" s="199"/>
      <c r="D276" s="10"/>
      <c r="AG276" t="s">
        <v>442</v>
      </c>
    </row>
    <row r="277" spans="1:60" x14ac:dyDescent="0.2">
      <c r="D277" s="10"/>
    </row>
    <row r="278" spans="1:60" x14ac:dyDescent="0.2">
      <c r="D278" s="10"/>
    </row>
    <row r="279" spans="1:60" x14ac:dyDescent="0.2">
      <c r="D279" s="10"/>
    </row>
    <row r="280" spans="1:60" x14ac:dyDescent="0.2">
      <c r="D280" s="10"/>
    </row>
    <row r="281" spans="1:60" x14ac:dyDescent="0.2">
      <c r="D281" s="10"/>
    </row>
    <row r="282" spans="1:60" x14ac:dyDescent="0.2">
      <c r="D282" s="10"/>
    </row>
    <row r="283" spans="1:60" x14ac:dyDescent="0.2">
      <c r="D283" s="10"/>
    </row>
    <row r="284" spans="1:60" x14ac:dyDescent="0.2">
      <c r="D284" s="10"/>
    </row>
    <row r="285" spans="1:60" x14ac:dyDescent="0.2">
      <c r="D285" s="10"/>
    </row>
    <row r="286" spans="1:60" x14ac:dyDescent="0.2">
      <c r="D286" s="10"/>
    </row>
    <row r="287" spans="1:60" x14ac:dyDescent="0.2">
      <c r="D287" s="10"/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E5wYrJEL3gL9e8rxlRXiKJUbr7OsM+yBk7FBxF0RxlnVn+NPDIf8CqEVeVIseP+d3LoS5YqmMGq9rOP7PT35A==" saltValue="ZsaoS3skQ6XN8P+HzVTgTA==" spinCount="100000" sheet="1" formatRows="0"/>
  <mergeCells count="22">
    <mergeCell ref="C229:G229"/>
    <mergeCell ref="C236:G236"/>
    <mergeCell ref="C238:G238"/>
    <mergeCell ref="C242:G242"/>
    <mergeCell ref="C148:G148"/>
    <mergeCell ref="C153:G153"/>
    <mergeCell ref="C174:G174"/>
    <mergeCell ref="C199:G199"/>
    <mergeCell ref="C205:G205"/>
    <mergeCell ref="C223:G223"/>
    <mergeCell ref="C133:G133"/>
    <mergeCell ref="A1:G1"/>
    <mergeCell ref="C2:G2"/>
    <mergeCell ref="C3:G3"/>
    <mergeCell ref="C4:G4"/>
    <mergeCell ref="C10:G10"/>
    <mergeCell ref="C17:G17"/>
    <mergeCell ref="C44:G44"/>
    <mergeCell ref="C53:G53"/>
    <mergeCell ref="C68:G68"/>
    <mergeCell ref="C84:G84"/>
    <mergeCell ref="C107:G10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02 01 Pol</vt:lpstr>
      <vt:lpstr>02 02 Pol</vt:lpstr>
      <vt:lpstr>03 03 Pol</vt:lpstr>
      <vt:lpstr>03 04 Pol</vt:lpstr>
      <vt:lpstr>03 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01 Pol'!Názvy_tisku</vt:lpstr>
      <vt:lpstr>'02 02 Pol'!Názvy_tisku</vt:lpstr>
      <vt:lpstr>'03 03 Pol'!Názvy_tisku</vt:lpstr>
      <vt:lpstr>'03 04 Pol'!Názvy_tisku</vt:lpstr>
      <vt:lpstr>'03 05 Pol'!Názvy_tisku</vt:lpstr>
      <vt:lpstr>oadresa</vt:lpstr>
      <vt:lpstr>Stavba!Objednatel</vt:lpstr>
      <vt:lpstr>Stavba!Objekt</vt:lpstr>
      <vt:lpstr>'02 01 Pol'!Oblast_tisku</vt:lpstr>
      <vt:lpstr>'02 02 Pol'!Oblast_tisku</vt:lpstr>
      <vt:lpstr>'03 03 Pol'!Oblast_tisku</vt:lpstr>
      <vt:lpstr>'03 04 Pol'!Oblast_tisku</vt:lpstr>
      <vt:lpstr>'03 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Jiří Poláček</cp:lastModifiedBy>
  <cp:lastPrinted>2019-03-19T12:27:02Z</cp:lastPrinted>
  <dcterms:created xsi:type="dcterms:W3CDTF">2009-04-08T07:15:50Z</dcterms:created>
  <dcterms:modified xsi:type="dcterms:W3CDTF">2024-12-03T13:54:23Z</dcterms:modified>
</cp:coreProperties>
</file>