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_rels/.rels" ContentType="application/vnd.openxmlformats-package.relationship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 showHorizontalScroll="true" showVerticalScroll="true" showSheetTabs="true"/>
  </bookViews>
  <sheets>
    <sheet name="Stavební rozpočet" sheetId="1" r:id="rId1"/>
    <sheet name="Rozpočet - Jen objekty celkem" sheetId="2" r:id="rId2"/>
    <sheet name="Krycí list rozpočtu" sheetId="3" r:id="rId3"/>
    <sheet name="VORN" sheetId="4" state="hidden" r:id="rId4"/>
  </sheets>
  <definedNames>
    <definedName name="vorn_sum">VORN!$I$36</definedName>
  </definedNames>
  <calcPr refMode="A1"/>
</workbook>
</file>

<file path=xl/sharedStrings.xml><?xml version="1.0" encoding="utf-8"?>
<sst xmlns="http://schemas.openxmlformats.org/spreadsheetml/2006/main" count="751" uniqueCount="751">
  <si>
    <t>Soupis prací</t>
  </si>
  <si>
    <t>Název stavby:</t>
  </si>
  <si>
    <t>Rekonstr., úpravy a rozš. stáv. zpevněných i nezpev. ploch k parkování - část ul. Pavlovova</t>
  </si>
  <si>
    <t>Doba výstavby:</t>
  </si>
  <si>
    <t xml:space="preserve"> </t>
  </si>
  <si>
    <t>Objednatel:</t>
  </si>
  <si>
    <t>Statutární město Jihlava</t>
  </si>
  <si>
    <t>Druh stavby:</t>
  </si>
  <si>
    <t>Začátek výstavby:</t>
  </si>
  <si>
    <t>Projektant:</t>
  </si>
  <si>
    <t> </t>
  </si>
  <si>
    <t>Lokalita:</t>
  </si>
  <si>
    <t>Jihlava</t>
  </si>
  <si>
    <t>Konec výstavby:</t>
  </si>
  <si>
    <t>Zhotovitel:</t>
  </si>
  <si>
    <t>dle výběrového řízení</t>
  </si>
  <si>
    <t>JKSO:</t>
  </si>
  <si>
    <t>Zpracováno dne:</t>
  </si>
  <si>
    <t>17.03.2026</t>
  </si>
  <si>
    <t>Zpracoval:</t>
  </si>
  <si>
    <t>Ing. Petr Kristýnek</t>
  </si>
  <si>
    <t>Č</t>
  </si>
  <si>
    <t>Objekt</t>
  </si>
  <si>
    <t>Kód</t>
  </si>
  <si>
    <t>Zkrácený popis / Varianta</t>
  </si>
  <si>
    <t>MJ</t>
  </si>
  <si>
    <t>Množství</t>
  </si>
  <si>
    <t>Cena/MJ</t>
  </si>
  <si>
    <t>Náklady (Kč)</t>
  </si>
  <si>
    <t>Hmotnost (t)</t>
  </si>
  <si>
    <t>Cenová</t>
  </si>
  <si>
    <t>ISWORK</t>
  </si>
  <si>
    <t>GROUPCODE</t>
  </si>
  <si>
    <t>VATTAX</t>
  </si>
  <si>
    <t>Rozměry</t>
  </si>
  <si>
    <t>(Kč)</t>
  </si>
  <si>
    <t>Dodávka</t>
  </si>
  <si>
    <t>Montáž</t>
  </si>
  <si>
    <t>Celkem</t>
  </si>
  <si>
    <t>Jednot.</t>
  </si>
  <si>
    <t>soustava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</si>
  <si>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</si>
  <si>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</si>
  <si>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</si>
  <si>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</si>
  <si>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</si>
  <si>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</si>
  <si>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</si>
  <si>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</si>
  <si>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</si>
  <si>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MAT</t>
  </si>
  <si>
    <t>WORK</t>
  </si>
  <si>
    <t>CELK</t>
  </si>
  <si>
    <t/>
  </si>
  <si>
    <t>SO101</t>
  </si>
  <si>
    <t>Oprava komunikace u BD Pavlovova 8-12</t>
  </si>
  <si>
    <t>11</t>
  </si>
  <si>
    <t>Přípravné a přidružené práce</t>
  </si>
  <si>
    <t>1</t>
  </si>
  <si>
    <t>113107515R00</t>
  </si>
  <si>
    <t>Odstranění podkladu pl. do 50 m2,kam.drcené tl.15 cm</t>
  </si>
  <si>
    <t>m2</t>
  </si>
  <si>
    <t>RTS II / 2025</t>
  </si>
  <si>
    <t>11_</t>
  </si>
  <si>
    <t>SO101_1_</t>
  </si>
  <si>
    <t>SO101_</t>
  </si>
  <si>
    <t>P</t>
  </si>
  <si>
    <t>2</t>
  </si>
  <si>
    <t>113108315R00</t>
  </si>
  <si>
    <t>Odstranění asfaltové vrstvy pl. do 50 m2, tl.15 cm</t>
  </si>
  <si>
    <t>Varianta:</t>
  </si>
  <si>
    <t>obratiště</t>
  </si>
  <si>
    <t>3</t>
  </si>
  <si>
    <t>113151114R00</t>
  </si>
  <si>
    <t>Fréz.živič.krytu pl.do 500 m2,pruh do 75 cm,tl.5cm</t>
  </si>
  <si>
    <t>s naložením na dopr. prostředek</t>
  </si>
  <si>
    <t>4</t>
  </si>
  <si>
    <t>113202111R00</t>
  </si>
  <si>
    <t>Vytrhání obrub obrubníků silničních</t>
  </si>
  <si>
    <t>m</t>
  </si>
  <si>
    <t>kamenné obrubníky</t>
  </si>
  <si>
    <t>27,0+8,0</t>
  </si>
  <si>
    <t>12</t>
  </si>
  <si>
    <t>Odkopávky a prokopávky</t>
  </si>
  <si>
    <t>5</t>
  </si>
  <si>
    <t>120001101R00</t>
  </si>
  <si>
    <t>Příplatek za ztížení vykopávky v blízkosti vedení</t>
  </si>
  <si>
    <t>m3</t>
  </si>
  <si>
    <t>12_</t>
  </si>
  <si>
    <t>6</t>
  </si>
  <si>
    <t>121101101R00</t>
  </si>
  <si>
    <t>Sejmutí ornice s přemístěním do 50 m</t>
  </si>
  <si>
    <t>50,0*0,1</t>
  </si>
  <si>
    <t>7</t>
  </si>
  <si>
    <t>122202201R00</t>
  </si>
  <si>
    <t>Odkopávky pro silnice v hor. 3 do 100 m3</t>
  </si>
  <si>
    <t>35,0*0,3</t>
  </si>
  <si>
    <t>8</t>
  </si>
  <si>
    <t>122202209R00</t>
  </si>
  <si>
    <t>Příplatek za lepivost - odkop. pro silnice v hor.3</t>
  </si>
  <si>
    <t>16</t>
  </si>
  <si>
    <t>Přemístění výkopku</t>
  </si>
  <si>
    <t>9</t>
  </si>
  <si>
    <t>162701105R00</t>
  </si>
  <si>
    <t>Vodorovné přemístění výkopku z hor.1-4 do 10000 m</t>
  </si>
  <si>
    <t>16_</t>
  </si>
  <si>
    <t>10,5-4,32</t>
  </si>
  <si>
    <t>10</t>
  </si>
  <si>
    <t>162701109R00</t>
  </si>
  <si>
    <t>Příplatek k vod. přemístění hor.1-4 za další 1 km</t>
  </si>
  <si>
    <t>6,18*5</t>
  </si>
  <si>
    <t>17</t>
  </si>
  <si>
    <t>Konstrukce ze zemin</t>
  </si>
  <si>
    <t>171201101R00</t>
  </si>
  <si>
    <t>Uložení sypaniny do násypů nezhutněných</t>
  </si>
  <si>
    <t>17_</t>
  </si>
  <si>
    <t>na skládce zeminy</t>
  </si>
  <si>
    <t>174101102R00</t>
  </si>
  <si>
    <t>Zásyp ruční se zhutněním</t>
  </si>
  <si>
    <t>zásyp kolem nových obrubníků</t>
  </si>
  <si>
    <t>36,0*0,3*0,4</t>
  </si>
  <si>
    <t>18</t>
  </si>
  <si>
    <t>Povrchové úpravy terénu</t>
  </si>
  <si>
    <t>13</t>
  </si>
  <si>
    <t>180402111R00</t>
  </si>
  <si>
    <t>Založení trávníku parkového výsevem v rovině</t>
  </si>
  <si>
    <t>18_</t>
  </si>
  <si>
    <t>14</t>
  </si>
  <si>
    <t>181101102R00</t>
  </si>
  <si>
    <t>Úprava pláně v zářezech v hor. 1-4, se zhutněním</t>
  </si>
  <si>
    <t>30,0+20,0</t>
  </si>
  <si>
    <t>15</t>
  </si>
  <si>
    <t>181301102R00</t>
  </si>
  <si>
    <t>Rozprostření ornice, rovina, tl. 10-15 cm,do 500m2</t>
  </si>
  <si>
    <t>56</t>
  </si>
  <si>
    <t>Podkladní vrstvy komunikací a zpevněných ploch</t>
  </si>
  <si>
    <t>564113507R00</t>
  </si>
  <si>
    <t>Podklad z asf.recyklátu fr. 0-32 po zhutn.tl.7 cm</t>
  </si>
  <si>
    <t>56_</t>
  </si>
  <si>
    <t>SO101_5_</t>
  </si>
  <si>
    <t>30,0+18,0</t>
  </si>
  <si>
    <t>564721111R00</t>
  </si>
  <si>
    <t>Podklad z kameniva drceného vel.16-32 mm,tl. 8 cm</t>
  </si>
  <si>
    <t>podklad lože pod obrubníky</t>
  </si>
  <si>
    <t>34,5*0,5</t>
  </si>
  <si>
    <t>564831111RT4</t>
  </si>
  <si>
    <t>Podklad ze štěrkodrti po zhutnění tloušťky 10 cm</t>
  </si>
  <si>
    <t>štěrkodrť frakce 0-63 mm</t>
  </si>
  <si>
    <t>19</t>
  </si>
  <si>
    <t>564861111RT2</t>
  </si>
  <si>
    <t>Podklad ze štěrkodrti po zhutnění tloušťky 20 cm</t>
  </si>
  <si>
    <t>vozovka</t>
  </si>
  <si>
    <t>57</t>
  </si>
  <si>
    <t>Kryty pozemních komunikací, letišť a ploch z kameniva nebo živičné</t>
  </si>
  <si>
    <t>20</t>
  </si>
  <si>
    <t>573211112R00</t>
  </si>
  <si>
    <t>Postřik živičný spojovací z modif. asfaltu 0,3 kg/m2</t>
  </si>
  <si>
    <t>RTS I / 2022</t>
  </si>
  <si>
    <t>57_</t>
  </si>
  <si>
    <t>21</t>
  </si>
  <si>
    <t>577142112RT3</t>
  </si>
  <si>
    <t>Beton asfaltový ACO 11+, nad 3 m, tl.5 cm</t>
  </si>
  <si>
    <t>plochy 101-200 m2</t>
  </si>
  <si>
    <t>22</t>
  </si>
  <si>
    <t>577161124RT3</t>
  </si>
  <si>
    <t>Beton asfalt. ACL 16+ ložný, š. do 3 m, tl. 7 cm</t>
  </si>
  <si>
    <t>plochy do 100 m2</t>
  </si>
  <si>
    <t>89</t>
  </si>
  <si>
    <t>Ostatní konstrukce a práce na trubním vedení</t>
  </si>
  <si>
    <t>23</t>
  </si>
  <si>
    <t>899231111R00</t>
  </si>
  <si>
    <t>Výšková úprava vstupu do 20 cm, zvýšení mříže</t>
  </si>
  <si>
    <t>kus</t>
  </si>
  <si>
    <t>89_</t>
  </si>
  <si>
    <t>SO101_8_</t>
  </si>
  <si>
    <t>24</t>
  </si>
  <si>
    <t>899331111R00</t>
  </si>
  <si>
    <t>Výšková úprava vstupu do 20 cm, zvýšení poklopu</t>
  </si>
  <si>
    <t>91</t>
  </si>
  <si>
    <t>Doplňující konstrukce a práce na pozemních komunikacích a zpevněných plochách</t>
  </si>
  <si>
    <t>25</t>
  </si>
  <si>
    <t>917461111R00</t>
  </si>
  <si>
    <t>Osaz. stoj. obrub. kam. s opěrou, lože z C 16/20 Nxf1</t>
  </si>
  <si>
    <t>91_</t>
  </si>
  <si>
    <t>SO101_9_</t>
  </si>
  <si>
    <t>26,5+8,0</t>
  </si>
  <si>
    <t>26</t>
  </si>
  <si>
    <t>919735114R00</t>
  </si>
  <si>
    <t>Řezání stávajícího živičného krytu tl. 15 - 20 cm</t>
  </si>
  <si>
    <t>27</t>
  </si>
  <si>
    <t>979024441R00</t>
  </si>
  <si>
    <t>Očištění vybour. obrubníků všech loží a výplní</t>
  </si>
  <si>
    <t>kamenné</t>
  </si>
  <si>
    <t>H22</t>
  </si>
  <si>
    <t>Komunikace pozemní a letiště</t>
  </si>
  <si>
    <t>28</t>
  </si>
  <si>
    <t>998225111R00</t>
  </si>
  <si>
    <t>Přesun hmot, pozemní komunikace, kryt živičný</t>
  </si>
  <si>
    <t>t</t>
  </si>
  <si>
    <t>H22_</t>
  </si>
  <si>
    <t>110,1-22,4</t>
  </si>
  <si>
    <t>S</t>
  </si>
  <si>
    <t>Přesuny sutí</t>
  </si>
  <si>
    <t>29</t>
  </si>
  <si>
    <t>979081111R00</t>
  </si>
  <si>
    <t>Odvoz suti a vybour. hmot na skládku do 1 km</t>
  </si>
  <si>
    <t>S_</t>
  </si>
  <si>
    <t>40,0-14,8-2,8</t>
  </si>
  <si>
    <t>30</t>
  </si>
  <si>
    <t>979081121R00</t>
  </si>
  <si>
    <t>Příplatek k odvozu za každý další 1 km</t>
  </si>
  <si>
    <t>22,4*14</t>
  </si>
  <si>
    <t>Poznámka:</t>
  </si>
  <si>
    <t>odvoz suti do 15 km - k recyklaci na recyklační skládce</t>
  </si>
  <si>
    <t>31</t>
  </si>
  <si>
    <t>979084216R00</t>
  </si>
  <si>
    <t>Vodorovná doprava vybour. hmot po suchu do 5 km</t>
  </si>
  <si>
    <t xml:space="preserve">odvoz frézovaného asf. krytu do skladu investora - skládka Pístov do 5 km
</t>
  </si>
  <si>
    <t>32</t>
  </si>
  <si>
    <t xml:space="preserve">dovoz  kamenných obrubníků ze skladu investora - skládka  do 10 km
</t>
  </si>
  <si>
    <t>33</t>
  </si>
  <si>
    <t>979084219R00</t>
  </si>
  <si>
    <t>Příplatek k dopravě vybour.hmot za dalších 5 km</t>
  </si>
  <si>
    <t>0,8*5</t>
  </si>
  <si>
    <t>34</t>
  </si>
  <si>
    <t>979086213R00</t>
  </si>
  <si>
    <t>Nakládání vybouraných hmot na dopravní prostředek</t>
  </si>
  <si>
    <t xml:space="preserve"> kamenné obrubníky ve skladu investora</t>
  </si>
  <si>
    <t>35</t>
  </si>
  <si>
    <t>979999974R00</t>
  </si>
  <si>
    <t>Poplatek za uložení, zemina a kamení s příměsí 5 % (cihla, beton), (skup.170504)</t>
  </si>
  <si>
    <t>6,18*1,8</t>
  </si>
  <si>
    <t>36</t>
  </si>
  <si>
    <t>979999999R00</t>
  </si>
  <si>
    <t>Poplatek za recyklaci suti - beton, živice, štěrk</t>
  </si>
  <si>
    <t>RTS I / 2024</t>
  </si>
  <si>
    <t>M</t>
  </si>
  <si>
    <t>Ostatní materiál</t>
  </si>
  <si>
    <t>37</t>
  </si>
  <si>
    <t>00572420</t>
  </si>
  <si>
    <t>Směs travní parková III. dekorativní PROFI</t>
  </si>
  <si>
    <t>kg</t>
  </si>
  <si>
    <t>0</t>
  </si>
  <si>
    <t>Z99999_</t>
  </si>
  <si>
    <t>SO101_Z_</t>
  </si>
  <si>
    <t>35,0*0,03</t>
  </si>
  <si>
    <t>38</t>
  </si>
  <si>
    <t>58380211</t>
  </si>
  <si>
    <t>Krajník silniční KS 3, rozměr 130 x 200 x 300 až 800 mm</t>
  </si>
  <si>
    <t>34,5</t>
  </si>
  <si>
    <t>;ztratné 2%; 0,69</t>
  </si>
  <si>
    <t xml:space="preserve">použít stávající, chybějící materiál bude dodán investorem z jeho skladových zásob,
položku ocenit nulovou cenou !!!!</t>
  </si>
  <si>
    <t>SO102</t>
  </si>
  <si>
    <t>Oprava komunikace u BD Pavlovova 5-9</t>
  </si>
  <si>
    <t>39</t>
  </si>
  <si>
    <t>113106121R00</t>
  </si>
  <si>
    <t>Rozebrání dlažeb z betonových dlaždic 30/30 na sucho</t>
  </si>
  <si>
    <t>SO102_1_</t>
  </si>
  <si>
    <t>SO102_</t>
  </si>
  <si>
    <t>40</t>
  </si>
  <si>
    <t>113106231R00</t>
  </si>
  <si>
    <t>Rozebrání dlažeb ze zámkové dlažby v kamenivu</t>
  </si>
  <si>
    <t>41</t>
  </si>
  <si>
    <t>113107519R00</t>
  </si>
  <si>
    <t>Odstranění podkladu pl. do 50 m2,kam.drcené tl.19 cm</t>
  </si>
  <si>
    <t>2,0+11,0+4,0</t>
  </si>
  <si>
    <t>42</t>
  </si>
  <si>
    <t>43</t>
  </si>
  <si>
    <t>44</t>
  </si>
  <si>
    <t>33,0+10,0+5,0</t>
  </si>
  <si>
    <t>45</t>
  </si>
  <si>
    <t>46</t>
  </si>
  <si>
    <t>(70,0+15,0)*0,1</t>
  </si>
  <si>
    <t>47</t>
  </si>
  <si>
    <t>51,0*0,3+12,0*0,3</t>
  </si>
  <si>
    <t>48</t>
  </si>
  <si>
    <t>49</t>
  </si>
  <si>
    <t>18,9-6,84</t>
  </si>
  <si>
    <t>50</t>
  </si>
  <si>
    <t>12,06*5</t>
  </si>
  <si>
    <t>51</t>
  </si>
  <si>
    <t>52</t>
  </si>
  <si>
    <t>57,0*0,3*0,4</t>
  </si>
  <si>
    <t>53</t>
  </si>
  <si>
    <t>54</t>
  </si>
  <si>
    <t>55</t>
  </si>
  <si>
    <t>SO102_5_</t>
  </si>
  <si>
    <t>19,0+12,1+30,0</t>
  </si>
  <si>
    <t>57,0*0,5</t>
  </si>
  <si>
    <t>58</t>
  </si>
  <si>
    <t>19,0+12,1</t>
  </si>
  <si>
    <t>59</t>
  </si>
  <si>
    <t>60</t>
  </si>
  <si>
    <t>61</t>
  </si>
  <si>
    <t>62</t>
  </si>
  <si>
    <t>Kryty pozemních komunikací, letišť a ploch dlážděných (předlažby)</t>
  </si>
  <si>
    <t>63</t>
  </si>
  <si>
    <t>596215021R00</t>
  </si>
  <si>
    <t>Kladení zámkové dlažby tl. 6 cm do drtě tl. 4 cm</t>
  </si>
  <si>
    <t>59_</t>
  </si>
  <si>
    <t>předlažba</t>
  </si>
  <si>
    <t>64</t>
  </si>
  <si>
    <t>SO102_8_</t>
  </si>
  <si>
    <t>65</t>
  </si>
  <si>
    <t>66</t>
  </si>
  <si>
    <t>SO102_9_</t>
  </si>
  <si>
    <t>41,0+11,0+5,0</t>
  </si>
  <si>
    <t>67</t>
  </si>
  <si>
    <t>3,0+7,0+5,0</t>
  </si>
  <si>
    <t>68</t>
  </si>
  <si>
    <t>69</t>
  </si>
  <si>
    <t>123,3-22,1</t>
  </si>
  <si>
    <t>70</t>
  </si>
  <si>
    <t>40,1-14,1-3,9</t>
  </si>
  <si>
    <t>71</t>
  </si>
  <si>
    <t>22,1*14</t>
  </si>
  <si>
    <t>72</t>
  </si>
  <si>
    <t>73</t>
  </si>
  <si>
    <t>74</t>
  </si>
  <si>
    <t>75</t>
  </si>
  <si>
    <t>76</t>
  </si>
  <si>
    <t>12,06*1,8</t>
  </si>
  <si>
    <t>77</t>
  </si>
  <si>
    <t>78</t>
  </si>
  <si>
    <t>SO102_Z_</t>
  </si>
  <si>
    <t>50,0*0,03</t>
  </si>
  <si>
    <t>79</t>
  </si>
  <si>
    <t>;ztratné 2%; 1,14</t>
  </si>
  <si>
    <t>SO103</t>
  </si>
  <si>
    <t>Rozšíření komunikace u BD Pavlovova 14-18</t>
  </si>
  <si>
    <t>80</t>
  </si>
  <si>
    <t>111201101R00</t>
  </si>
  <si>
    <t>Odstranění křovin i s kořeny na ploše do 1000 m2</t>
  </si>
  <si>
    <t>SO103_1_</t>
  </si>
  <si>
    <t>SO103_</t>
  </si>
  <si>
    <t>81</t>
  </si>
  <si>
    <t>82</t>
  </si>
  <si>
    <t>83</t>
  </si>
  <si>
    <t>84</t>
  </si>
  <si>
    <t>29,0+5,0+2,0</t>
  </si>
  <si>
    <t>85</t>
  </si>
  <si>
    <t>86</t>
  </si>
  <si>
    <t>(50,0+60,0)*0,1</t>
  </si>
  <si>
    <t>87</t>
  </si>
  <si>
    <t>40,0*0,37+38,0*0,3</t>
  </si>
  <si>
    <t>88</t>
  </si>
  <si>
    <t>162301501R00</t>
  </si>
  <si>
    <t>Vodorovné přemístění křovin do  5000 m</t>
  </si>
  <si>
    <t>90</t>
  </si>
  <si>
    <t>26,2-5,76</t>
  </si>
  <si>
    <t>20,44*5</t>
  </si>
  <si>
    <t>92</t>
  </si>
  <si>
    <t>93</t>
  </si>
  <si>
    <t>48,0*0,3*0,4</t>
  </si>
  <si>
    <t>94</t>
  </si>
  <si>
    <t>95</t>
  </si>
  <si>
    <t>96</t>
  </si>
  <si>
    <t>97</t>
  </si>
  <si>
    <t>SO103_5_</t>
  </si>
  <si>
    <t>98</t>
  </si>
  <si>
    <t>99</t>
  </si>
  <si>
    <t>100</t>
  </si>
  <si>
    <t>564871111RT4</t>
  </si>
  <si>
    <t>Podklad ze štěrkodrti po zhutnění tloušťky 25 cm</t>
  </si>
  <si>
    <t>101</t>
  </si>
  <si>
    <t>102</t>
  </si>
  <si>
    <t>103</t>
  </si>
  <si>
    <t>104</t>
  </si>
  <si>
    <t>596215040R00</t>
  </si>
  <si>
    <t>Kladení zámkové vsakovací dlažby tl. 8 cm do drtě tl. 4 cm</t>
  </si>
  <si>
    <t>105</t>
  </si>
  <si>
    <t>Kladení zámkové dlažby tl. 8 cm do drtě tl. 4 cm</t>
  </si>
  <si>
    <t>106</t>
  </si>
  <si>
    <t>596291113R00</t>
  </si>
  <si>
    <t>Řezání betonové dlažby tl. 80 mm</t>
  </si>
  <si>
    <t>107</t>
  </si>
  <si>
    <t>596921191R00</t>
  </si>
  <si>
    <t>Příplatek za výplň otvorů vegetačních tvárnic betonových, bez dodávky výplňového materiálu</t>
  </si>
  <si>
    <t>34,4*0,28*0,08</t>
  </si>
  <si>
    <t>108</t>
  </si>
  <si>
    <t>SO103_8_</t>
  </si>
  <si>
    <t>109</t>
  </si>
  <si>
    <t>SO103_9_</t>
  </si>
  <si>
    <t>22,0+7,0+5,0+28,0</t>
  </si>
  <si>
    <t>110</t>
  </si>
  <si>
    <t>4,0+5,5</t>
  </si>
  <si>
    <t>111</t>
  </si>
  <si>
    <t>112</t>
  </si>
  <si>
    <t>120,8-8,3</t>
  </si>
  <si>
    <t>113</t>
  </si>
  <si>
    <t>28,2-2,9-17,0</t>
  </si>
  <si>
    <t>114</t>
  </si>
  <si>
    <t>8,3*14</t>
  </si>
  <si>
    <t>115</t>
  </si>
  <si>
    <t>5,3+2,4</t>
  </si>
  <si>
    <t xml:space="preserve">dovoz vsakovací dlažby a kamenných obrubníků ze skladu investora - skládka  do 10 km
</t>
  </si>
  <si>
    <t>116</t>
  </si>
  <si>
    <t>117</t>
  </si>
  <si>
    <t>7,7*5</t>
  </si>
  <si>
    <t>118</t>
  </si>
  <si>
    <t>vsakovací dlažba a kamenné obrubníky ve skladu</t>
  </si>
  <si>
    <t>119</t>
  </si>
  <si>
    <t>20,44*1,8</t>
  </si>
  <si>
    <t>120</t>
  </si>
  <si>
    <t>121</t>
  </si>
  <si>
    <t>SO103_Z_</t>
  </si>
  <si>
    <t>70,0*0,03</t>
  </si>
  <si>
    <t>122</t>
  </si>
  <si>
    <t>583424802</t>
  </si>
  <si>
    <t>Kamenivo drcené 4/8</t>
  </si>
  <si>
    <t>0,77*1,7</t>
  </si>
  <si>
    <t>výplň spár vsakovací dlažby</t>
  </si>
  <si>
    <t>123</t>
  </si>
  <si>
    <t>;ztratné 2%; 1,24</t>
  </si>
  <si>
    <t>124</t>
  </si>
  <si>
    <t>592452561</t>
  </si>
  <si>
    <t>Dlažba betonová vsakovací zatravňovací 170 x 170 x 80 mm, přírodní</t>
  </si>
  <si>
    <t>34,4</t>
  </si>
  <si>
    <t>;ztratné 5%; 1,72</t>
  </si>
  <si>
    <t xml:space="preserve">Zatravňovací dvouvrstvá vibrolisovaná dlažba s distančními mezerníky o šířce 30 mm.  Spáry je možné vysypat zeminou smíchanou s travním semenem, podíl zeleně činí 27,8 % plochy. Sražená hrana (s fazetou).  Spotřeba: 25,00 ks/m2 Barva: přírodní šed
Dovoz dlažby ze skladu investora - skládka do 10 km.
Položka bude oceněna nulovou cenou !!!!!!!</t>
  </si>
  <si>
    <t>SO104</t>
  </si>
  <si>
    <t>Parkoviště za BD Pavlovova 9 a 18</t>
  </si>
  <si>
    <t>125</t>
  </si>
  <si>
    <t>SO104_1_</t>
  </si>
  <si>
    <t>SO104_</t>
  </si>
  <si>
    <t>20,0+1,5</t>
  </si>
  <si>
    <t>126</t>
  </si>
  <si>
    <t>113107615R00</t>
  </si>
  <si>
    <t>Odstranění podkladu nad 50 m2,kam.drcené tl.15 cm</t>
  </si>
  <si>
    <t>180,0+183,0</t>
  </si>
  <si>
    <t>127</t>
  </si>
  <si>
    <t>113108415R00</t>
  </si>
  <si>
    <t>Odstranění asfaltové vrstvy pl.nad 50 m2, tl.15 cm</t>
  </si>
  <si>
    <t>128</t>
  </si>
  <si>
    <t>betonové a kamenné obrubníky</t>
  </si>
  <si>
    <t>6,2+3,2+4,0+10,0+2,5*2</t>
  </si>
  <si>
    <t>129</t>
  </si>
  <si>
    <t>97010-1001</t>
  </si>
  <si>
    <t>Vybourání betonových palisád</t>
  </si>
  <si>
    <t>RTS I / 2023</t>
  </si>
  <si>
    <t>130</t>
  </si>
  <si>
    <t>131</t>
  </si>
  <si>
    <t>(45,0+54,0+20,0)*0,1</t>
  </si>
  <si>
    <t>132</t>
  </si>
  <si>
    <t>180,0*0,24+34,0*0,27+48,0*0,27+183,0*0,1</t>
  </si>
  <si>
    <t>133</t>
  </si>
  <si>
    <t>134</t>
  </si>
  <si>
    <t>83,64-10,4-10,44</t>
  </si>
  <si>
    <t>135</t>
  </si>
  <si>
    <t>62,8*5</t>
  </si>
  <si>
    <t>136</t>
  </si>
  <si>
    <t>171101104R00</t>
  </si>
  <si>
    <t>Uložení sypaniny do násypů zhutněných na 102% PS</t>
  </si>
  <si>
    <t>26,0*0,4</t>
  </si>
  <si>
    <t>137</t>
  </si>
  <si>
    <t>138</t>
  </si>
  <si>
    <t>(54,0+18,0+15,0)*0,3*0,4</t>
  </si>
  <si>
    <t>139</t>
  </si>
  <si>
    <t>140</t>
  </si>
  <si>
    <t>181006115R00</t>
  </si>
  <si>
    <t>Rozprostření zemin v rov./sklonu 1:5, tl. do 40 cm</t>
  </si>
  <si>
    <t>141</t>
  </si>
  <si>
    <t>142</t>
  </si>
  <si>
    <t>181301112R00</t>
  </si>
  <si>
    <t>Rozprostření ornice, rovina, tl.10-15 cm,nad 500m2</t>
  </si>
  <si>
    <t>143</t>
  </si>
  <si>
    <t>SO104_5_</t>
  </si>
  <si>
    <t>144</t>
  </si>
  <si>
    <t>(42,3+2,0+6,4+94)*0,5</t>
  </si>
  <si>
    <t>145</t>
  </si>
  <si>
    <t>146</t>
  </si>
  <si>
    <t>78,6+33,5+24,2+29,0</t>
  </si>
  <si>
    <t>147</t>
  </si>
  <si>
    <t>148</t>
  </si>
  <si>
    <t>577142112RT2</t>
  </si>
  <si>
    <t>plochy 201-1000 m2</t>
  </si>
  <si>
    <t>149</t>
  </si>
  <si>
    <t>577162124RT2</t>
  </si>
  <si>
    <t>Beton asfalt. ACL 16+ ložný, š. nad 3 m, tl. 7 cm</t>
  </si>
  <si>
    <t>150</t>
  </si>
  <si>
    <t>parketa</t>
  </si>
  <si>
    <t>151</t>
  </si>
  <si>
    <t>78,6+33,5+24,2</t>
  </si>
  <si>
    <t>152</t>
  </si>
  <si>
    <t>30,0+12,0+10,0</t>
  </si>
  <si>
    <t>153</t>
  </si>
  <si>
    <t>136,3*0,28*0,08</t>
  </si>
  <si>
    <t>154</t>
  </si>
  <si>
    <t>899431111R00</t>
  </si>
  <si>
    <t>Výšková úprava do 20 cm, zvýšení krytu šoupěte</t>
  </si>
  <si>
    <t>SO104_8_</t>
  </si>
  <si>
    <t>155</t>
  </si>
  <si>
    <t>SO104_9_</t>
  </si>
  <si>
    <t>2,0+6,4+49,0+45,0</t>
  </si>
  <si>
    <t>156</t>
  </si>
  <si>
    <t>917762114R00</t>
  </si>
  <si>
    <t>Osazení ležatého obrubníku betonového, s boční opěrou, do lože z betonu C 16/20</t>
  </si>
  <si>
    <t>nájezdové</t>
  </si>
  <si>
    <t>24,5+12,3+5,5</t>
  </si>
  <si>
    <t>157</t>
  </si>
  <si>
    <t>158</t>
  </si>
  <si>
    <t>159</t>
  </si>
  <si>
    <t>587,4-194,5</t>
  </si>
  <si>
    <t>160</t>
  </si>
  <si>
    <t>195,7-1,2</t>
  </si>
  <si>
    <t>161</t>
  </si>
  <si>
    <t>194,5*14</t>
  </si>
  <si>
    <t>162</t>
  </si>
  <si>
    <t xml:space="preserve">dovoz vsakovací dlažby ze skladu investora - skládka  do 10 km
</t>
  </si>
  <si>
    <t>163</t>
  </si>
  <si>
    <t>20,7*5</t>
  </si>
  <si>
    <t>164</t>
  </si>
  <si>
    <t>165</t>
  </si>
  <si>
    <t>62,8*1,8</t>
  </si>
  <si>
    <t>166</t>
  </si>
  <si>
    <t>167</t>
  </si>
  <si>
    <t>SO104_Z_</t>
  </si>
  <si>
    <t>80,0*0,03</t>
  </si>
  <si>
    <t>168</t>
  </si>
  <si>
    <t>3,1*1,7</t>
  </si>
  <si>
    <t>169</t>
  </si>
  <si>
    <t>59217488</t>
  </si>
  <si>
    <t>Obrubník silniční ABO 2-15 v. 250 x 150 x 1000 mm přírodní</t>
  </si>
  <si>
    <t>94,0</t>
  </si>
  <si>
    <t>;ztratné 2%; 1,88</t>
  </si>
  <si>
    <t>170</t>
  </si>
  <si>
    <t>59217490</t>
  </si>
  <si>
    <t>Obrubník silniční nájezdový ABO 2-15 N v. 150 x 150 x 1000 mm</t>
  </si>
  <si>
    <t>42,3</t>
  </si>
  <si>
    <t>;ztratné 2%; 0,846</t>
  </si>
  <si>
    <t>171</t>
  </si>
  <si>
    <t>59217491</t>
  </si>
  <si>
    <t>Obrubník silniční přechodový pravý ABO 2-15 P,L v 250/150 x 150 x 1000 mm</t>
  </si>
  <si>
    <t>;ztratné 2%; 0,04</t>
  </si>
  <si>
    <t>172</t>
  </si>
  <si>
    <t>59217497</t>
  </si>
  <si>
    <t>Obrubník silniční oblouk vnější ABO 2-15 VO R2 v. 250 x 150 x 780 mm</t>
  </si>
  <si>
    <t>4*2</t>
  </si>
  <si>
    <t>;ztratné 2%; 0,16</t>
  </si>
  <si>
    <t>173</t>
  </si>
  <si>
    <t>592451170</t>
  </si>
  <si>
    <t>Dlažba betonová parketa  200 x 100 x 80 mm, přírodní</t>
  </si>
  <si>
    <t>29,0</t>
  </si>
  <si>
    <t>;ztratné 5%; 1,45</t>
  </si>
  <si>
    <t>174</t>
  </si>
  <si>
    <t>136,3</t>
  </si>
  <si>
    <t>;ztratné 5%; 6,815</t>
  </si>
  <si>
    <t xml:space="preserve">Zatravňovací dvouvrstvá vibrolisovaná dlažba s distančními mezerníky o šířce 30 mm.  Spáry je možné vysypat zeminou smíchanou s travním semenem, podíl zeleně činí 27,8 % plochy. Sražená hrana (s fazetou).  Spotřeba: 25,00 ks/m2 Barva: přírodní šed
Dovoz dlažby ze skladu investora - skládka do  5 km.
Položka bude oceněna nuilovou cenou !!!!!!!</t>
  </si>
  <si>
    <t>SO105</t>
  </si>
  <si>
    <t>Oprava stezky pro pěší a cykl. k ul. Vrchlického</t>
  </si>
  <si>
    <t>175</t>
  </si>
  <si>
    <t>113108307R00</t>
  </si>
  <si>
    <t>Odstranění asfaltové vrstvy pl.do 50 m2, tl. 7 cm</t>
  </si>
  <si>
    <t>SO105_1_</t>
  </si>
  <si>
    <t>SO105_</t>
  </si>
  <si>
    <t>106,0*0,3</t>
  </si>
  <si>
    <t>odstranění poškozeného asf. povrchu - 30 % plochy</t>
  </si>
  <si>
    <t>176</t>
  </si>
  <si>
    <t>113108310R00</t>
  </si>
  <si>
    <t>Odstranění asfaltové vrstvy pl. do 50 m2, tl. 10 cm</t>
  </si>
  <si>
    <t>u napojení na cyklostezku</t>
  </si>
  <si>
    <t>177</t>
  </si>
  <si>
    <t>75,0*0,1</t>
  </si>
  <si>
    <t>178</t>
  </si>
  <si>
    <t>162301101R00</t>
  </si>
  <si>
    <t>Vodorovné přemístění výkopku z hor.1-4 do 500 m</t>
  </si>
  <si>
    <t>přemístění zeminy pro krajnice v rámci stavby</t>
  </si>
  <si>
    <t>74,0*0,1</t>
  </si>
  <si>
    <t>179</t>
  </si>
  <si>
    <t>180</t>
  </si>
  <si>
    <t>v místě napojení na cyklostezku</t>
  </si>
  <si>
    <t>181</t>
  </si>
  <si>
    <t>182</t>
  </si>
  <si>
    <t>569531111R00</t>
  </si>
  <si>
    <t>Zpevnění krajnic prohozenou zeminou tl. 10 cm</t>
  </si>
  <si>
    <t>SO105_5_</t>
  </si>
  <si>
    <t>37,0*2</t>
  </si>
  <si>
    <t>183</t>
  </si>
  <si>
    <t>184</t>
  </si>
  <si>
    <t>577141112RT3</t>
  </si>
  <si>
    <t>Beton asfalt. ACO 11+, do 3 m, tl.5 cm</t>
  </si>
  <si>
    <t>185</t>
  </si>
  <si>
    <t>106,0*0,3+6,0</t>
  </si>
  <si>
    <t>doplnění vrstvy 30 % plochy</t>
  </si>
  <si>
    <t>186</t>
  </si>
  <si>
    <t>919726212R00</t>
  </si>
  <si>
    <t>Těsnění spár krytu vozovek zálivkou za studena, za tepla</t>
  </si>
  <si>
    <t>SO105_9_</t>
  </si>
  <si>
    <t>trvale pružný asf. tmel s emulzí</t>
  </si>
  <si>
    <t>187</t>
  </si>
  <si>
    <t>919735112R00</t>
  </si>
  <si>
    <t>Řezání stávajícího živičného krytu tl. 5 - 10 cm</t>
  </si>
  <si>
    <t>2,6*2</t>
  </si>
  <si>
    <t>188</t>
  </si>
  <si>
    <t>938908411R00</t>
  </si>
  <si>
    <t>Očištění povrchu krytu saponátovým roztokem</t>
  </si>
  <si>
    <t>189</t>
  </si>
  <si>
    <t>938909311R00</t>
  </si>
  <si>
    <t>Odstranění nánosu z povrchu živičného nebo beton.</t>
  </si>
  <si>
    <t>190</t>
  </si>
  <si>
    <t>27,64-6,22</t>
  </si>
  <si>
    <t>191</t>
  </si>
  <si>
    <t>192</t>
  </si>
  <si>
    <t>6,22*14</t>
  </si>
  <si>
    <t>193</t>
  </si>
  <si>
    <t>0,4*3</t>
  </si>
  <si>
    <t>odvoz 3 kusů bet. květináčů do skladu investora</t>
  </si>
  <si>
    <t>194</t>
  </si>
  <si>
    <t>195</t>
  </si>
  <si>
    <t>beton. květináče do skladu investora</t>
  </si>
  <si>
    <t>196</t>
  </si>
  <si>
    <t>197</t>
  </si>
  <si>
    <t>SO105_Z_</t>
  </si>
  <si>
    <t>SO106</t>
  </si>
  <si>
    <t>Oprava povrchu komunikace ul. Pavlovova</t>
  </si>
  <si>
    <t>198</t>
  </si>
  <si>
    <t>113151314R00</t>
  </si>
  <si>
    <t>Fréz.živič.krytu nad 500 m2, s překážkami, tl.5 cm</t>
  </si>
  <si>
    <t>SO106_1_</t>
  </si>
  <si>
    <t>SO106_</t>
  </si>
  <si>
    <t>199</t>
  </si>
  <si>
    <t>SO106_5_</t>
  </si>
  <si>
    <t>200</t>
  </si>
  <si>
    <t>577142112R00</t>
  </si>
  <si>
    <t>plochy nad 1000 m2</t>
  </si>
  <si>
    <t>201</t>
  </si>
  <si>
    <t>SO106_8_</t>
  </si>
  <si>
    <t>2+2+2</t>
  </si>
  <si>
    <t>202</t>
  </si>
  <si>
    <t>4+2+2</t>
  </si>
  <si>
    <t>203</t>
  </si>
  <si>
    <t>SO106_9_</t>
  </si>
  <si>
    <t>6,5+4,0+3,3+15,5+6,1+3,1</t>
  </si>
  <si>
    <t>204</t>
  </si>
  <si>
    <t>205</t>
  </si>
  <si>
    <t>357,61-161,15</t>
  </si>
  <si>
    <t>206</t>
  </si>
  <si>
    <t>VORN</t>
  </si>
  <si>
    <t>Vedlejší a ostatní rozpočtové náklady</t>
  </si>
  <si>
    <t>010VD</t>
  </si>
  <si>
    <t>Vedlejší rozpočtové náklady</t>
  </si>
  <si>
    <t>207</t>
  </si>
  <si>
    <t>100 00-01</t>
  </si>
  <si>
    <t>Dopravně inženýrská opatření</t>
  </si>
  <si>
    <t>soubor</t>
  </si>
  <si>
    <t>010VD_</t>
  </si>
  <si>
    <t>VORN_0_</t>
  </si>
  <si>
    <t>VORN_</t>
  </si>
  <si>
    <t xml:space="preserve">Dopravně inženýrská opatření po dobu stavby, prováděná v souladu s pokyny Policie ČR - dopravního inspektorátu, dle pokynů příslušného odboru dopravy a správce komunikace - Služby města Jihlavy a dle pokynů dalších příslušných orgánů.
Včetně veškerého přechodného dopravního značení, vč. instalace a zajištění servisu značení po celou dobu trvání stavby.
Zajištění prací pro "Stanovení přechodné úpravy silničního provozu na komunikacích dle §77 zákona č. 361/2000 Sb., O provozu na pozemních komunikacích."
Zpracování plánu DIO.</t>
  </si>
  <si>
    <t>208</t>
  </si>
  <si>
    <t>Náklady na vytýčení budovaných ploch</t>
  </si>
  <si>
    <t>Geodetické vytýčení nově budovaných parkovacích míst a souvisejícíchc konstrukcí, včetně nákladů na opakovanou dopravu geodetické skupiny, práce kancelářské a výstupní materiál.</t>
  </si>
  <si>
    <t>209</t>
  </si>
  <si>
    <t>Náklady na vytýčení stávajících inž. sítí</t>
  </si>
  <si>
    <t xml:space="preserve">Polohové a hloubkové vytyčení stávajících sítí před zahájením zemních prací pro každou stavbu zvlášť,
( opakované vytyčení v případě poškození, ztráty, znehodnocení či nejasnosti vytyčovacích znaků v terénu
staveniště ) sítě a zařízení, včetně protokolárního předání vytyčení</t>
  </si>
  <si>
    <t>210</t>
  </si>
  <si>
    <t>Náklady na zajištění dopravy</t>
  </si>
  <si>
    <t>Náklady na projednání návrhu dočasného dopravního značení /MMJ, odbor dopravy, Policie ČR, DI/, zřízení, přemisťování a zrušení dočasného dopravního značení pro jednotlivé stavby ve vazbě na harmonogram prací.</t>
  </si>
  <si>
    <t>211</t>
  </si>
  <si>
    <t>Náklady na informační cedule</t>
  </si>
  <si>
    <t xml:space="preserve">Náklady na pořízení informačních, zákazových a příkazových cedulí pro zajištění označení stavby a příkazových cedulí pro vymezení pohybu chodců či vozidel po staveništi (osazení dle potřeby stavby), 
náklady na osazení, přemístění a zrušení cedulí
</t>
  </si>
  <si>
    <t>212</t>
  </si>
  <si>
    <t>Náklady na oplocení, ohrazení výkopů</t>
  </si>
  <si>
    <t>Náklady na zřízení, údržbu, přemístění a zrušení oplocení či ohrazení výkopových rýh a jam, případně jejich jiné vyznačení v terénu po dobu jejich existence s odkazem na předpisy BOZP a součinnost určeného koordinátora BOZP stavby</t>
  </si>
  <si>
    <t>213</t>
  </si>
  <si>
    <t>Náklady na projednání záborů</t>
  </si>
  <si>
    <t>Náklady na projednání a zajištění záborů všech ploch potřebných k realizaci stavby, včetně případných poplatků za pronájem ploch.</t>
  </si>
  <si>
    <t>214</t>
  </si>
  <si>
    <t>Náklady na zajištění skládek</t>
  </si>
  <si>
    <t>Náklady na projednání a zajištění míst mezideponií a deponií vytěžených hmot, tzn. projednání uložení vytěžených hmot na dočasné skládky po dobu stavby, respektive trvalé skládky za účelem trvalého uložení vytěžených hmot s vlastníky pozemků či skládek. Před zahájením stavby bude doložen investorovi smluvní vztah s vlastníkem pozemků na nichž budou zeminy či vytěžené hmoty ukládány.</t>
  </si>
  <si>
    <t>215</t>
  </si>
  <si>
    <t>Náklady na vypracování harmonogramu</t>
  </si>
  <si>
    <t>Náklady na vypracování harmonogramu stavebních prací pro stavbu s jeho průběžnou aktualizací, projednání a odsouhlasení s investorem, provozovatelem, DOS a koordinátorem BOZP.</t>
  </si>
  <si>
    <t>216</t>
  </si>
  <si>
    <t>200 00-01</t>
  </si>
  <si>
    <t>Geometrický plán stavby</t>
  </si>
  <si>
    <t xml:space="preserve">Geometrický plán stavby pro vložení do katastru nemovitostí, zhotovený oprávněnou osobou.
</t>
  </si>
  <si>
    <t>217</t>
  </si>
  <si>
    <t>Dokumentace skutečného provedení stavby</t>
  </si>
  <si>
    <t>Dokumentace skutečného provedení stavebních objektů /opravené situace, popř. předepsaná fotodokumentace atd./, dle specifikace uvedené u jednotlivých stavebních objektů, mimo geodetického zaměření Microstation.</t>
  </si>
  <si>
    <t>218</t>
  </si>
  <si>
    <t>Geodetické zaměření skutečného provedení stavby</t>
  </si>
  <si>
    <t>Geodetické zaměření MICROSTATION skutečného stavu provedených konstrukcí, včetně veřejného osvětlení, včetně nákladů na opakovanou dopravu geodetické skupiny, práce kancelářské a výstupní materiál.</t>
  </si>
  <si>
    <t>VRN-ZS</t>
  </si>
  <si>
    <t>Vedlejší rozpočtové náklady - zařízení staveniště</t>
  </si>
  <si>
    <t>219</t>
  </si>
  <si>
    <t>Náklady na zařízení staveniště</t>
  </si>
  <si>
    <t>VRN-ZS_0_</t>
  </si>
  <si>
    <t>VRN-ZS_</t>
  </si>
  <si>
    <t xml:space="preserve">Náklady na projednání a zajištění míst GZS (zázemí zhotovitele, skládky materiálů k zabudování do stavby, skládky sypkých materiálů). Vše rozsahu souvisejících nákladů a případných poplatků za užívání či nájem ploch. Zařízení staveniště pro stavbu.
</t>
  </si>
  <si>
    <t>Celkem:</t>
  </si>
  <si>
    <t>Náklady na veškeré výkony a materiály jsou obsaženy v příslušných položkách</t>
  </si>
  <si>
    <t>Soupis prací - Jen objekty celkem</t>
  </si>
  <si>
    <t>Zkrácený popis</t>
  </si>
  <si>
    <t>F</t>
  </si>
  <si>
    <t>Krycí list soupisu prací</t>
  </si>
  <si>
    <t>IČO/DIČ:</t>
  </si>
  <si>
    <t>00286010/</t>
  </si>
  <si>
    <t>Položek: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</si>
  <si>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</si>
  <si>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</si>
  <si>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</si>
  <si>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</si>
  <si>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</si>
  <si>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</si>
  <si>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</si>
  <si>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</si>
  <si>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</si>
  <si>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</si>
  <si>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</si>
  <si>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Zařízení staveniště</t>
  </si>
  <si>
    <t>Bez pevné podl.</t>
  </si>
  <si>
    <t>Mimostav. doprava</t>
  </si>
  <si>
    <t>PSV</t>
  </si>
  <si>
    <t>Kulturní památka</t>
  </si>
  <si>
    <t>Územní vlivy</t>
  </si>
  <si>
    <t>Provozní vlivy</t>
  </si>
  <si>
    <t>"M"</t>
  </si>
  <si>
    <t>Ostatní</t>
  </si>
  <si>
    <t>NUS z rozpočtu</t>
  </si>
  <si>
    <t>Přesun hmot a sutí</t>
  </si>
  <si>
    <t>ZRN celkem</t>
  </si>
  <si>
    <t>DN celkem</t>
  </si>
  <si>
    <t>NUS celkem</t>
  </si>
  <si>
    <t>DN celkem z obj.</t>
  </si>
  <si>
    <t>NUS celkem z obj.</t>
  </si>
  <si>
    <t>VORN celkem</t>
  </si>
  <si>
    <t>VORN celkem z obj.</t>
  </si>
  <si>
    <t>Základ 0%</t>
  </si>
  <si>
    <t>Základ 12%</t>
  </si>
  <si>
    <t>DPH 12%</t>
  </si>
  <si>
    <t>Celkem bez DPH</t>
  </si>
  <si>
    <t>Základ 21%</t>
  </si>
  <si>
    <t>DPH 21%</t>
  </si>
  <si>
    <t>Celkem včetně DPH</t>
  </si>
  <si>
    <t>Projektant</t>
  </si>
  <si>
    <t>Objednatel</t>
  </si>
  <si>
    <t>Zhotovitel</t>
  </si>
  <si>
    <t>Datum, razítko a podpis</t>
  </si>
  <si>
    <t xml:space="preserve">Náklady na veškeré výkony a materiály jsou obsaženy v příslušných položkách </t>
  </si>
  <si>
    <t>Vedlejší rozpočtové náklady VRN</t>
  </si>
  <si>
    <t>Doplňkové náklady DN</t>
  </si>
  <si>
    <t>Kč</t>
  </si>
  <si>
    <t>%</t>
  </si>
  <si>
    <t>Základna</t>
  </si>
  <si>
    <t>Celkem DN</t>
  </si>
  <si>
    <t>Celkem NUS</t>
  </si>
  <si>
    <t>Celkem VRN</t>
  </si>
  <si>
    <t>Ostatní rozpočtové náklady ORN</t>
  </si>
  <si>
    <t>Ostatní rozpočtové náklady (ORN)</t>
  </si>
  <si>
    <t>Celkem ORN</t>
  </si>
</sst>
</file>

<file path=xl/styles.xml><?xml version="1.0" encoding="utf-8"?>
<styleSheet xmlns="http://schemas.openxmlformats.org/spreadsheetml/2006/main">
  <numFmts count="0"/>
  <fonts count="14">
    <font>
      <sz val="11"/>
      <name val="Calibri"/>
      <charset val="1"/>
    </font>
    <font>
      <color rgb="FF000000"/>
      <sz val="18"/>
      <name val="Arial"/>
      <charset val="238"/>
    </font>
    <font>
      <color rgb="FF000000"/>
      <sz val="10"/>
      <name val="Arial"/>
      <charset val="238"/>
      <b/>
    </font>
    <font>
      <color rgb="FF000000"/>
      <sz val="10"/>
      <name val="Arial"/>
      <charset val="238"/>
    </font>
    <font>
      <color rgb="FF000000"/>
      <sz val="10"/>
      <name val="Arial"/>
      <charset val="238"/>
      <i/>
    </font>
    <font>
      <color rgb="FFDF0000"/>
      <sz val="10"/>
      <name val="Arial"/>
      <charset val="238"/>
      <i/>
    </font>
    <font>
      <color rgb="FF0000FF"/>
      <sz val="10"/>
      <name val="Arial"/>
      <charset val="238"/>
      <i/>
    </font>
    <font>
      <color rgb="FF0078D7"/>
      <sz val="10"/>
      <name val="Arial"/>
      <charset val="238"/>
      <i/>
    </font>
    <font>
      <color rgb="FF000000"/>
      <sz val="8"/>
      <name val="Arial"/>
      <charset val="238"/>
      <i/>
    </font>
    <font>
      <color rgb="FF000000"/>
      <sz val="18"/>
      <name val="Arial"/>
      <charset val="238"/>
      <b/>
    </font>
    <font>
      <color rgb="FF000000"/>
      <sz val="20"/>
      <name val="Arial"/>
      <charset val="238"/>
      <b/>
    </font>
    <font>
      <color rgb="FF000000"/>
      <sz val="11"/>
      <name val="Arial"/>
      <charset val="238"/>
      <b/>
    </font>
    <font>
      <color rgb="FF000000"/>
      <sz val="12"/>
      <name val="Arial"/>
      <charset val="238"/>
      <b/>
    </font>
    <font>
      <color rgb="FF000000"/>
      <sz val="12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CCFFFF"/>
        <bgColor rgb="FFCCFFFF"/>
      </patternFill>
    </fill>
  </fills>
  <borders count="8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borderId="0" fillId="0" fontId="0" numFmtId="0"/>
  </cellStyleXfs>
  <cellXfs count="189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3" fontId="3" numFmtId="0" xfId="0">
      <alignment horizontal="left" vertical="center" textRotation="0" shrinkToFit="false" wrapText="true"/>
      <protection hidden="false" locked="false"/>
    </xf>
    <xf applyAlignment="true" applyBorder="true" applyFill="true" applyNumberFormat="true" applyFont="true" applyProtection="true" borderId="6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1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4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15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9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4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5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2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3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3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4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5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7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5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7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6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3" fontId="7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7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5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7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0" fontId="3" numFmtId="1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0" fontId="9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7" fillId="2" fontId="10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2" fontId="10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1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5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7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0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0" fontId="1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2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2" fontId="1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3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2" fontId="1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5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6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7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9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0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1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6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7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1" fillId="0" fontId="1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0" fontId="1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12" numFmtId="0" xfId="0">
      <alignment horizontal="right" vertical="center" textRotation="0" shrinkToFit="false" wrapText="false"/>
      <protection hidden="false" locked="true"/>
    </xf>
  </cellXfs>
  <dxfs count="0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3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4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drawing1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3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4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worksheets/_rels/sheet1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BX516"/>
  <sheetViews>
    <sheetView workbookViewId="0" tabSelected="true" showZeros="true" showFormulas="false" showGridLines="true" showRowColHeaders="true">
      <pane topLeftCell="A12" state="frozen" activePane="bottomLeft" ySplit="11"/>
      <selection pane="bottomLeft" sqref="A516:N516" activeCell="A516"/>
    </sheetView>
  </sheetViews>
  <sheetFormatPr defaultColWidth="12.140625" customHeight="true" defaultRowHeight="15"/>
  <cols>
    <col max="1" min="1" style="0" width="3.99609375" customWidth="true"/>
    <col max="2" min="2" style="0" width="7.5703125" customWidth="true"/>
    <col max="3" min="3" style="0" width="17.85546875" customWidth="true"/>
    <col max="4" min="4" style="0" width="37.28515625" customWidth="true"/>
    <col max="5" min="5" style="0" width="35.7109375" customWidth="true"/>
    <col max="6" min="6" style="0" width="6.42578125" customWidth="true"/>
    <col max="7" min="7" style="0" width="12.85546875" customWidth="true"/>
    <col max="8" min="8" style="0" width="12" customWidth="true"/>
    <col max="11" min="9" style="0" width="15.7109375" customWidth="true"/>
    <col max="13" min="12" style="0" width="11.7109375" customWidth="true"/>
    <col max="14" min="14" style="0" width="13.42578125" customWidth="true"/>
    <col max="75" min="25" style="0" width="12.140625" hidden="true"/>
    <col max="76" min="76" style="0" width="73" customWidth="true" hidden="true"/>
    <col max="78" min="77" style="0" width="12.140625" hidden="true"/>
  </cols>
  <sheetData>
    <row r="1" customHeight="true" ht="54.7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AS1" s="2">
        <f>SUM(AJ1:AJ2)</f>
      </c>
      <c r="AT1" s="2">
        <f>SUM(AK1:AK2)</f>
      </c>
      <c r="AU1" s="2">
        <f>SUM(AL1:AL2)</f>
      </c>
    </row>
    <row r="2">
      <c r="A2" s="3" t="s">
        <v>1</v>
      </c>
      <c r="B2" s="4"/>
      <c r="C2" s="4"/>
      <c r="D2" s="5" t="s">
        <v>2</v>
      </c>
      <c r="E2" s="6"/>
      <c r="F2" s="4" t="s">
        <v>3</v>
      </c>
      <c r="G2" s="4"/>
      <c r="H2" s="7" t="s">
        <v>4</v>
      </c>
      <c r="I2" s="8" t="s">
        <v>5</v>
      </c>
      <c r="J2" s="8" t="s">
        <v>6</v>
      </c>
      <c r="K2" s="4"/>
      <c r="L2" s="4"/>
      <c r="M2" s="4"/>
      <c r="N2" s="9"/>
    </row>
    <row r="3">
      <c r="A3" s="10"/>
      <c r="B3" s="11"/>
      <c r="C3" s="11"/>
      <c r="D3" s="12"/>
      <c r="E3" s="12"/>
      <c r="F3" s="11"/>
      <c r="G3" s="11"/>
      <c r="H3" s="13"/>
      <c r="I3" s="11"/>
      <c r="J3" s="11"/>
      <c r="K3" s="11"/>
      <c r="L3" s="11"/>
      <c r="M3" s="11"/>
      <c r="N3" s="14"/>
    </row>
    <row r="4">
      <c r="A4" s="15" t="s">
        <v>7</v>
      </c>
      <c r="B4" s="11"/>
      <c r="C4" s="11"/>
      <c r="D4" s="16" t="s">
        <v>4</v>
      </c>
      <c r="E4" s="11"/>
      <c r="F4" s="11" t="s">
        <v>8</v>
      </c>
      <c r="G4" s="11"/>
      <c r="H4" s="13" t="s">
        <v>4</v>
      </c>
      <c r="I4" s="16" t="s">
        <v>9</v>
      </c>
      <c r="J4" s="11" t="s">
        <v>10</v>
      </c>
      <c r="K4" s="11"/>
      <c r="L4" s="11"/>
      <c r="M4" s="11"/>
      <c r="N4" s="14"/>
    </row>
    <row r="5">
      <c r="A5" s="10"/>
      <c r="B5" s="11"/>
      <c r="C5" s="11"/>
      <c r="D5" s="11"/>
      <c r="E5" s="11"/>
      <c r="F5" s="11"/>
      <c r="G5" s="11"/>
      <c r="H5" s="13"/>
      <c r="I5" s="11"/>
      <c r="J5" s="11"/>
      <c r="K5" s="11"/>
      <c r="L5" s="11"/>
      <c r="M5" s="11"/>
      <c r="N5" s="14"/>
    </row>
    <row r="6">
      <c r="A6" s="15" t="s">
        <v>11</v>
      </c>
      <c r="B6" s="11"/>
      <c r="C6" s="11"/>
      <c r="D6" s="16" t="s">
        <v>12</v>
      </c>
      <c r="E6" s="11"/>
      <c r="F6" s="11" t="s">
        <v>13</v>
      </c>
      <c r="G6" s="11"/>
      <c r="H6" s="13" t="s">
        <v>4</v>
      </c>
      <c r="I6" s="16" t="s">
        <v>14</v>
      </c>
      <c r="J6" s="17" t="s">
        <v>15</v>
      </c>
      <c r="K6" s="13"/>
      <c r="L6" s="13"/>
      <c r="M6" s="13"/>
      <c r="N6" s="18"/>
    </row>
    <row r="7">
      <c r="A7" s="10"/>
      <c r="B7" s="11"/>
      <c r="C7" s="11"/>
      <c r="D7" s="11"/>
      <c r="E7" s="11"/>
      <c r="F7" s="11"/>
      <c r="G7" s="11"/>
      <c r="H7" s="13"/>
      <c r="I7" s="11"/>
      <c r="J7" s="13"/>
      <c r="K7" s="13"/>
      <c r="L7" s="13"/>
      <c r="M7" s="13"/>
      <c r="N7" s="18"/>
    </row>
    <row r="8">
      <c r="A8" s="15" t="s">
        <v>16</v>
      </c>
      <c r="B8" s="11"/>
      <c r="C8" s="11"/>
      <c r="D8" s="16" t="s">
        <v>4</v>
      </c>
      <c r="E8" s="11"/>
      <c r="F8" s="11" t="s">
        <v>17</v>
      </c>
      <c r="G8" s="11"/>
      <c r="H8" s="13" t="s">
        <v>18</v>
      </c>
      <c r="I8" s="16" t="s">
        <v>19</v>
      </c>
      <c r="J8" s="17" t="s">
        <v>20</v>
      </c>
      <c r="K8" s="13"/>
      <c r="L8" s="13"/>
      <c r="M8" s="13"/>
      <c r="N8" s="18"/>
    </row>
    <row r="9">
      <c r="A9" s="19"/>
      <c r="B9" s="20"/>
      <c r="C9" s="20"/>
      <c r="D9" s="20"/>
      <c r="E9" s="20"/>
      <c r="F9" s="20"/>
      <c r="G9" s="20"/>
      <c r="H9" s="21"/>
      <c r="I9" s="20"/>
      <c r="J9" s="21"/>
      <c r="K9" s="21"/>
      <c r="L9" s="21"/>
      <c r="M9" s="21"/>
      <c r="N9" s="22"/>
    </row>
    <row r="10">
      <c r="A10" s="23" t="s">
        <v>21</v>
      </c>
      <c r="B10" s="24" t="s">
        <v>22</v>
      </c>
      <c r="C10" s="24" t="s">
        <v>23</v>
      </c>
      <c r="D10" s="25" t="s">
        <v>24</v>
      </c>
      <c r="E10" s="26"/>
      <c r="F10" s="24" t="s">
        <v>25</v>
      </c>
      <c r="G10" s="27" t="s">
        <v>26</v>
      </c>
      <c r="H10" s="28" t="s">
        <v>27</v>
      </c>
      <c r="I10" s="29" t="s">
        <v>28</v>
      </c>
      <c r="J10" s="30"/>
      <c r="K10" s="31"/>
      <c r="L10" s="32" t="s">
        <v>29</v>
      </c>
      <c r="M10" s="33"/>
      <c r="N10" s="34" t="s">
        <v>30</v>
      </c>
      <c r="BK10" s="35" t="s">
        <v>31</v>
      </c>
      <c r="BL10" s="36" t="s">
        <v>32</v>
      </c>
      <c r="BW10" s="36" t="s">
        <v>33</v>
      </c>
    </row>
    <row r="11">
      <c r="A11" s="37" t="s">
        <v>4</v>
      </c>
      <c r="B11" s="38" t="s">
        <v>4</v>
      </c>
      <c r="C11" s="38" t="s">
        <v>4</v>
      </c>
      <c r="D11" s="39" t="s">
        <v>34</v>
      </c>
      <c r="E11" s="40"/>
      <c r="F11" s="38" t="s">
        <v>4</v>
      </c>
      <c r="G11" s="38" t="s">
        <v>4</v>
      </c>
      <c r="H11" s="41" t="s">
        <v>35</v>
      </c>
      <c r="I11" s="42" t="s">
        <v>36</v>
      </c>
      <c r="J11" s="43" t="s">
        <v>37</v>
      </c>
      <c r="K11" s="44" t="s">
        <v>38</v>
      </c>
      <c r="L11" s="45" t="s">
        <v>39</v>
      </c>
      <c r="M11" s="46" t="s">
        <v>38</v>
      </c>
      <c r="N11" s="47" t="s">
        <v>40</v>
      </c>
      <c r="Z11" s="35" t="s">
        <v>41</v>
      </c>
      <c r="AA11" s="35" t="s">
        <v>42</v>
      </c>
      <c r="AB11" s="35" t="s">
        <v>43</v>
      </c>
      <c r="AC11" s="35" t="s">
        <v>44</v>
      </c>
      <c r="AD11" s="35" t="s">
        <v>45</v>
      </c>
      <c r="AE11" s="35" t="s">
        <v>46</v>
      </c>
      <c r="AF11" s="35" t="s">
        <v>47</v>
      </c>
      <c r="AG11" s="35" t="s">
        <v>48</v>
      </c>
      <c r="AH11" s="35" t="s">
        <v>49</v>
      </c>
      <c r="BH11" s="35" t="s">
        <v>50</v>
      </c>
      <c r="BI11" s="35" t="s">
        <v>51</v>
      </c>
      <c r="BJ11" s="35" t="s">
        <v>52</v>
      </c>
    </row>
    <row r="12">
      <c r="A12" s="48" t="s">
        <v>53</v>
      </c>
      <c r="B12" s="49" t="s">
        <v>54</v>
      </c>
      <c r="C12" s="49" t="s">
        <v>53</v>
      </c>
      <c r="D12" s="50" t="s">
        <v>55</v>
      </c>
      <c r="E12" s="49"/>
      <c r="F12" s="51" t="s">
        <v>4</v>
      </c>
      <c r="G12" s="51" t="s">
        <v>4</v>
      </c>
      <c r="H12" s="52" t="s">
        <v>4</v>
      </c>
      <c r="I12" s="53">
        <f>ROUND(SUM(I13,I22,I29,I34,I40,I45,I55,I62,I65,I71,I74,I91),2)</f>
      </c>
      <c r="J12" s="53">
        <f>ROUND(SUM(J13,J22,J29,J34,J40,J45,J55,J62,J65,J71,J74,J91),2)</f>
      </c>
      <c r="K12" s="53">
        <f>ROUND(SUM(K13,K22,K29,K34,K40,K45,K55,K62,K65,K71,K74,K91),2)</f>
      </c>
      <c r="L12" s="54" t="s">
        <v>53</v>
      </c>
      <c r="M12" s="53">
        <f>SUM(M13,M22,M29,M34,M40,M45,M55,M62,M65,M71,M74,M91)</f>
      </c>
      <c r="N12" s="55" t="s">
        <v>53</v>
      </c>
    </row>
    <row r="13">
      <c r="A13" s="56" t="s">
        <v>53</v>
      </c>
      <c r="B13" s="57" t="s">
        <v>54</v>
      </c>
      <c r="C13" s="57" t="s">
        <v>56</v>
      </c>
      <c r="D13" s="58" t="s">
        <v>57</v>
      </c>
      <c r="E13" s="57"/>
      <c r="F13" s="59" t="s">
        <v>4</v>
      </c>
      <c r="G13" s="59" t="s">
        <v>4</v>
      </c>
      <c r="H13" s="60" t="s">
        <v>4</v>
      </c>
      <c r="I13" s="2">
        <f>ROUND(SUM(I14:I19),2)</f>
      </c>
      <c r="J13" s="2">
        <f>ROUND(SUM(J14:J19),2)</f>
      </c>
      <c r="K13" s="2">
        <f>ROUND(SUM(K14:K19),2)</f>
      </c>
      <c r="L13" s="35" t="s">
        <v>53</v>
      </c>
      <c r="M13" s="2">
        <f>SUM(M14:M19)</f>
      </c>
      <c r="N13" s="61" t="s">
        <v>53</v>
      </c>
      <c r="AI13" s="35" t="s">
        <v>54</v>
      </c>
      <c r="AS13" s="2">
        <f>SUM(AJ14:AJ19)</f>
      </c>
      <c r="AT13" s="2">
        <f>SUM(AK14:AK19)</f>
      </c>
      <c r="AU13" s="2">
        <f>SUM(AL14:AL19)</f>
      </c>
    </row>
    <row r="14">
      <c r="A14" s="10" t="s">
        <v>58</v>
      </c>
      <c r="B14" s="11" t="s">
        <v>54</v>
      </c>
      <c r="C14" s="11" t="s">
        <v>59</v>
      </c>
      <c r="D14" s="16" t="s">
        <v>60</v>
      </c>
      <c r="E14" s="11"/>
      <c r="F14" s="11" t="s">
        <v>61</v>
      </c>
      <c r="G14" s="62" t="n">
        <v>30</v>
      </c>
      <c r="H14" s="63" t="n">
        <v>0</v>
      </c>
      <c r="I14" s="62">
        <f>ROUND(G14*AO14,2)</f>
      </c>
      <c r="J14" s="62">
        <f>ROUND(G14*AP14,2)</f>
      </c>
      <c r="K14" s="62">
        <f>ROUND(G14*H14,2)</f>
      </c>
      <c r="L14" s="62" t="n">
        <v>0.33</v>
      </c>
      <c r="M14" s="62">
        <f>G14*L14</f>
      </c>
      <c r="N14" s="64" t="s">
        <v>62</v>
      </c>
      <c r="Z14" s="62">
        <f>ROUND(IF(AQ14="5",BJ14,0),2)</f>
      </c>
      <c r="AB14" s="62">
        <f>ROUND(IF(AQ14="1",BH14,0),2)</f>
      </c>
      <c r="AC14" s="62">
        <f>ROUND(IF(AQ14="1",BI14,0),2)</f>
      </c>
      <c r="AD14" s="62">
        <f>ROUND(IF(AQ14="7",BH14,0),2)</f>
      </c>
      <c r="AE14" s="62">
        <f>ROUND(IF(AQ14="7",BI14,0),2)</f>
      </c>
      <c r="AF14" s="62">
        <f>ROUND(IF(AQ14="2",BH14,0),2)</f>
      </c>
      <c r="AG14" s="62">
        <f>ROUND(IF(AQ14="2",BI14,0),2)</f>
      </c>
      <c r="AH14" s="62">
        <f>ROUND(IF(AQ14="0",BJ14,0),2)</f>
      </c>
      <c r="AI14" s="35" t="s">
        <v>54</v>
      </c>
      <c r="AJ14" s="62">
        <f>IF(AN14=0,K14,0)</f>
      </c>
      <c r="AK14" s="62">
        <f>IF(AN14=12,K14,0)</f>
      </c>
      <c r="AL14" s="62">
        <f>IF(AN14=21,K14,0)</f>
      </c>
      <c r="AN14" s="62" t="n">
        <v>21</v>
      </c>
      <c r="AO14" s="62">
        <f>H14*0</f>
      </c>
      <c r="AP14" s="62">
        <f>H14*(1-0)</f>
      </c>
      <c r="AQ14" s="65" t="s">
        <v>58</v>
      </c>
      <c r="AV14" s="62">
        <f>ROUND(AW14+AX14,2)</f>
      </c>
      <c r="AW14" s="62">
        <f>ROUND(G14*AO14,2)</f>
      </c>
      <c r="AX14" s="62">
        <f>ROUND(G14*AP14,2)</f>
      </c>
      <c r="AY14" s="65" t="s">
        <v>63</v>
      </c>
      <c r="AZ14" s="65" t="s">
        <v>64</v>
      </c>
      <c r="BA14" s="35" t="s">
        <v>65</v>
      </c>
      <c r="BC14" s="62">
        <f>AW14+AX14</f>
      </c>
      <c r="BD14" s="62">
        <f>H14/(100-BE14)*100</f>
      </c>
      <c r="BE14" s="62" t="n">
        <v>0</v>
      </c>
      <c r="BF14" s="62">
        <f>M14</f>
      </c>
      <c r="BH14" s="62">
        <f>G14*AO14</f>
      </c>
      <c r="BI14" s="62">
        <f>G14*AP14</f>
      </c>
      <c r="BJ14" s="62">
        <f>G14*H14</f>
      </c>
      <c r="BK14" s="65" t="s">
        <v>66</v>
      </c>
      <c r="BL14" s="62" t="n">
        <v>11</v>
      </c>
      <c r="BW14" s="62" t="n">
        <v>21</v>
      </c>
      <c r="BX14" s="16" t="s">
        <v>60</v>
      </c>
    </row>
    <row r="15">
      <c r="A15" s="10" t="s">
        <v>67</v>
      </c>
      <c r="B15" s="11" t="s">
        <v>54</v>
      </c>
      <c r="C15" s="11" t="s">
        <v>68</v>
      </c>
      <c r="D15" s="16" t="s">
        <v>69</v>
      </c>
      <c r="E15" s="11"/>
      <c r="F15" s="11" t="s">
        <v>61</v>
      </c>
      <c r="G15" s="62" t="n">
        <v>30</v>
      </c>
      <c r="H15" s="63" t="n">
        <v>0</v>
      </c>
      <c r="I15" s="62">
        <f>ROUND(G15*AO15,2)</f>
      </c>
      <c r="J15" s="62">
        <f>ROUND(G15*AP15,2)</f>
      </c>
      <c r="K15" s="62">
        <f>ROUND(G15*H15,2)</f>
      </c>
      <c r="L15" s="62" t="n">
        <v>0.33</v>
      </c>
      <c r="M15" s="62">
        <f>G15*L15</f>
      </c>
      <c r="N15" s="64" t="s">
        <v>62</v>
      </c>
      <c r="Z15" s="62">
        <f>ROUND(IF(AQ15="5",BJ15,0),2)</f>
      </c>
      <c r="AB15" s="62">
        <f>ROUND(IF(AQ15="1",BH15,0),2)</f>
      </c>
      <c r="AC15" s="62">
        <f>ROUND(IF(AQ15="1",BI15,0),2)</f>
      </c>
      <c r="AD15" s="62">
        <f>ROUND(IF(AQ15="7",BH15,0),2)</f>
      </c>
      <c r="AE15" s="62">
        <f>ROUND(IF(AQ15="7",BI15,0),2)</f>
      </c>
      <c r="AF15" s="62">
        <f>ROUND(IF(AQ15="2",BH15,0),2)</f>
      </c>
      <c r="AG15" s="62">
        <f>ROUND(IF(AQ15="2",BI15,0),2)</f>
      </c>
      <c r="AH15" s="62">
        <f>ROUND(IF(AQ15="0",BJ15,0),2)</f>
      </c>
      <c r="AI15" s="35" t="s">
        <v>54</v>
      </c>
      <c r="AJ15" s="62">
        <f>IF(AN15=0,K15,0)</f>
      </c>
      <c r="AK15" s="62">
        <f>IF(AN15=12,K15,0)</f>
      </c>
      <c r="AL15" s="62">
        <f>IF(AN15=21,K15,0)</f>
      </c>
      <c r="AN15" s="62" t="n">
        <v>21</v>
      </c>
      <c r="AO15" s="62">
        <f>H15*0</f>
      </c>
      <c r="AP15" s="62">
        <f>H15*(1-0)</f>
      </c>
      <c r="AQ15" s="65" t="s">
        <v>58</v>
      </c>
      <c r="AV15" s="62">
        <f>ROUND(AW15+AX15,2)</f>
      </c>
      <c r="AW15" s="62">
        <f>ROUND(G15*AO15,2)</f>
      </c>
      <c r="AX15" s="62">
        <f>ROUND(G15*AP15,2)</f>
      </c>
      <c r="AY15" s="65" t="s">
        <v>63</v>
      </c>
      <c r="AZ15" s="65" t="s">
        <v>64</v>
      </c>
      <c r="BA15" s="35" t="s">
        <v>65</v>
      </c>
      <c r="BC15" s="62">
        <f>AW15+AX15</f>
      </c>
      <c r="BD15" s="62">
        <f>H15/(100-BE15)*100</f>
      </c>
      <c r="BE15" s="62" t="n">
        <v>0</v>
      </c>
      <c r="BF15" s="62">
        <f>M15</f>
      </c>
      <c r="BH15" s="62">
        <f>G15*AO15</f>
      </c>
      <c r="BI15" s="62">
        <f>G15*AP15</f>
      </c>
      <c r="BJ15" s="62">
        <f>G15*H15</f>
      </c>
      <c r="BK15" s="65" t="s">
        <v>66</v>
      </c>
      <c r="BL15" s="62" t="n">
        <v>11</v>
      </c>
      <c r="BW15" s="62" t="n">
        <v>21</v>
      </c>
      <c r="BX15" s="16" t="s">
        <v>69</v>
      </c>
    </row>
    <row r="16" customHeight="true" ht="13.5">
      <c r="A16" s="66"/>
      <c r="C16" s="67" t="s">
        <v>70</v>
      </c>
      <c r="D16" s="68" t="s">
        <v>71</v>
      </c>
      <c r="E16" s="69"/>
      <c r="F16" s="69"/>
      <c r="G16" s="69"/>
      <c r="H16" s="70"/>
      <c r="I16" s="69"/>
      <c r="J16" s="69"/>
      <c r="K16" s="69"/>
      <c r="L16" s="69"/>
      <c r="M16" s="69"/>
      <c r="N16" s="71"/>
    </row>
    <row r="17">
      <c r="A17" s="10" t="s">
        <v>72</v>
      </c>
      <c r="B17" s="11" t="s">
        <v>54</v>
      </c>
      <c r="C17" s="11" t="s">
        <v>73</v>
      </c>
      <c r="D17" s="16" t="s">
        <v>74</v>
      </c>
      <c r="E17" s="11"/>
      <c r="F17" s="11" t="s">
        <v>61</v>
      </c>
      <c r="G17" s="62" t="n">
        <v>134</v>
      </c>
      <c r="H17" s="63" t="n">
        <v>0</v>
      </c>
      <c r="I17" s="62">
        <f>ROUND(G17*AO17,2)</f>
      </c>
      <c r="J17" s="62">
        <f>ROUND(G17*AP17,2)</f>
      </c>
      <c r="K17" s="62">
        <f>ROUND(G17*H17,2)</f>
      </c>
      <c r="L17" s="62" t="n">
        <v>0.11</v>
      </c>
      <c r="M17" s="62">
        <f>G17*L17</f>
      </c>
      <c r="N17" s="64" t="s">
        <v>62</v>
      </c>
      <c r="Z17" s="62">
        <f>ROUND(IF(AQ17="5",BJ17,0),2)</f>
      </c>
      <c r="AB17" s="62">
        <f>ROUND(IF(AQ17="1",BH17,0),2)</f>
      </c>
      <c r="AC17" s="62">
        <f>ROUND(IF(AQ17="1",BI17,0),2)</f>
      </c>
      <c r="AD17" s="62">
        <f>ROUND(IF(AQ17="7",BH17,0),2)</f>
      </c>
      <c r="AE17" s="62">
        <f>ROUND(IF(AQ17="7",BI17,0),2)</f>
      </c>
      <c r="AF17" s="62">
        <f>ROUND(IF(AQ17="2",BH17,0),2)</f>
      </c>
      <c r="AG17" s="62">
        <f>ROUND(IF(AQ17="2",BI17,0),2)</f>
      </c>
      <c r="AH17" s="62">
        <f>ROUND(IF(AQ17="0",BJ17,0),2)</f>
      </c>
      <c r="AI17" s="35" t="s">
        <v>54</v>
      </c>
      <c r="AJ17" s="62">
        <f>IF(AN17=0,K17,0)</f>
      </c>
      <c r="AK17" s="62">
        <f>IF(AN17=12,K17,0)</f>
      </c>
      <c r="AL17" s="62">
        <f>IF(AN17=21,K17,0)</f>
      </c>
      <c r="AN17" s="62" t="n">
        <v>21</v>
      </c>
      <c r="AO17" s="62">
        <f>H17*0</f>
      </c>
      <c r="AP17" s="62">
        <f>H17*(1-0)</f>
      </c>
      <c r="AQ17" s="65" t="s">
        <v>58</v>
      </c>
      <c r="AV17" s="62">
        <f>ROUND(AW17+AX17,2)</f>
      </c>
      <c r="AW17" s="62">
        <f>ROUND(G17*AO17,2)</f>
      </c>
      <c r="AX17" s="62">
        <f>ROUND(G17*AP17,2)</f>
      </c>
      <c r="AY17" s="65" t="s">
        <v>63</v>
      </c>
      <c r="AZ17" s="65" t="s">
        <v>64</v>
      </c>
      <c r="BA17" s="35" t="s">
        <v>65</v>
      </c>
      <c r="BC17" s="62">
        <f>AW17+AX17</f>
      </c>
      <c r="BD17" s="62">
        <f>H17/(100-BE17)*100</f>
      </c>
      <c r="BE17" s="62" t="n">
        <v>0</v>
      </c>
      <c r="BF17" s="62">
        <f>M17</f>
      </c>
      <c r="BH17" s="62">
        <f>G17*AO17</f>
      </c>
      <c r="BI17" s="62">
        <f>G17*AP17</f>
      </c>
      <c r="BJ17" s="62">
        <f>G17*H17</f>
      </c>
      <c r="BK17" s="65" t="s">
        <v>66</v>
      </c>
      <c r="BL17" s="62" t="n">
        <v>11</v>
      </c>
      <c r="BW17" s="62" t="n">
        <v>21</v>
      </c>
      <c r="BX17" s="16" t="s">
        <v>74</v>
      </c>
    </row>
    <row r="18" customHeight="true" ht="13.5">
      <c r="A18" s="66"/>
      <c r="C18" s="67" t="s">
        <v>70</v>
      </c>
      <c r="D18" s="68" t="s">
        <v>75</v>
      </c>
      <c r="E18" s="69"/>
      <c r="F18" s="69"/>
      <c r="G18" s="69"/>
      <c r="H18" s="70"/>
      <c r="I18" s="69"/>
      <c r="J18" s="69"/>
      <c r="K18" s="69"/>
      <c r="L18" s="69"/>
      <c r="M18" s="69"/>
      <c r="N18" s="71"/>
    </row>
    <row r="19">
      <c r="A19" s="10" t="s">
        <v>76</v>
      </c>
      <c r="B19" s="11" t="s">
        <v>54</v>
      </c>
      <c r="C19" s="11" t="s">
        <v>77</v>
      </c>
      <c r="D19" s="16" t="s">
        <v>78</v>
      </c>
      <c r="E19" s="11"/>
      <c r="F19" s="11" t="s">
        <v>79</v>
      </c>
      <c r="G19" s="62" t="n">
        <v>35</v>
      </c>
      <c r="H19" s="63" t="n">
        <v>0</v>
      </c>
      <c r="I19" s="62">
        <f>ROUND(G19*AO19,2)</f>
      </c>
      <c r="J19" s="62">
        <f>ROUND(G19*AP19,2)</f>
      </c>
      <c r="K19" s="62">
        <f>ROUND(G19*H19,2)</f>
      </c>
      <c r="L19" s="62" t="n">
        <v>0.27</v>
      </c>
      <c r="M19" s="62">
        <f>G19*L19</f>
      </c>
      <c r="N19" s="64" t="s">
        <v>62</v>
      </c>
      <c r="Z19" s="62">
        <f>ROUND(IF(AQ19="5",BJ19,0),2)</f>
      </c>
      <c r="AB19" s="62">
        <f>ROUND(IF(AQ19="1",BH19,0),2)</f>
      </c>
      <c r="AC19" s="62">
        <f>ROUND(IF(AQ19="1",BI19,0),2)</f>
      </c>
      <c r="AD19" s="62">
        <f>ROUND(IF(AQ19="7",BH19,0),2)</f>
      </c>
      <c r="AE19" s="62">
        <f>ROUND(IF(AQ19="7",BI19,0),2)</f>
      </c>
      <c r="AF19" s="62">
        <f>ROUND(IF(AQ19="2",BH19,0),2)</f>
      </c>
      <c r="AG19" s="62">
        <f>ROUND(IF(AQ19="2",BI19,0),2)</f>
      </c>
      <c r="AH19" s="62">
        <f>ROUND(IF(AQ19="0",BJ19,0),2)</f>
      </c>
      <c r="AI19" s="35" t="s">
        <v>54</v>
      </c>
      <c r="AJ19" s="62">
        <f>IF(AN19=0,K19,0)</f>
      </c>
      <c r="AK19" s="62">
        <f>IF(AN19=12,K19,0)</f>
      </c>
      <c r="AL19" s="62">
        <f>IF(AN19=21,K19,0)</f>
      </c>
      <c r="AN19" s="62" t="n">
        <v>21</v>
      </c>
      <c r="AO19" s="62">
        <f>H19*0</f>
      </c>
      <c r="AP19" s="62">
        <f>H19*(1-0)</f>
      </c>
      <c r="AQ19" s="65" t="s">
        <v>58</v>
      </c>
      <c r="AV19" s="62">
        <f>ROUND(AW19+AX19,2)</f>
      </c>
      <c r="AW19" s="62">
        <f>ROUND(G19*AO19,2)</f>
      </c>
      <c r="AX19" s="62">
        <f>ROUND(G19*AP19,2)</f>
      </c>
      <c r="AY19" s="65" t="s">
        <v>63</v>
      </c>
      <c r="AZ19" s="65" t="s">
        <v>64</v>
      </c>
      <c r="BA19" s="35" t="s">
        <v>65</v>
      </c>
      <c r="BC19" s="62">
        <f>AW19+AX19</f>
      </c>
      <c r="BD19" s="62">
        <f>H19/(100-BE19)*100</f>
      </c>
      <c r="BE19" s="62" t="n">
        <v>0</v>
      </c>
      <c r="BF19" s="62">
        <f>M19</f>
      </c>
      <c r="BH19" s="62">
        <f>G19*AO19</f>
      </c>
      <c r="BI19" s="62">
        <f>G19*AP19</f>
      </c>
      <c r="BJ19" s="62">
        <f>G19*H19</f>
      </c>
      <c r="BK19" s="65" t="s">
        <v>66</v>
      </c>
      <c r="BL19" s="62" t="n">
        <v>11</v>
      </c>
      <c r="BW19" s="62" t="n">
        <v>21</v>
      </c>
      <c r="BX19" s="16" t="s">
        <v>78</v>
      </c>
    </row>
    <row r="20" customHeight="true" ht="13.5">
      <c r="A20" s="66"/>
      <c r="C20" s="67" t="s">
        <v>70</v>
      </c>
      <c r="D20" s="68" t="s">
        <v>80</v>
      </c>
      <c r="E20" s="69"/>
      <c r="F20" s="69"/>
      <c r="G20" s="69"/>
      <c r="H20" s="70"/>
      <c r="I20" s="69"/>
      <c r="J20" s="69"/>
      <c r="K20" s="69"/>
      <c r="L20" s="69"/>
      <c r="M20" s="69"/>
      <c r="N20" s="71"/>
    </row>
    <row r="21">
      <c r="A21" s="66"/>
      <c r="D21" s="72" t="s">
        <v>81</v>
      </c>
      <c r="E21" s="73" t="s">
        <v>53</v>
      </c>
      <c r="G21" s="74" t="n">
        <v>35</v>
      </c>
      <c r="N21" s="75"/>
    </row>
    <row r="22">
      <c r="A22" s="56" t="s">
        <v>53</v>
      </c>
      <c r="B22" s="57" t="s">
        <v>54</v>
      </c>
      <c r="C22" s="57" t="s">
        <v>82</v>
      </c>
      <c r="D22" s="58" t="s">
        <v>83</v>
      </c>
      <c r="E22" s="57"/>
      <c r="F22" s="59" t="s">
        <v>4</v>
      </c>
      <c r="G22" s="59" t="s">
        <v>4</v>
      </c>
      <c r="H22" s="60" t="s">
        <v>4</v>
      </c>
      <c r="I22" s="2">
        <f>ROUND(SUM(I23:I28),2)</f>
      </c>
      <c r="J22" s="2">
        <f>ROUND(SUM(J23:J28),2)</f>
      </c>
      <c r="K22" s="2">
        <f>ROUND(SUM(K23:K28),2)</f>
      </c>
      <c r="L22" s="35" t="s">
        <v>53</v>
      </c>
      <c r="M22" s="2">
        <f>SUM(M23:M28)</f>
      </c>
      <c r="N22" s="61" t="s">
        <v>53</v>
      </c>
      <c r="AI22" s="35" t="s">
        <v>54</v>
      </c>
      <c r="AS22" s="2">
        <f>SUM(AJ23:AJ28)</f>
      </c>
      <c r="AT22" s="2">
        <f>SUM(AK23:AK28)</f>
      </c>
      <c r="AU22" s="2">
        <f>SUM(AL23:AL28)</f>
      </c>
    </row>
    <row r="23">
      <c r="A23" s="10" t="s">
        <v>84</v>
      </c>
      <c r="B23" s="11" t="s">
        <v>54</v>
      </c>
      <c r="C23" s="11" t="s">
        <v>85</v>
      </c>
      <c r="D23" s="16" t="s">
        <v>86</v>
      </c>
      <c r="E23" s="11"/>
      <c r="F23" s="11" t="s">
        <v>87</v>
      </c>
      <c r="G23" s="62" t="n">
        <v>5</v>
      </c>
      <c r="H23" s="63" t="n">
        <v>0</v>
      </c>
      <c r="I23" s="62">
        <f>ROUND(G23*AO23,2)</f>
      </c>
      <c r="J23" s="62">
        <f>ROUND(G23*AP23,2)</f>
      </c>
      <c r="K23" s="62">
        <f>ROUND(G23*H23,2)</f>
      </c>
      <c r="L23" s="62" t="n">
        <v>0</v>
      </c>
      <c r="M23" s="62">
        <f>G23*L23</f>
      </c>
      <c r="N23" s="64" t="s">
        <v>62</v>
      </c>
      <c r="Z23" s="62">
        <f>ROUND(IF(AQ23="5",BJ23,0),2)</f>
      </c>
      <c r="AB23" s="62">
        <f>ROUND(IF(AQ23="1",BH23,0),2)</f>
      </c>
      <c r="AC23" s="62">
        <f>ROUND(IF(AQ23="1",BI23,0),2)</f>
      </c>
      <c r="AD23" s="62">
        <f>ROUND(IF(AQ23="7",BH23,0),2)</f>
      </c>
      <c r="AE23" s="62">
        <f>ROUND(IF(AQ23="7",BI23,0),2)</f>
      </c>
      <c r="AF23" s="62">
        <f>ROUND(IF(AQ23="2",BH23,0),2)</f>
      </c>
      <c r="AG23" s="62">
        <f>ROUND(IF(AQ23="2",BI23,0),2)</f>
      </c>
      <c r="AH23" s="62">
        <f>ROUND(IF(AQ23="0",BJ23,0),2)</f>
      </c>
      <c r="AI23" s="35" t="s">
        <v>54</v>
      </c>
      <c r="AJ23" s="62">
        <f>IF(AN23=0,K23,0)</f>
      </c>
      <c r="AK23" s="62">
        <f>IF(AN23=12,K23,0)</f>
      </c>
      <c r="AL23" s="62">
        <f>IF(AN23=21,K23,0)</f>
      </c>
      <c r="AN23" s="62" t="n">
        <v>21</v>
      </c>
      <c r="AO23" s="62">
        <f>H23*0</f>
      </c>
      <c r="AP23" s="62">
        <f>H23*(1-0)</f>
      </c>
      <c r="AQ23" s="65" t="s">
        <v>58</v>
      </c>
      <c r="AV23" s="62">
        <f>ROUND(AW23+AX23,2)</f>
      </c>
      <c r="AW23" s="62">
        <f>ROUND(G23*AO23,2)</f>
      </c>
      <c r="AX23" s="62">
        <f>ROUND(G23*AP23,2)</f>
      </c>
      <c r="AY23" s="65" t="s">
        <v>88</v>
      </c>
      <c r="AZ23" s="65" t="s">
        <v>64</v>
      </c>
      <c r="BA23" s="35" t="s">
        <v>65</v>
      </c>
      <c r="BC23" s="62">
        <f>AW23+AX23</f>
      </c>
      <c r="BD23" s="62">
        <f>H23/(100-BE23)*100</f>
      </c>
      <c r="BE23" s="62" t="n">
        <v>0</v>
      </c>
      <c r="BF23" s="62">
        <f>M23</f>
      </c>
      <c r="BH23" s="62">
        <f>G23*AO23</f>
      </c>
      <c r="BI23" s="62">
        <f>G23*AP23</f>
      </c>
      <c r="BJ23" s="62">
        <f>G23*H23</f>
      </c>
      <c r="BK23" s="65" t="s">
        <v>66</v>
      </c>
      <c r="BL23" s="62" t="n">
        <v>12</v>
      </c>
      <c r="BW23" s="62" t="n">
        <v>21</v>
      </c>
      <c r="BX23" s="16" t="s">
        <v>86</v>
      </c>
    </row>
    <row r="24">
      <c r="A24" s="10" t="s">
        <v>89</v>
      </c>
      <c r="B24" s="11" t="s">
        <v>54</v>
      </c>
      <c r="C24" s="11" t="s">
        <v>90</v>
      </c>
      <c r="D24" s="16" t="s">
        <v>91</v>
      </c>
      <c r="E24" s="11"/>
      <c r="F24" s="11" t="s">
        <v>87</v>
      </c>
      <c r="G24" s="62" t="n">
        <v>5</v>
      </c>
      <c r="H24" s="63" t="n">
        <v>0</v>
      </c>
      <c r="I24" s="62">
        <f>ROUND(G24*AO24,2)</f>
      </c>
      <c r="J24" s="62">
        <f>ROUND(G24*AP24,2)</f>
      </c>
      <c r="K24" s="62">
        <f>ROUND(G24*H24,2)</f>
      </c>
      <c r="L24" s="62" t="n">
        <v>0</v>
      </c>
      <c r="M24" s="62">
        <f>G24*L24</f>
      </c>
      <c r="N24" s="64" t="s">
        <v>62</v>
      </c>
      <c r="Z24" s="62">
        <f>ROUND(IF(AQ24="5",BJ24,0),2)</f>
      </c>
      <c r="AB24" s="62">
        <f>ROUND(IF(AQ24="1",BH24,0),2)</f>
      </c>
      <c r="AC24" s="62">
        <f>ROUND(IF(AQ24="1",BI24,0),2)</f>
      </c>
      <c r="AD24" s="62">
        <f>ROUND(IF(AQ24="7",BH24,0),2)</f>
      </c>
      <c r="AE24" s="62">
        <f>ROUND(IF(AQ24="7",BI24,0),2)</f>
      </c>
      <c r="AF24" s="62">
        <f>ROUND(IF(AQ24="2",BH24,0),2)</f>
      </c>
      <c r="AG24" s="62">
        <f>ROUND(IF(AQ24="2",BI24,0),2)</f>
      </c>
      <c r="AH24" s="62">
        <f>ROUND(IF(AQ24="0",BJ24,0),2)</f>
      </c>
      <c r="AI24" s="35" t="s">
        <v>54</v>
      </c>
      <c r="AJ24" s="62">
        <f>IF(AN24=0,K24,0)</f>
      </c>
      <c r="AK24" s="62">
        <f>IF(AN24=12,K24,0)</f>
      </c>
      <c r="AL24" s="62">
        <f>IF(AN24=21,K24,0)</f>
      </c>
      <c r="AN24" s="62" t="n">
        <v>21</v>
      </c>
      <c r="AO24" s="62">
        <f>H24*0</f>
      </c>
      <c r="AP24" s="62">
        <f>H24*(1-0)</f>
      </c>
      <c r="AQ24" s="65" t="s">
        <v>58</v>
      </c>
      <c r="AV24" s="62">
        <f>ROUND(AW24+AX24,2)</f>
      </c>
      <c r="AW24" s="62">
        <f>ROUND(G24*AO24,2)</f>
      </c>
      <c r="AX24" s="62">
        <f>ROUND(G24*AP24,2)</f>
      </c>
      <c r="AY24" s="65" t="s">
        <v>88</v>
      </c>
      <c r="AZ24" s="65" t="s">
        <v>64</v>
      </c>
      <c r="BA24" s="35" t="s">
        <v>65</v>
      </c>
      <c r="BC24" s="62">
        <f>AW24+AX24</f>
      </c>
      <c r="BD24" s="62">
        <f>H24/(100-BE24)*100</f>
      </c>
      <c r="BE24" s="62" t="n">
        <v>0</v>
      </c>
      <c r="BF24" s="62">
        <f>M24</f>
      </c>
      <c r="BH24" s="62">
        <f>G24*AO24</f>
      </c>
      <c r="BI24" s="62">
        <f>G24*AP24</f>
      </c>
      <c r="BJ24" s="62">
        <f>G24*H24</f>
      </c>
      <c r="BK24" s="65" t="s">
        <v>66</v>
      </c>
      <c r="BL24" s="62" t="n">
        <v>12</v>
      </c>
      <c r="BW24" s="62" t="n">
        <v>21</v>
      </c>
      <c r="BX24" s="16" t="s">
        <v>91</v>
      </c>
    </row>
    <row r="25">
      <c r="A25" s="66"/>
      <c r="D25" s="72" t="s">
        <v>92</v>
      </c>
      <c r="E25" s="73" t="s">
        <v>53</v>
      </c>
      <c r="G25" s="74" t="n">
        <v>5</v>
      </c>
      <c r="N25" s="75"/>
    </row>
    <row r="26">
      <c r="A26" s="10" t="s">
        <v>93</v>
      </c>
      <c r="B26" s="11" t="s">
        <v>54</v>
      </c>
      <c r="C26" s="11" t="s">
        <v>94</v>
      </c>
      <c r="D26" s="16" t="s">
        <v>95</v>
      </c>
      <c r="E26" s="11"/>
      <c r="F26" s="11" t="s">
        <v>87</v>
      </c>
      <c r="G26" s="62" t="n">
        <v>10.5</v>
      </c>
      <c r="H26" s="63" t="n">
        <v>0</v>
      </c>
      <c r="I26" s="62">
        <f>ROUND(G26*AO26,2)</f>
      </c>
      <c r="J26" s="62">
        <f>ROUND(G26*AP26,2)</f>
      </c>
      <c r="K26" s="62">
        <f>ROUND(G26*H26,2)</f>
      </c>
      <c r="L26" s="62" t="n">
        <v>0</v>
      </c>
      <c r="M26" s="62">
        <f>G26*L26</f>
      </c>
      <c r="N26" s="64" t="s">
        <v>62</v>
      </c>
      <c r="Z26" s="62">
        <f>ROUND(IF(AQ26="5",BJ26,0),2)</f>
      </c>
      <c r="AB26" s="62">
        <f>ROUND(IF(AQ26="1",BH26,0),2)</f>
      </c>
      <c r="AC26" s="62">
        <f>ROUND(IF(AQ26="1",BI26,0),2)</f>
      </c>
      <c r="AD26" s="62">
        <f>ROUND(IF(AQ26="7",BH26,0),2)</f>
      </c>
      <c r="AE26" s="62">
        <f>ROUND(IF(AQ26="7",BI26,0),2)</f>
      </c>
      <c r="AF26" s="62">
        <f>ROUND(IF(AQ26="2",BH26,0),2)</f>
      </c>
      <c r="AG26" s="62">
        <f>ROUND(IF(AQ26="2",BI26,0),2)</f>
      </c>
      <c r="AH26" s="62">
        <f>ROUND(IF(AQ26="0",BJ26,0),2)</f>
      </c>
      <c r="AI26" s="35" t="s">
        <v>54</v>
      </c>
      <c r="AJ26" s="62">
        <f>IF(AN26=0,K26,0)</f>
      </c>
      <c r="AK26" s="62">
        <f>IF(AN26=12,K26,0)</f>
      </c>
      <c r="AL26" s="62">
        <f>IF(AN26=21,K26,0)</f>
      </c>
      <c r="AN26" s="62" t="n">
        <v>21</v>
      </c>
      <c r="AO26" s="62">
        <f>H26*0</f>
      </c>
      <c r="AP26" s="62">
        <f>H26*(1-0)</f>
      </c>
      <c r="AQ26" s="65" t="s">
        <v>58</v>
      </c>
      <c r="AV26" s="62">
        <f>ROUND(AW26+AX26,2)</f>
      </c>
      <c r="AW26" s="62">
        <f>ROUND(G26*AO26,2)</f>
      </c>
      <c r="AX26" s="62">
        <f>ROUND(G26*AP26,2)</f>
      </c>
      <c r="AY26" s="65" t="s">
        <v>88</v>
      </c>
      <c r="AZ26" s="65" t="s">
        <v>64</v>
      </c>
      <c r="BA26" s="35" t="s">
        <v>65</v>
      </c>
      <c r="BC26" s="62">
        <f>AW26+AX26</f>
      </c>
      <c r="BD26" s="62">
        <f>H26/(100-BE26)*100</f>
      </c>
      <c r="BE26" s="62" t="n">
        <v>0</v>
      </c>
      <c r="BF26" s="62">
        <f>M26</f>
      </c>
      <c r="BH26" s="62">
        <f>G26*AO26</f>
      </c>
      <c r="BI26" s="62">
        <f>G26*AP26</f>
      </c>
      <c r="BJ26" s="62">
        <f>G26*H26</f>
      </c>
      <c r="BK26" s="65" t="s">
        <v>66</v>
      </c>
      <c r="BL26" s="62" t="n">
        <v>12</v>
      </c>
      <c r="BW26" s="62" t="n">
        <v>21</v>
      </c>
      <c r="BX26" s="16" t="s">
        <v>95</v>
      </c>
    </row>
    <row r="27">
      <c r="A27" s="66"/>
      <c r="D27" s="72" t="s">
        <v>96</v>
      </c>
      <c r="E27" s="73" t="s">
        <v>53</v>
      </c>
      <c r="G27" s="74" t="n">
        <v>10.5</v>
      </c>
      <c r="N27" s="75"/>
    </row>
    <row r="28">
      <c r="A28" s="10" t="s">
        <v>97</v>
      </c>
      <c r="B28" s="11" t="s">
        <v>54</v>
      </c>
      <c r="C28" s="11" t="s">
        <v>98</v>
      </c>
      <c r="D28" s="16" t="s">
        <v>99</v>
      </c>
      <c r="E28" s="11"/>
      <c r="F28" s="11" t="s">
        <v>87</v>
      </c>
      <c r="G28" s="62" t="n">
        <v>10.5</v>
      </c>
      <c r="H28" s="63" t="n">
        <v>0</v>
      </c>
      <c r="I28" s="62">
        <f>ROUND(G28*AO28,2)</f>
      </c>
      <c r="J28" s="62">
        <f>ROUND(G28*AP28,2)</f>
      </c>
      <c r="K28" s="62">
        <f>ROUND(G28*H28,2)</f>
      </c>
      <c r="L28" s="62" t="n">
        <v>0</v>
      </c>
      <c r="M28" s="62">
        <f>G28*L28</f>
      </c>
      <c r="N28" s="64" t="s">
        <v>62</v>
      </c>
      <c r="Z28" s="62">
        <f>ROUND(IF(AQ28="5",BJ28,0),2)</f>
      </c>
      <c r="AB28" s="62">
        <f>ROUND(IF(AQ28="1",BH28,0),2)</f>
      </c>
      <c r="AC28" s="62">
        <f>ROUND(IF(AQ28="1",BI28,0),2)</f>
      </c>
      <c r="AD28" s="62">
        <f>ROUND(IF(AQ28="7",BH28,0),2)</f>
      </c>
      <c r="AE28" s="62">
        <f>ROUND(IF(AQ28="7",BI28,0),2)</f>
      </c>
      <c r="AF28" s="62">
        <f>ROUND(IF(AQ28="2",BH28,0),2)</f>
      </c>
      <c r="AG28" s="62">
        <f>ROUND(IF(AQ28="2",BI28,0),2)</f>
      </c>
      <c r="AH28" s="62">
        <f>ROUND(IF(AQ28="0",BJ28,0),2)</f>
      </c>
      <c r="AI28" s="35" t="s">
        <v>54</v>
      </c>
      <c r="AJ28" s="62">
        <f>IF(AN28=0,K28,0)</f>
      </c>
      <c r="AK28" s="62">
        <f>IF(AN28=12,K28,0)</f>
      </c>
      <c r="AL28" s="62">
        <f>IF(AN28=21,K28,0)</f>
      </c>
      <c r="AN28" s="62" t="n">
        <v>21</v>
      </c>
      <c r="AO28" s="62">
        <f>H28*0</f>
      </c>
      <c r="AP28" s="62">
        <f>H28*(1-0)</f>
      </c>
      <c r="AQ28" s="65" t="s">
        <v>58</v>
      </c>
      <c r="AV28" s="62">
        <f>ROUND(AW28+AX28,2)</f>
      </c>
      <c r="AW28" s="62">
        <f>ROUND(G28*AO28,2)</f>
      </c>
      <c r="AX28" s="62">
        <f>ROUND(G28*AP28,2)</f>
      </c>
      <c r="AY28" s="65" t="s">
        <v>88</v>
      </c>
      <c r="AZ28" s="65" t="s">
        <v>64</v>
      </c>
      <c r="BA28" s="35" t="s">
        <v>65</v>
      </c>
      <c r="BC28" s="62">
        <f>AW28+AX28</f>
      </c>
      <c r="BD28" s="62">
        <f>H28/(100-BE28)*100</f>
      </c>
      <c r="BE28" s="62" t="n">
        <v>0</v>
      </c>
      <c r="BF28" s="62">
        <f>M28</f>
      </c>
      <c r="BH28" s="62">
        <f>G28*AO28</f>
      </c>
      <c r="BI28" s="62">
        <f>G28*AP28</f>
      </c>
      <c r="BJ28" s="62">
        <f>G28*H28</f>
      </c>
      <c r="BK28" s="65" t="s">
        <v>66</v>
      </c>
      <c r="BL28" s="62" t="n">
        <v>12</v>
      </c>
      <c r="BW28" s="62" t="n">
        <v>21</v>
      </c>
      <c r="BX28" s="16" t="s">
        <v>99</v>
      </c>
    </row>
    <row r="29">
      <c r="A29" s="56" t="s">
        <v>53</v>
      </c>
      <c r="B29" s="57" t="s">
        <v>54</v>
      </c>
      <c r="C29" s="57" t="s">
        <v>100</v>
      </c>
      <c r="D29" s="58" t="s">
        <v>101</v>
      </c>
      <c r="E29" s="57"/>
      <c r="F29" s="59" t="s">
        <v>4</v>
      </c>
      <c r="G29" s="59" t="s">
        <v>4</v>
      </c>
      <c r="H29" s="60" t="s">
        <v>4</v>
      </c>
      <c r="I29" s="2">
        <f>ROUND(SUM(I30:I32),2)</f>
      </c>
      <c r="J29" s="2">
        <f>ROUND(SUM(J30:J32),2)</f>
      </c>
      <c r="K29" s="2">
        <f>ROUND(SUM(K30:K32),2)</f>
      </c>
      <c r="L29" s="35" t="s">
        <v>53</v>
      </c>
      <c r="M29" s="2">
        <f>SUM(M30:M32)</f>
      </c>
      <c r="N29" s="61" t="s">
        <v>53</v>
      </c>
      <c r="AI29" s="35" t="s">
        <v>54</v>
      </c>
      <c r="AS29" s="2">
        <f>SUM(AJ30:AJ32)</f>
      </c>
      <c r="AT29" s="2">
        <f>SUM(AK30:AK32)</f>
      </c>
      <c r="AU29" s="2">
        <f>SUM(AL30:AL32)</f>
      </c>
    </row>
    <row r="30">
      <c r="A30" s="10" t="s">
        <v>102</v>
      </c>
      <c r="B30" s="11" t="s">
        <v>54</v>
      </c>
      <c r="C30" s="11" t="s">
        <v>103</v>
      </c>
      <c r="D30" s="16" t="s">
        <v>104</v>
      </c>
      <c r="E30" s="11"/>
      <c r="F30" s="11" t="s">
        <v>87</v>
      </c>
      <c r="G30" s="62" t="n">
        <v>6.18</v>
      </c>
      <c r="H30" s="63" t="n">
        <v>0</v>
      </c>
      <c r="I30" s="62">
        <f>ROUND(G30*AO30,2)</f>
      </c>
      <c r="J30" s="62">
        <f>ROUND(G30*AP30,2)</f>
      </c>
      <c r="K30" s="62">
        <f>ROUND(G30*H30,2)</f>
      </c>
      <c r="L30" s="62" t="n">
        <v>0</v>
      </c>
      <c r="M30" s="62">
        <f>G30*L30</f>
      </c>
      <c r="N30" s="64" t="s">
        <v>62</v>
      </c>
      <c r="Z30" s="62">
        <f>ROUND(IF(AQ30="5",BJ30,0),2)</f>
      </c>
      <c r="AB30" s="62">
        <f>ROUND(IF(AQ30="1",BH30,0),2)</f>
      </c>
      <c r="AC30" s="62">
        <f>ROUND(IF(AQ30="1",BI30,0),2)</f>
      </c>
      <c r="AD30" s="62">
        <f>ROUND(IF(AQ30="7",BH30,0),2)</f>
      </c>
      <c r="AE30" s="62">
        <f>ROUND(IF(AQ30="7",BI30,0),2)</f>
      </c>
      <c r="AF30" s="62">
        <f>ROUND(IF(AQ30="2",BH30,0),2)</f>
      </c>
      <c r="AG30" s="62">
        <f>ROUND(IF(AQ30="2",BI30,0),2)</f>
      </c>
      <c r="AH30" s="62">
        <f>ROUND(IF(AQ30="0",BJ30,0),2)</f>
      </c>
      <c r="AI30" s="35" t="s">
        <v>54</v>
      </c>
      <c r="AJ30" s="62">
        <f>IF(AN30=0,K30,0)</f>
      </c>
      <c r="AK30" s="62">
        <f>IF(AN30=12,K30,0)</f>
      </c>
      <c r="AL30" s="62">
        <f>IF(AN30=21,K30,0)</f>
      </c>
      <c r="AN30" s="62" t="n">
        <v>21</v>
      </c>
      <c r="AO30" s="62">
        <f>H30*0</f>
      </c>
      <c r="AP30" s="62">
        <f>H30*(1-0)</f>
      </c>
      <c r="AQ30" s="65" t="s">
        <v>58</v>
      </c>
      <c r="AV30" s="62">
        <f>ROUND(AW30+AX30,2)</f>
      </c>
      <c r="AW30" s="62">
        <f>ROUND(G30*AO30,2)</f>
      </c>
      <c r="AX30" s="62">
        <f>ROUND(G30*AP30,2)</f>
      </c>
      <c r="AY30" s="65" t="s">
        <v>105</v>
      </c>
      <c r="AZ30" s="65" t="s">
        <v>64</v>
      </c>
      <c r="BA30" s="35" t="s">
        <v>65</v>
      </c>
      <c r="BC30" s="62">
        <f>AW30+AX30</f>
      </c>
      <c r="BD30" s="62">
        <f>H30/(100-BE30)*100</f>
      </c>
      <c r="BE30" s="62" t="n">
        <v>0</v>
      </c>
      <c r="BF30" s="62">
        <f>M30</f>
      </c>
      <c r="BH30" s="62">
        <f>G30*AO30</f>
      </c>
      <c r="BI30" s="62">
        <f>G30*AP30</f>
      </c>
      <c r="BJ30" s="62">
        <f>G30*H30</f>
      </c>
      <c r="BK30" s="65" t="s">
        <v>66</v>
      </c>
      <c r="BL30" s="62" t="n">
        <v>16</v>
      </c>
      <c r="BW30" s="62" t="n">
        <v>21</v>
      </c>
      <c r="BX30" s="16" t="s">
        <v>104</v>
      </c>
    </row>
    <row r="31">
      <c r="A31" s="66"/>
      <c r="D31" s="72" t="s">
        <v>106</v>
      </c>
      <c r="E31" s="73" t="s">
        <v>53</v>
      </c>
      <c r="G31" s="74" t="n">
        <v>6.18</v>
      </c>
      <c r="N31" s="75"/>
    </row>
    <row r="32">
      <c r="A32" s="10" t="s">
        <v>107</v>
      </c>
      <c r="B32" s="11" t="s">
        <v>54</v>
      </c>
      <c r="C32" s="11" t="s">
        <v>108</v>
      </c>
      <c r="D32" s="16" t="s">
        <v>109</v>
      </c>
      <c r="E32" s="11"/>
      <c r="F32" s="11" t="s">
        <v>87</v>
      </c>
      <c r="G32" s="62" t="n">
        <v>30.9</v>
      </c>
      <c r="H32" s="63" t="n">
        <v>0</v>
      </c>
      <c r="I32" s="62">
        <f>ROUND(G32*AO32,2)</f>
      </c>
      <c r="J32" s="62">
        <f>ROUND(G32*AP32,2)</f>
      </c>
      <c r="K32" s="62">
        <f>ROUND(G32*H32,2)</f>
      </c>
      <c r="L32" s="62" t="n">
        <v>0</v>
      </c>
      <c r="M32" s="62">
        <f>G32*L32</f>
      </c>
      <c r="N32" s="64" t="s">
        <v>62</v>
      </c>
      <c r="Z32" s="62">
        <f>ROUND(IF(AQ32="5",BJ32,0),2)</f>
      </c>
      <c r="AB32" s="62">
        <f>ROUND(IF(AQ32="1",BH32,0),2)</f>
      </c>
      <c r="AC32" s="62">
        <f>ROUND(IF(AQ32="1",BI32,0),2)</f>
      </c>
      <c r="AD32" s="62">
        <f>ROUND(IF(AQ32="7",BH32,0),2)</f>
      </c>
      <c r="AE32" s="62">
        <f>ROUND(IF(AQ32="7",BI32,0),2)</f>
      </c>
      <c r="AF32" s="62">
        <f>ROUND(IF(AQ32="2",BH32,0),2)</f>
      </c>
      <c r="AG32" s="62">
        <f>ROUND(IF(AQ32="2",BI32,0),2)</f>
      </c>
      <c r="AH32" s="62">
        <f>ROUND(IF(AQ32="0",BJ32,0),2)</f>
      </c>
      <c r="AI32" s="35" t="s">
        <v>54</v>
      </c>
      <c r="AJ32" s="62">
        <f>IF(AN32=0,K32,0)</f>
      </c>
      <c r="AK32" s="62">
        <f>IF(AN32=12,K32,0)</f>
      </c>
      <c r="AL32" s="62">
        <f>IF(AN32=21,K32,0)</f>
      </c>
      <c r="AN32" s="62" t="n">
        <v>21</v>
      </c>
      <c r="AO32" s="62">
        <f>H32*0</f>
      </c>
      <c r="AP32" s="62">
        <f>H32*(1-0)</f>
      </c>
      <c r="AQ32" s="65" t="s">
        <v>58</v>
      </c>
      <c r="AV32" s="62">
        <f>ROUND(AW32+AX32,2)</f>
      </c>
      <c r="AW32" s="62">
        <f>ROUND(G32*AO32,2)</f>
      </c>
      <c r="AX32" s="62">
        <f>ROUND(G32*AP32,2)</f>
      </c>
      <c r="AY32" s="65" t="s">
        <v>105</v>
      </c>
      <c r="AZ32" s="65" t="s">
        <v>64</v>
      </c>
      <c r="BA32" s="35" t="s">
        <v>65</v>
      </c>
      <c r="BC32" s="62">
        <f>AW32+AX32</f>
      </c>
      <c r="BD32" s="62">
        <f>H32/(100-BE32)*100</f>
      </c>
      <c r="BE32" s="62" t="n">
        <v>0</v>
      </c>
      <c r="BF32" s="62">
        <f>M32</f>
      </c>
      <c r="BH32" s="62">
        <f>G32*AO32</f>
      </c>
      <c r="BI32" s="62">
        <f>G32*AP32</f>
      </c>
      <c r="BJ32" s="62">
        <f>G32*H32</f>
      </c>
      <c r="BK32" s="65" t="s">
        <v>66</v>
      </c>
      <c r="BL32" s="62" t="n">
        <v>16</v>
      </c>
      <c r="BW32" s="62" t="n">
        <v>21</v>
      </c>
      <c r="BX32" s="16" t="s">
        <v>109</v>
      </c>
    </row>
    <row r="33">
      <c r="A33" s="66"/>
      <c r="D33" s="72" t="s">
        <v>110</v>
      </c>
      <c r="E33" s="73" t="s">
        <v>53</v>
      </c>
      <c r="G33" s="74" t="n">
        <v>30.9</v>
      </c>
      <c r="N33" s="75"/>
    </row>
    <row r="34">
      <c r="A34" s="56" t="s">
        <v>53</v>
      </c>
      <c r="B34" s="57" t="s">
        <v>54</v>
      </c>
      <c r="C34" s="57" t="s">
        <v>111</v>
      </c>
      <c r="D34" s="58" t="s">
        <v>112</v>
      </c>
      <c r="E34" s="57"/>
      <c r="F34" s="59" t="s">
        <v>4</v>
      </c>
      <c r="G34" s="59" t="s">
        <v>4</v>
      </c>
      <c r="H34" s="60" t="s">
        <v>4</v>
      </c>
      <c r="I34" s="2">
        <f>ROUND(SUM(I35:I37),2)</f>
      </c>
      <c r="J34" s="2">
        <f>ROUND(SUM(J35:J37),2)</f>
      </c>
      <c r="K34" s="2">
        <f>ROUND(SUM(K35:K37),2)</f>
      </c>
      <c r="L34" s="35" t="s">
        <v>53</v>
      </c>
      <c r="M34" s="2">
        <f>SUM(M35:M37)</f>
      </c>
      <c r="N34" s="61" t="s">
        <v>53</v>
      </c>
      <c r="AI34" s="35" t="s">
        <v>54</v>
      </c>
      <c r="AS34" s="2">
        <f>SUM(AJ35:AJ37)</f>
      </c>
      <c r="AT34" s="2">
        <f>SUM(AK35:AK37)</f>
      </c>
      <c r="AU34" s="2">
        <f>SUM(AL35:AL37)</f>
      </c>
    </row>
    <row r="35">
      <c r="A35" s="10" t="s">
        <v>56</v>
      </c>
      <c r="B35" s="11" t="s">
        <v>54</v>
      </c>
      <c r="C35" s="11" t="s">
        <v>113</v>
      </c>
      <c r="D35" s="16" t="s">
        <v>114</v>
      </c>
      <c r="E35" s="11"/>
      <c r="F35" s="11" t="s">
        <v>87</v>
      </c>
      <c r="G35" s="62" t="n">
        <v>6.18</v>
      </c>
      <c r="H35" s="63" t="n">
        <v>0</v>
      </c>
      <c r="I35" s="62">
        <f>ROUND(G35*AO35,2)</f>
      </c>
      <c r="J35" s="62">
        <f>ROUND(G35*AP35,2)</f>
      </c>
      <c r="K35" s="62">
        <f>ROUND(G35*H35,2)</f>
      </c>
      <c r="L35" s="62" t="n">
        <v>0</v>
      </c>
      <c r="M35" s="62">
        <f>G35*L35</f>
      </c>
      <c r="N35" s="64" t="s">
        <v>62</v>
      </c>
      <c r="Z35" s="62">
        <f>ROUND(IF(AQ35="5",BJ35,0),2)</f>
      </c>
      <c r="AB35" s="62">
        <f>ROUND(IF(AQ35="1",BH35,0),2)</f>
      </c>
      <c r="AC35" s="62">
        <f>ROUND(IF(AQ35="1",BI35,0),2)</f>
      </c>
      <c r="AD35" s="62">
        <f>ROUND(IF(AQ35="7",BH35,0),2)</f>
      </c>
      <c r="AE35" s="62">
        <f>ROUND(IF(AQ35="7",BI35,0),2)</f>
      </c>
      <c r="AF35" s="62">
        <f>ROUND(IF(AQ35="2",BH35,0),2)</f>
      </c>
      <c r="AG35" s="62">
        <f>ROUND(IF(AQ35="2",BI35,0),2)</f>
      </c>
      <c r="AH35" s="62">
        <f>ROUND(IF(AQ35="0",BJ35,0),2)</f>
      </c>
      <c r="AI35" s="35" t="s">
        <v>54</v>
      </c>
      <c r="AJ35" s="62">
        <f>IF(AN35=0,K35,0)</f>
      </c>
      <c r="AK35" s="62">
        <f>IF(AN35=12,K35,0)</f>
      </c>
      <c r="AL35" s="62">
        <f>IF(AN35=21,K35,0)</f>
      </c>
      <c r="AN35" s="62" t="n">
        <v>21</v>
      </c>
      <c r="AO35" s="62">
        <f>H35*0</f>
      </c>
      <c r="AP35" s="62">
        <f>H35*(1-0)</f>
      </c>
      <c r="AQ35" s="65" t="s">
        <v>58</v>
      </c>
      <c r="AV35" s="62">
        <f>ROUND(AW35+AX35,2)</f>
      </c>
      <c r="AW35" s="62">
        <f>ROUND(G35*AO35,2)</f>
      </c>
      <c r="AX35" s="62">
        <f>ROUND(G35*AP35,2)</f>
      </c>
      <c r="AY35" s="65" t="s">
        <v>115</v>
      </c>
      <c r="AZ35" s="65" t="s">
        <v>64</v>
      </c>
      <c r="BA35" s="35" t="s">
        <v>65</v>
      </c>
      <c r="BC35" s="62">
        <f>AW35+AX35</f>
      </c>
      <c r="BD35" s="62">
        <f>H35/(100-BE35)*100</f>
      </c>
      <c r="BE35" s="62" t="n">
        <v>0</v>
      </c>
      <c r="BF35" s="62">
        <f>M35</f>
      </c>
      <c r="BH35" s="62">
        <f>G35*AO35</f>
      </c>
      <c r="BI35" s="62">
        <f>G35*AP35</f>
      </c>
      <c r="BJ35" s="62">
        <f>G35*H35</f>
      </c>
      <c r="BK35" s="65" t="s">
        <v>66</v>
      </c>
      <c r="BL35" s="62" t="n">
        <v>17</v>
      </c>
      <c r="BW35" s="62" t="n">
        <v>21</v>
      </c>
      <c r="BX35" s="16" t="s">
        <v>114</v>
      </c>
    </row>
    <row r="36" customHeight="true" ht="13.5">
      <c r="A36" s="66"/>
      <c r="C36" s="67" t="s">
        <v>70</v>
      </c>
      <c r="D36" s="68" t="s">
        <v>116</v>
      </c>
      <c r="E36" s="69"/>
      <c r="F36" s="69"/>
      <c r="G36" s="69"/>
      <c r="H36" s="70"/>
      <c r="I36" s="69"/>
      <c r="J36" s="69"/>
      <c r="K36" s="69"/>
      <c r="L36" s="69"/>
      <c r="M36" s="69"/>
      <c r="N36" s="71"/>
    </row>
    <row r="37">
      <c r="A37" s="10" t="s">
        <v>82</v>
      </c>
      <c r="B37" s="11" t="s">
        <v>54</v>
      </c>
      <c r="C37" s="11" t="s">
        <v>117</v>
      </c>
      <c r="D37" s="16" t="s">
        <v>118</v>
      </c>
      <c r="E37" s="11"/>
      <c r="F37" s="11" t="s">
        <v>87</v>
      </c>
      <c r="G37" s="62" t="n">
        <v>4.32</v>
      </c>
      <c r="H37" s="63" t="n">
        <v>0</v>
      </c>
      <c r="I37" s="62">
        <f>ROUND(G37*AO37,2)</f>
      </c>
      <c r="J37" s="62">
        <f>ROUND(G37*AP37,2)</f>
      </c>
      <c r="K37" s="62">
        <f>ROUND(G37*H37,2)</f>
      </c>
      <c r="L37" s="62" t="n">
        <v>0</v>
      </c>
      <c r="M37" s="62">
        <f>G37*L37</f>
      </c>
      <c r="N37" s="64" t="s">
        <v>62</v>
      </c>
      <c r="Z37" s="62">
        <f>ROUND(IF(AQ37="5",BJ37,0),2)</f>
      </c>
      <c r="AB37" s="62">
        <f>ROUND(IF(AQ37="1",BH37,0),2)</f>
      </c>
      <c r="AC37" s="62">
        <f>ROUND(IF(AQ37="1",BI37,0),2)</f>
      </c>
      <c r="AD37" s="62">
        <f>ROUND(IF(AQ37="7",BH37,0),2)</f>
      </c>
      <c r="AE37" s="62">
        <f>ROUND(IF(AQ37="7",BI37,0),2)</f>
      </c>
      <c r="AF37" s="62">
        <f>ROUND(IF(AQ37="2",BH37,0),2)</f>
      </c>
      <c r="AG37" s="62">
        <f>ROUND(IF(AQ37="2",BI37,0),2)</f>
      </c>
      <c r="AH37" s="62">
        <f>ROUND(IF(AQ37="0",BJ37,0),2)</f>
      </c>
      <c r="AI37" s="35" t="s">
        <v>54</v>
      </c>
      <c r="AJ37" s="62">
        <f>IF(AN37=0,K37,0)</f>
      </c>
      <c r="AK37" s="62">
        <f>IF(AN37=12,K37,0)</f>
      </c>
      <c r="AL37" s="62">
        <f>IF(AN37=21,K37,0)</f>
      </c>
      <c r="AN37" s="62" t="n">
        <v>21</v>
      </c>
      <c r="AO37" s="62">
        <f>H37*0</f>
      </c>
      <c r="AP37" s="62">
        <f>H37*(1-0)</f>
      </c>
      <c r="AQ37" s="65" t="s">
        <v>58</v>
      </c>
      <c r="AV37" s="62">
        <f>ROUND(AW37+AX37,2)</f>
      </c>
      <c r="AW37" s="62">
        <f>ROUND(G37*AO37,2)</f>
      </c>
      <c r="AX37" s="62">
        <f>ROUND(G37*AP37,2)</f>
      </c>
      <c r="AY37" s="65" t="s">
        <v>115</v>
      </c>
      <c r="AZ37" s="65" t="s">
        <v>64</v>
      </c>
      <c r="BA37" s="35" t="s">
        <v>65</v>
      </c>
      <c r="BC37" s="62">
        <f>AW37+AX37</f>
      </c>
      <c r="BD37" s="62">
        <f>H37/(100-BE37)*100</f>
      </c>
      <c r="BE37" s="62" t="n">
        <v>0</v>
      </c>
      <c r="BF37" s="62">
        <f>M37</f>
      </c>
      <c r="BH37" s="62">
        <f>G37*AO37</f>
      </c>
      <c r="BI37" s="62">
        <f>G37*AP37</f>
      </c>
      <c r="BJ37" s="62">
        <f>G37*H37</f>
      </c>
      <c r="BK37" s="65" t="s">
        <v>66</v>
      </c>
      <c r="BL37" s="62" t="n">
        <v>17</v>
      </c>
      <c r="BW37" s="62" t="n">
        <v>21</v>
      </c>
      <c r="BX37" s="16" t="s">
        <v>118</v>
      </c>
    </row>
    <row r="38" customHeight="true" ht="13.5">
      <c r="A38" s="66"/>
      <c r="C38" s="67" t="s">
        <v>70</v>
      </c>
      <c r="D38" s="68" t="s">
        <v>119</v>
      </c>
      <c r="E38" s="69"/>
      <c r="F38" s="69"/>
      <c r="G38" s="69"/>
      <c r="H38" s="70"/>
      <c r="I38" s="69"/>
      <c r="J38" s="69"/>
      <c r="K38" s="69"/>
      <c r="L38" s="69"/>
      <c r="M38" s="69"/>
      <c r="N38" s="71"/>
    </row>
    <row r="39">
      <c r="A39" s="66"/>
      <c r="D39" s="72" t="s">
        <v>120</v>
      </c>
      <c r="E39" s="73" t="s">
        <v>53</v>
      </c>
      <c r="G39" s="74" t="n">
        <v>4.32</v>
      </c>
      <c r="N39" s="75"/>
    </row>
    <row r="40">
      <c r="A40" s="56" t="s">
        <v>53</v>
      </c>
      <c r="B40" s="57" t="s">
        <v>54</v>
      </c>
      <c r="C40" s="57" t="s">
        <v>121</v>
      </c>
      <c r="D40" s="58" t="s">
        <v>122</v>
      </c>
      <c r="E40" s="57"/>
      <c r="F40" s="59" t="s">
        <v>4</v>
      </c>
      <c r="G40" s="59" t="s">
        <v>4</v>
      </c>
      <c r="H40" s="60" t="s">
        <v>4</v>
      </c>
      <c r="I40" s="2">
        <f>ROUND(SUM(I41:I44),2)</f>
      </c>
      <c r="J40" s="2">
        <f>ROUND(SUM(J41:J44),2)</f>
      </c>
      <c r="K40" s="2">
        <f>ROUND(SUM(K41:K44),2)</f>
      </c>
      <c r="L40" s="35" t="s">
        <v>53</v>
      </c>
      <c r="M40" s="2">
        <f>SUM(M41:M44)</f>
      </c>
      <c r="N40" s="61" t="s">
        <v>53</v>
      </c>
      <c r="AI40" s="35" t="s">
        <v>54</v>
      </c>
      <c r="AS40" s="2">
        <f>SUM(AJ41:AJ44)</f>
      </c>
      <c r="AT40" s="2">
        <f>SUM(AK41:AK44)</f>
      </c>
      <c r="AU40" s="2">
        <f>SUM(AL41:AL44)</f>
      </c>
    </row>
    <row r="41">
      <c r="A41" s="10" t="s">
        <v>123</v>
      </c>
      <c r="B41" s="11" t="s">
        <v>54</v>
      </c>
      <c r="C41" s="11" t="s">
        <v>124</v>
      </c>
      <c r="D41" s="16" t="s">
        <v>125</v>
      </c>
      <c r="E41" s="11"/>
      <c r="F41" s="11" t="s">
        <v>61</v>
      </c>
      <c r="G41" s="62" t="n">
        <v>35</v>
      </c>
      <c r="H41" s="63" t="n">
        <v>0</v>
      </c>
      <c r="I41" s="62">
        <f>ROUND(G41*AO41,2)</f>
      </c>
      <c r="J41" s="62">
        <f>ROUND(G41*AP41,2)</f>
      </c>
      <c r="K41" s="62">
        <f>ROUND(G41*H41,2)</f>
      </c>
      <c r="L41" s="62" t="n">
        <v>0</v>
      </c>
      <c r="M41" s="62">
        <f>G41*L41</f>
      </c>
      <c r="N41" s="64" t="s">
        <v>62</v>
      </c>
      <c r="Z41" s="62">
        <f>ROUND(IF(AQ41="5",BJ41,0),2)</f>
      </c>
      <c r="AB41" s="62">
        <f>ROUND(IF(AQ41="1",BH41,0),2)</f>
      </c>
      <c r="AC41" s="62">
        <f>ROUND(IF(AQ41="1",BI41,0),2)</f>
      </c>
      <c r="AD41" s="62">
        <f>ROUND(IF(AQ41="7",BH41,0),2)</f>
      </c>
      <c r="AE41" s="62">
        <f>ROUND(IF(AQ41="7",BI41,0),2)</f>
      </c>
      <c r="AF41" s="62">
        <f>ROUND(IF(AQ41="2",BH41,0),2)</f>
      </c>
      <c r="AG41" s="62">
        <f>ROUND(IF(AQ41="2",BI41,0),2)</f>
      </c>
      <c r="AH41" s="62">
        <f>ROUND(IF(AQ41="0",BJ41,0),2)</f>
      </c>
      <c r="AI41" s="35" t="s">
        <v>54</v>
      </c>
      <c r="AJ41" s="62">
        <f>IF(AN41=0,K41,0)</f>
      </c>
      <c r="AK41" s="62">
        <f>IF(AN41=12,K41,0)</f>
      </c>
      <c r="AL41" s="62">
        <f>IF(AN41=21,K41,0)</f>
      </c>
      <c r="AN41" s="62" t="n">
        <v>21</v>
      </c>
      <c r="AO41" s="62">
        <f>H41*0.066867635</f>
      </c>
      <c r="AP41" s="62">
        <f>H41*(1-0.066867635)</f>
      </c>
      <c r="AQ41" s="65" t="s">
        <v>58</v>
      </c>
      <c r="AV41" s="62">
        <f>ROUND(AW41+AX41,2)</f>
      </c>
      <c r="AW41" s="62">
        <f>ROUND(G41*AO41,2)</f>
      </c>
      <c r="AX41" s="62">
        <f>ROUND(G41*AP41,2)</f>
      </c>
      <c r="AY41" s="65" t="s">
        <v>126</v>
      </c>
      <c r="AZ41" s="65" t="s">
        <v>64</v>
      </c>
      <c r="BA41" s="35" t="s">
        <v>65</v>
      </c>
      <c r="BC41" s="62">
        <f>AW41+AX41</f>
      </c>
      <c r="BD41" s="62">
        <f>H41/(100-BE41)*100</f>
      </c>
      <c r="BE41" s="62" t="n">
        <v>0</v>
      </c>
      <c r="BF41" s="62">
        <f>M41</f>
      </c>
      <c r="BH41" s="62">
        <f>G41*AO41</f>
      </c>
      <c r="BI41" s="62">
        <f>G41*AP41</f>
      </c>
      <c r="BJ41" s="62">
        <f>G41*H41</f>
      </c>
      <c r="BK41" s="65" t="s">
        <v>66</v>
      </c>
      <c r="BL41" s="62" t="n">
        <v>18</v>
      </c>
      <c r="BW41" s="62" t="n">
        <v>21</v>
      </c>
      <c r="BX41" s="16" t="s">
        <v>125</v>
      </c>
    </row>
    <row r="42">
      <c r="A42" s="10" t="s">
        <v>127</v>
      </c>
      <c r="B42" s="11" t="s">
        <v>54</v>
      </c>
      <c r="C42" s="11" t="s">
        <v>128</v>
      </c>
      <c r="D42" s="16" t="s">
        <v>129</v>
      </c>
      <c r="E42" s="11"/>
      <c r="F42" s="11" t="s">
        <v>61</v>
      </c>
      <c r="G42" s="62" t="n">
        <v>50</v>
      </c>
      <c r="H42" s="63" t="n">
        <v>0</v>
      </c>
      <c r="I42" s="62">
        <f>ROUND(G42*AO42,2)</f>
      </c>
      <c r="J42" s="62">
        <f>ROUND(G42*AP42,2)</f>
      </c>
      <c r="K42" s="62">
        <f>ROUND(G42*H42,2)</f>
      </c>
      <c r="L42" s="62" t="n">
        <v>0</v>
      </c>
      <c r="M42" s="62">
        <f>G42*L42</f>
      </c>
      <c r="N42" s="64" t="s">
        <v>62</v>
      </c>
      <c r="Z42" s="62">
        <f>ROUND(IF(AQ42="5",BJ42,0),2)</f>
      </c>
      <c r="AB42" s="62">
        <f>ROUND(IF(AQ42="1",BH42,0),2)</f>
      </c>
      <c r="AC42" s="62">
        <f>ROUND(IF(AQ42="1",BI42,0),2)</f>
      </c>
      <c r="AD42" s="62">
        <f>ROUND(IF(AQ42="7",BH42,0),2)</f>
      </c>
      <c r="AE42" s="62">
        <f>ROUND(IF(AQ42="7",BI42,0),2)</f>
      </c>
      <c r="AF42" s="62">
        <f>ROUND(IF(AQ42="2",BH42,0),2)</f>
      </c>
      <c r="AG42" s="62">
        <f>ROUND(IF(AQ42="2",BI42,0),2)</f>
      </c>
      <c r="AH42" s="62">
        <f>ROUND(IF(AQ42="0",BJ42,0),2)</f>
      </c>
      <c r="AI42" s="35" t="s">
        <v>54</v>
      </c>
      <c r="AJ42" s="62">
        <f>IF(AN42=0,K42,0)</f>
      </c>
      <c r="AK42" s="62">
        <f>IF(AN42=12,K42,0)</f>
      </c>
      <c r="AL42" s="62">
        <f>IF(AN42=21,K42,0)</f>
      </c>
      <c r="AN42" s="62" t="n">
        <v>21</v>
      </c>
      <c r="AO42" s="62">
        <f>H42*0</f>
      </c>
      <c r="AP42" s="62">
        <f>H42*(1-0)</f>
      </c>
      <c r="AQ42" s="65" t="s">
        <v>58</v>
      </c>
      <c r="AV42" s="62">
        <f>ROUND(AW42+AX42,2)</f>
      </c>
      <c r="AW42" s="62">
        <f>ROUND(G42*AO42,2)</f>
      </c>
      <c r="AX42" s="62">
        <f>ROUND(G42*AP42,2)</f>
      </c>
      <c r="AY42" s="65" t="s">
        <v>126</v>
      </c>
      <c r="AZ42" s="65" t="s">
        <v>64</v>
      </c>
      <c r="BA42" s="35" t="s">
        <v>65</v>
      </c>
      <c r="BC42" s="62">
        <f>AW42+AX42</f>
      </c>
      <c r="BD42" s="62">
        <f>H42/(100-BE42)*100</f>
      </c>
      <c r="BE42" s="62" t="n">
        <v>0</v>
      </c>
      <c r="BF42" s="62">
        <f>M42</f>
      </c>
      <c r="BH42" s="62">
        <f>G42*AO42</f>
      </c>
      <c r="BI42" s="62">
        <f>G42*AP42</f>
      </c>
      <c r="BJ42" s="62">
        <f>G42*H42</f>
      </c>
      <c r="BK42" s="65" t="s">
        <v>66</v>
      </c>
      <c r="BL42" s="62" t="n">
        <v>18</v>
      </c>
      <c r="BW42" s="62" t="n">
        <v>21</v>
      </c>
      <c r="BX42" s="16" t="s">
        <v>129</v>
      </c>
    </row>
    <row r="43">
      <c r="A43" s="66"/>
      <c r="D43" s="72" t="s">
        <v>130</v>
      </c>
      <c r="E43" s="73" t="s">
        <v>53</v>
      </c>
      <c r="G43" s="74" t="n">
        <v>50</v>
      </c>
      <c r="N43" s="75"/>
    </row>
    <row r="44">
      <c r="A44" s="10" t="s">
        <v>131</v>
      </c>
      <c r="B44" s="11" t="s">
        <v>54</v>
      </c>
      <c r="C44" s="11" t="s">
        <v>132</v>
      </c>
      <c r="D44" s="16" t="s">
        <v>133</v>
      </c>
      <c r="E44" s="11"/>
      <c r="F44" s="11" t="s">
        <v>61</v>
      </c>
      <c r="G44" s="62" t="n">
        <v>35</v>
      </c>
      <c r="H44" s="63" t="n">
        <v>0</v>
      </c>
      <c r="I44" s="62">
        <f>ROUND(G44*AO44,2)</f>
      </c>
      <c r="J44" s="62">
        <f>ROUND(G44*AP44,2)</f>
      </c>
      <c r="K44" s="62">
        <f>ROUND(G44*H44,2)</f>
      </c>
      <c r="L44" s="62" t="n">
        <v>0</v>
      </c>
      <c r="M44" s="62">
        <f>G44*L44</f>
      </c>
      <c r="N44" s="64" t="s">
        <v>62</v>
      </c>
      <c r="Z44" s="62">
        <f>ROUND(IF(AQ44="5",BJ44,0),2)</f>
      </c>
      <c r="AB44" s="62">
        <f>ROUND(IF(AQ44="1",BH44,0),2)</f>
      </c>
      <c r="AC44" s="62">
        <f>ROUND(IF(AQ44="1",BI44,0),2)</f>
      </c>
      <c r="AD44" s="62">
        <f>ROUND(IF(AQ44="7",BH44,0),2)</f>
      </c>
      <c r="AE44" s="62">
        <f>ROUND(IF(AQ44="7",BI44,0),2)</f>
      </c>
      <c r="AF44" s="62">
        <f>ROUND(IF(AQ44="2",BH44,0),2)</f>
      </c>
      <c r="AG44" s="62">
        <f>ROUND(IF(AQ44="2",BI44,0),2)</f>
      </c>
      <c r="AH44" s="62">
        <f>ROUND(IF(AQ44="0",BJ44,0),2)</f>
      </c>
      <c r="AI44" s="35" t="s">
        <v>54</v>
      </c>
      <c r="AJ44" s="62">
        <f>IF(AN44=0,K44,0)</f>
      </c>
      <c r="AK44" s="62">
        <f>IF(AN44=12,K44,0)</f>
      </c>
      <c r="AL44" s="62">
        <f>IF(AN44=21,K44,0)</f>
      </c>
      <c r="AN44" s="62" t="n">
        <v>21</v>
      </c>
      <c r="AO44" s="62">
        <f>H44*0</f>
      </c>
      <c r="AP44" s="62">
        <f>H44*(1-0)</f>
      </c>
      <c r="AQ44" s="65" t="s">
        <v>58</v>
      </c>
      <c r="AV44" s="62">
        <f>ROUND(AW44+AX44,2)</f>
      </c>
      <c r="AW44" s="62">
        <f>ROUND(G44*AO44,2)</f>
      </c>
      <c r="AX44" s="62">
        <f>ROUND(G44*AP44,2)</f>
      </c>
      <c r="AY44" s="65" t="s">
        <v>126</v>
      </c>
      <c r="AZ44" s="65" t="s">
        <v>64</v>
      </c>
      <c r="BA44" s="35" t="s">
        <v>65</v>
      </c>
      <c r="BC44" s="62">
        <f>AW44+AX44</f>
      </c>
      <c r="BD44" s="62">
        <f>H44/(100-BE44)*100</f>
      </c>
      <c r="BE44" s="62" t="n">
        <v>0</v>
      </c>
      <c r="BF44" s="62">
        <f>M44</f>
      </c>
      <c r="BH44" s="62">
        <f>G44*AO44</f>
      </c>
      <c r="BI44" s="62">
        <f>G44*AP44</f>
      </c>
      <c r="BJ44" s="62">
        <f>G44*H44</f>
      </c>
      <c r="BK44" s="65" t="s">
        <v>66</v>
      </c>
      <c r="BL44" s="62" t="n">
        <v>18</v>
      </c>
      <c r="BW44" s="62" t="n">
        <v>21</v>
      </c>
      <c r="BX44" s="16" t="s">
        <v>133</v>
      </c>
    </row>
    <row r="45">
      <c r="A45" s="56" t="s">
        <v>53</v>
      </c>
      <c r="B45" s="57" t="s">
        <v>54</v>
      </c>
      <c r="C45" s="57" t="s">
        <v>134</v>
      </c>
      <c r="D45" s="58" t="s">
        <v>135</v>
      </c>
      <c r="E45" s="57"/>
      <c r="F45" s="59" t="s">
        <v>4</v>
      </c>
      <c r="G45" s="59" t="s">
        <v>4</v>
      </c>
      <c r="H45" s="60" t="s">
        <v>4</v>
      </c>
      <c r="I45" s="2">
        <f>ROUND(SUM(I46:I53),2)</f>
      </c>
      <c r="J45" s="2">
        <f>ROUND(SUM(J46:J53),2)</f>
      </c>
      <c r="K45" s="2">
        <f>ROUND(SUM(K46:K53),2)</f>
      </c>
      <c r="L45" s="35" t="s">
        <v>53</v>
      </c>
      <c r="M45" s="2">
        <f>SUM(M46:M53)</f>
      </c>
      <c r="N45" s="61" t="s">
        <v>53</v>
      </c>
      <c r="AI45" s="35" t="s">
        <v>54</v>
      </c>
      <c r="AS45" s="2">
        <f>SUM(AJ46:AJ53)</f>
      </c>
      <c r="AT45" s="2">
        <f>SUM(AK46:AK53)</f>
      </c>
      <c r="AU45" s="2">
        <f>SUM(AL46:AL53)</f>
      </c>
    </row>
    <row r="46">
      <c r="A46" s="10" t="s">
        <v>100</v>
      </c>
      <c r="B46" s="11" t="s">
        <v>54</v>
      </c>
      <c r="C46" s="11" t="s">
        <v>136</v>
      </c>
      <c r="D46" s="16" t="s">
        <v>137</v>
      </c>
      <c r="E46" s="11"/>
      <c r="F46" s="11" t="s">
        <v>61</v>
      </c>
      <c r="G46" s="62" t="n">
        <v>48</v>
      </c>
      <c r="H46" s="63" t="n">
        <v>0</v>
      </c>
      <c r="I46" s="62">
        <f>ROUND(G46*AO46,2)</f>
      </c>
      <c r="J46" s="62">
        <f>ROUND(G46*AP46,2)</f>
      </c>
      <c r="K46" s="62">
        <f>ROUND(G46*H46,2)</f>
      </c>
      <c r="L46" s="62" t="n">
        <v>0.147</v>
      </c>
      <c r="M46" s="62">
        <f>G46*L46</f>
      </c>
      <c r="N46" s="64" t="s">
        <v>62</v>
      </c>
      <c r="Z46" s="62">
        <f>ROUND(IF(AQ46="5",BJ46,0),2)</f>
      </c>
      <c r="AB46" s="62">
        <f>ROUND(IF(AQ46="1",BH46,0),2)</f>
      </c>
      <c r="AC46" s="62">
        <f>ROUND(IF(AQ46="1",BI46,0),2)</f>
      </c>
      <c r="AD46" s="62">
        <f>ROUND(IF(AQ46="7",BH46,0),2)</f>
      </c>
      <c r="AE46" s="62">
        <f>ROUND(IF(AQ46="7",BI46,0),2)</f>
      </c>
      <c r="AF46" s="62">
        <f>ROUND(IF(AQ46="2",BH46,0),2)</f>
      </c>
      <c r="AG46" s="62">
        <f>ROUND(IF(AQ46="2",BI46,0),2)</f>
      </c>
      <c r="AH46" s="62">
        <f>ROUND(IF(AQ46="0",BJ46,0),2)</f>
      </c>
      <c r="AI46" s="35" t="s">
        <v>54</v>
      </c>
      <c r="AJ46" s="62">
        <f>IF(AN46=0,K46,0)</f>
      </c>
      <c r="AK46" s="62">
        <f>IF(AN46=12,K46,0)</f>
      </c>
      <c r="AL46" s="62">
        <f>IF(AN46=21,K46,0)</f>
      </c>
      <c r="AN46" s="62" t="n">
        <v>21</v>
      </c>
      <c r="AO46" s="62">
        <f>H46*0.67233677</f>
      </c>
      <c r="AP46" s="62">
        <f>H46*(1-0.67233677)</f>
      </c>
      <c r="AQ46" s="65" t="s">
        <v>58</v>
      </c>
      <c r="AV46" s="62">
        <f>ROUND(AW46+AX46,2)</f>
      </c>
      <c r="AW46" s="62">
        <f>ROUND(G46*AO46,2)</f>
      </c>
      <c r="AX46" s="62">
        <f>ROUND(G46*AP46,2)</f>
      </c>
      <c r="AY46" s="65" t="s">
        <v>138</v>
      </c>
      <c r="AZ46" s="65" t="s">
        <v>139</v>
      </c>
      <c r="BA46" s="35" t="s">
        <v>65</v>
      </c>
      <c r="BC46" s="62">
        <f>AW46+AX46</f>
      </c>
      <c r="BD46" s="62">
        <f>H46/(100-BE46)*100</f>
      </c>
      <c r="BE46" s="62" t="n">
        <v>0</v>
      </c>
      <c r="BF46" s="62">
        <f>M46</f>
      </c>
      <c r="BH46" s="62">
        <f>G46*AO46</f>
      </c>
      <c r="BI46" s="62">
        <f>G46*AP46</f>
      </c>
      <c r="BJ46" s="62">
        <f>G46*H46</f>
      </c>
      <c r="BK46" s="65" t="s">
        <v>66</v>
      </c>
      <c r="BL46" s="62" t="n">
        <v>56</v>
      </c>
      <c r="BW46" s="62" t="n">
        <v>21</v>
      </c>
      <c r="BX46" s="16" t="s">
        <v>137</v>
      </c>
    </row>
    <row r="47">
      <c r="A47" s="66"/>
      <c r="D47" s="72" t="s">
        <v>140</v>
      </c>
      <c r="E47" s="73" t="s">
        <v>53</v>
      </c>
      <c r="G47" s="74" t="n">
        <v>48</v>
      </c>
      <c r="N47" s="75"/>
    </row>
    <row r="48">
      <c r="A48" s="10" t="s">
        <v>111</v>
      </c>
      <c r="B48" s="11" t="s">
        <v>54</v>
      </c>
      <c r="C48" s="11" t="s">
        <v>141</v>
      </c>
      <c r="D48" s="16" t="s">
        <v>142</v>
      </c>
      <c r="E48" s="11"/>
      <c r="F48" s="11" t="s">
        <v>61</v>
      </c>
      <c r="G48" s="62" t="n">
        <v>17.25</v>
      </c>
      <c r="H48" s="63" t="n">
        <v>0</v>
      </c>
      <c r="I48" s="62">
        <f>ROUND(G48*AO48,2)</f>
      </c>
      <c r="J48" s="62">
        <f>ROUND(G48*AP48,2)</f>
      </c>
      <c r="K48" s="62">
        <f>ROUND(G48*H48,2)</f>
      </c>
      <c r="L48" s="62" t="n">
        <v>0.172</v>
      </c>
      <c r="M48" s="62">
        <f>G48*L48</f>
      </c>
      <c r="N48" s="64" t="s">
        <v>62</v>
      </c>
      <c r="Z48" s="62">
        <f>ROUND(IF(AQ48="5",BJ48,0),2)</f>
      </c>
      <c r="AB48" s="62">
        <f>ROUND(IF(AQ48="1",BH48,0),2)</f>
      </c>
      <c r="AC48" s="62">
        <f>ROUND(IF(AQ48="1",BI48,0),2)</f>
      </c>
      <c r="AD48" s="62">
        <f>ROUND(IF(AQ48="7",BH48,0),2)</f>
      </c>
      <c r="AE48" s="62">
        <f>ROUND(IF(AQ48="7",BI48,0),2)</f>
      </c>
      <c r="AF48" s="62">
        <f>ROUND(IF(AQ48="2",BH48,0),2)</f>
      </c>
      <c r="AG48" s="62">
        <f>ROUND(IF(AQ48="2",BI48,0),2)</f>
      </c>
      <c r="AH48" s="62">
        <f>ROUND(IF(AQ48="0",BJ48,0),2)</f>
      </c>
      <c r="AI48" s="35" t="s">
        <v>54</v>
      </c>
      <c r="AJ48" s="62">
        <f>IF(AN48=0,K48,0)</f>
      </c>
      <c r="AK48" s="62">
        <f>IF(AN48=12,K48,0)</f>
      </c>
      <c r="AL48" s="62">
        <f>IF(AN48=21,K48,0)</f>
      </c>
      <c r="AN48" s="62" t="n">
        <v>21</v>
      </c>
      <c r="AO48" s="62">
        <f>H48*0.775579428</f>
      </c>
      <c r="AP48" s="62">
        <f>H48*(1-0.775579428)</f>
      </c>
      <c r="AQ48" s="65" t="s">
        <v>58</v>
      </c>
      <c r="AV48" s="62">
        <f>ROUND(AW48+AX48,2)</f>
      </c>
      <c r="AW48" s="62">
        <f>ROUND(G48*AO48,2)</f>
      </c>
      <c r="AX48" s="62">
        <f>ROUND(G48*AP48,2)</f>
      </c>
      <c r="AY48" s="65" t="s">
        <v>138</v>
      </c>
      <c r="AZ48" s="65" t="s">
        <v>139</v>
      </c>
      <c r="BA48" s="35" t="s">
        <v>65</v>
      </c>
      <c r="BC48" s="62">
        <f>AW48+AX48</f>
      </c>
      <c r="BD48" s="62">
        <f>H48/(100-BE48)*100</f>
      </c>
      <c r="BE48" s="62" t="n">
        <v>0</v>
      </c>
      <c r="BF48" s="62">
        <f>M48</f>
      </c>
      <c r="BH48" s="62">
        <f>G48*AO48</f>
      </c>
      <c r="BI48" s="62">
        <f>G48*AP48</f>
      </c>
      <c r="BJ48" s="62">
        <f>G48*H48</f>
      </c>
      <c r="BK48" s="65" t="s">
        <v>66</v>
      </c>
      <c r="BL48" s="62" t="n">
        <v>56</v>
      </c>
      <c r="BW48" s="62" t="n">
        <v>21</v>
      </c>
      <c r="BX48" s="16" t="s">
        <v>142</v>
      </c>
    </row>
    <row r="49" customHeight="true" ht="13.5">
      <c r="A49" s="66"/>
      <c r="C49" s="67" t="s">
        <v>70</v>
      </c>
      <c r="D49" s="68" t="s">
        <v>143</v>
      </c>
      <c r="E49" s="69"/>
      <c r="F49" s="69"/>
      <c r="G49" s="69"/>
      <c r="H49" s="70"/>
      <c r="I49" s="69"/>
      <c r="J49" s="69"/>
      <c r="K49" s="69"/>
      <c r="L49" s="69"/>
      <c r="M49" s="69"/>
      <c r="N49" s="71"/>
    </row>
    <row r="50">
      <c r="A50" s="66"/>
      <c r="D50" s="72" t="s">
        <v>144</v>
      </c>
      <c r="E50" s="73" t="s">
        <v>53</v>
      </c>
      <c r="G50" s="74" t="n">
        <v>17.25</v>
      </c>
      <c r="N50" s="75"/>
    </row>
    <row r="51">
      <c r="A51" s="10" t="s">
        <v>121</v>
      </c>
      <c r="B51" s="11" t="s">
        <v>54</v>
      </c>
      <c r="C51" s="11" t="s">
        <v>145</v>
      </c>
      <c r="D51" s="16" t="s">
        <v>146</v>
      </c>
      <c r="E51" s="11"/>
      <c r="F51" s="11" t="s">
        <v>61</v>
      </c>
      <c r="G51" s="62" t="n">
        <v>30</v>
      </c>
      <c r="H51" s="63" t="n">
        <v>0</v>
      </c>
      <c r="I51" s="62">
        <f>ROUND(G51*AO51,2)</f>
      </c>
      <c r="J51" s="62">
        <f>ROUND(G51*AP51,2)</f>
      </c>
      <c r="K51" s="62">
        <f>ROUND(G51*H51,2)</f>
      </c>
      <c r="L51" s="62" t="n">
        <v>0.23</v>
      </c>
      <c r="M51" s="62">
        <f>G51*L51</f>
      </c>
      <c r="N51" s="64" t="s">
        <v>62</v>
      </c>
      <c r="Z51" s="62">
        <f>ROUND(IF(AQ51="5",BJ51,0),2)</f>
      </c>
      <c r="AB51" s="62">
        <f>ROUND(IF(AQ51="1",BH51,0),2)</f>
      </c>
      <c r="AC51" s="62">
        <f>ROUND(IF(AQ51="1",BI51,0),2)</f>
      </c>
      <c r="AD51" s="62">
        <f>ROUND(IF(AQ51="7",BH51,0),2)</f>
      </c>
      <c r="AE51" s="62">
        <f>ROUND(IF(AQ51="7",BI51,0),2)</f>
      </c>
      <c r="AF51" s="62">
        <f>ROUND(IF(AQ51="2",BH51,0),2)</f>
      </c>
      <c r="AG51" s="62">
        <f>ROUND(IF(AQ51="2",BI51,0),2)</f>
      </c>
      <c r="AH51" s="62">
        <f>ROUND(IF(AQ51="0",BJ51,0),2)</f>
      </c>
      <c r="AI51" s="35" t="s">
        <v>54</v>
      </c>
      <c r="AJ51" s="62">
        <f>IF(AN51=0,K51,0)</f>
      </c>
      <c r="AK51" s="62">
        <f>IF(AN51=12,K51,0)</f>
      </c>
      <c r="AL51" s="62">
        <f>IF(AN51=21,K51,0)</f>
      </c>
      <c r="AN51" s="62" t="n">
        <v>21</v>
      </c>
      <c r="AO51" s="62">
        <f>H51*0.784140351</f>
      </c>
      <c r="AP51" s="62">
        <f>H51*(1-0.784140351)</f>
      </c>
      <c r="AQ51" s="65" t="s">
        <v>58</v>
      </c>
      <c r="AV51" s="62">
        <f>ROUND(AW51+AX51,2)</f>
      </c>
      <c r="AW51" s="62">
        <f>ROUND(G51*AO51,2)</f>
      </c>
      <c r="AX51" s="62">
        <f>ROUND(G51*AP51,2)</f>
      </c>
      <c r="AY51" s="65" t="s">
        <v>138</v>
      </c>
      <c r="AZ51" s="65" t="s">
        <v>139</v>
      </c>
      <c r="BA51" s="35" t="s">
        <v>65</v>
      </c>
      <c r="BC51" s="62">
        <f>AW51+AX51</f>
      </c>
      <c r="BD51" s="62">
        <f>H51/(100-BE51)*100</f>
      </c>
      <c r="BE51" s="62" t="n">
        <v>0</v>
      </c>
      <c r="BF51" s="62">
        <f>M51</f>
      </c>
      <c r="BH51" s="62">
        <f>G51*AO51</f>
      </c>
      <c r="BI51" s="62">
        <f>G51*AP51</f>
      </c>
      <c r="BJ51" s="62">
        <f>G51*H51</f>
      </c>
      <c r="BK51" s="65" t="s">
        <v>66</v>
      </c>
      <c r="BL51" s="62" t="n">
        <v>56</v>
      </c>
      <c r="BW51" s="62" t="n">
        <v>21</v>
      </c>
      <c r="BX51" s="16" t="s">
        <v>146</v>
      </c>
    </row>
    <row r="52" customHeight="true" ht="13.5">
      <c r="A52" s="66"/>
      <c r="C52" s="67" t="s">
        <v>70</v>
      </c>
      <c r="D52" s="68" t="s">
        <v>147</v>
      </c>
      <c r="E52" s="69"/>
      <c r="F52" s="69"/>
      <c r="G52" s="69"/>
      <c r="H52" s="70"/>
      <c r="I52" s="69"/>
      <c r="J52" s="69"/>
      <c r="K52" s="69"/>
      <c r="L52" s="69"/>
      <c r="M52" s="69"/>
      <c r="N52" s="71"/>
    </row>
    <row r="53">
      <c r="A53" s="10" t="s">
        <v>148</v>
      </c>
      <c r="B53" s="11" t="s">
        <v>54</v>
      </c>
      <c r="C53" s="11" t="s">
        <v>149</v>
      </c>
      <c r="D53" s="16" t="s">
        <v>150</v>
      </c>
      <c r="E53" s="11"/>
      <c r="F53" s="11" t="s">
        <v>61</v>
      </c>
      <c r="G53" s="62" t="n">
        <v>18</v>
      </c>
      <c r="H53" s="63" t="n">
        <v>0</v>
      </c>
      <c r="I53" s="62">
        <f>ROUND(G53*AO53,2)</f>
      </c>
      <c r="J53" s="62">
        <f>ROUND(G53*AP53,2)</f>
      </c>
      <c r="K53" s="62">
        <f>ROUND(G53*H53,2)</f>
      </c>
      <c r="L53" s="62" t="n">
        <v>0.441</v>
      </c>
      <c r="M53" s="62">
        <f>G53*L53</f>
      </c>
      <c r="N53" s="64" t="s">
        <v>62</v>
      </c>
      <c r="Z53" s="62">
        <f>ROUND(IF(AQ53="5",BJ53,0),2)</f>
      </c>
      <c r="AB53" s="62">
        <f>ROUND(IF(AQ53="1",BH53,0),2)</f>
      </c>
      <c r="AC53" s="62">
        <f>ROUND(IF(AQ53="1",BI53,0),2)</f>
      </c>
      <c r="AD53" s="62">
        <f>ROUND(IF(AQ53="7",BH53,0),2)</f>
      </c>
      <c r="AE53" s="62">
        <f>ROUND(IF(AQ53="7",BI53,0),2)</f>
      </c>
      <c r="AF53" s="62">
        <f>ROUND(IF(AQ53="2",BH53,0),2)</f>
      </c>
      <c r="AG53" s="62">
        <f>ROUND(IF(AQ53="2",BI53,0),2)</f>
      </c>
      <c r="AH53" s="62">
        <f>ROUND(IF(AQ53="0",BJ53,0),2)</f>
      </c>
      <c r="AI53" s="35" t="s">
        <v>54</v>
      </c>
      <c r="AJ53" s="62">
        <f>IF(AN53=0,K53,0)</f>
      </c>
      <c r="AK53" s="62">
        <f>IF(AN53=12,K53,0)</f>
      </c>
      <c r="AL53" s="62">
        <f>IF(AN53=21,K53,0)</f>
      </c>
      <c r="AN53" s="62" t="n">
        <v>21</v>
      </c>
      <c r="AO53" s="62">
        <f>H53*0.832941551</f>
      </c>
      <c r="AP53" s="62">
        <f>H53*(1-0.832941551)</f>
      </c>
      <c r="AQ53" s="65" t="s">
        <v>58</v>
      </c>
      <c r="AV53" s="62">
        <f>ROUND(AW53+AX53,2)</f>
      </c>
      <c r="AW53" s="62">
        <f>ROUND(G53*AO53,2)</f>
      </c>
      <c r="AX53" s="62">
        <f>ROUND(G53*AP53,2)</f>
      </c>
      <c r="AY53" s="65" t="s">
        <v>138</v>
      </c>
      <c r="AZ53" s="65" t="s">
        <v>139</v>
      </c>
      <c r="BA53" s="35" t="s">
        <v>65</v>
      </c>
      <c r="BC53" s="62">
        <f>AW53+AX53</f>
      </c>
      <c r="BD53" s="62">
        <f>H53/(100-BE53)*100</f>
      </c>
      <c r="BE53" s="62" t="n">
        <v>0</v>
      </c>
      <c r="BF53" s="62">
        <f>M53</f>
      </c>
      <c r="BH53" s="62">
        <f>G53*AO53</f>
      </c>
      <c r="BI53" s="62">
        <f>G53*AP53</f>
      </c>
      <c r="BJ53" s="62">
        <f>G53*H53</f>
      </c>
      <c r="BK53" s="65" t="s">
        <v>66</v>
      </c>
      <c r="BL53" s="62" t="n">
        <v>56</v>
      </c>
      <c r="BW53" s="62" t="n">
        <v>21</v>
      </c>
      <c r="BX53" s="16" t="s">
        <v>150</v>
      </c>
    </row>
    <row r="54" customHeight="true" ht="13.5">
      <c r="A54" s="66"/>
      <c r="C54" s="67" t="s">
        <v>70</v>
      </c>
      <c r="D54" s="68" t="s">
        <v>151</v>
      </c>
      <c r="E54" s="69"/>
      <c r="F54" s="69"/>
      <c r="G54" s="69"/>
      <c r="H54" s="70"/>
      <c r="I54" s="69"/>
      <c r="J54" s="69"/>
      <c r="K54" s="69"/>
      <c r="L54" s="69"/>
      <c r="M54" s="69"/>
      <c r="N54" s="71"/>
    </row>
    <row r="55">
      <c r="A55" s="56" t="s">
        <v>53</v>
      </c>
      <c r="B55" s="57" t="s">
        <v>54</v>
      </c>
      <c r="C55" s="57" t="s">
        <v>152</v>
      </c>
      <c r="D55" s="58" t="s">
        <v>153</v>
      </c>
      <c r="E55" s="57"/>
      <c r="F55" s="59" t="s">
        <v>4</v>
      </c>
      <c r="G55" s="59" t="s">
        <v>4</v>
      </c>
      <c r="H55" s="60" t="s">
        <v>4</v>
      </c>
      <c r="I55" s="2">
        <f>ROUND(SUM(I56:I59),2)</f>
      </c>
      <c r="J55" s="2">
        <f>ROUND(SUM(J56:J59),2)</f>
      </c>
      <c r="K55" s="2">
        <f>ROUND(SUM(K56:K59),2)</f>
      </c>
      <c r="L55" s="35" t="s">
        <v>53</v>
      </c>
      <c r="M55" s="2">
        <f>SUM(M56:M59)</f>
      </c>
      <c r="N55" s="61" t="s">
        <v>53</v>
      </c>
      <c r="AI55" s="35" t="s">
        <v>54</v>
      </c>
      <c r="AS55" s="2">
        <f>SUM(AJ56:AJ59)</f>
      </c>
      <c r="AT55" s="2">
        <f>SUM(AK56:AK59)</f>
      </c>
      <c r="AU55" s="2">
        <f>SUM(AL56:AL59)</f>
      </c>
    </row>
    <row r="56">
      <c r="A56" s="10" t="s">
        <v>154</v>
      </c>
      <c r="B56" s="11" t="s">
        <v>54</v>
      </c>
      <c r="C56" s="11" t="s">
        <v>155</v>
      </c>
      <c r="D56" s="16" t="s">
        <v>156</v>
      </c>
      <c r="E56" s="11"/>
      <c r="F56" s="11" t="s">
        <v>61</v>
      </c>
      <c r="G56" s="62" t="n">
        <v>181</v>
      </c>
      <c r="H56" s="63" t="n">
        <v>0</v>
      </c>
      <c r="I56" s="62">
        <f>ROUND(G56*AO56,2)</f>
      </c>
      <c r="J56" s="62">
        <f>ROUND(G56*AP56,2)</f>
      </c>
      <c r="K56" s="62">
        <f>ROUND(G56*H56,2)</f>
      </c>
      <c r="L56" s="62" t="n">
        <v>0.00031</v>
      </c>
      <c r="M56" s="62">
        <f>G56*L56</f>
      </c>
      <c r="N56" s="64" t="s">
        <v>157</v>
      </c>
      <c r="Z56" s="62">
        <f>ROUND(IF(AQ56="5",BJ56,0),2)</f>
      </c>
      <c r="AB56" s="62">
        <f>ROUND(IF(AQ56="1",BH56,0),2)</f>
      </c>
      <c r="AC56" s="62">
        <f>ROUND(IF(AQ56="1",BI56,0),2)</f>
      </c>
      <c r="AD56" s="62">
        <f>ROUND(IF(AQ56="7",BH56,0),2)</f>
      </c>
      <c r="AE56" s="62">
        <f>ROUND(IF(AQ56="7",BI56,0),2)</f>
      </c>
      <c r="AF56" s="62">
        <f>ROUND(IF(AQ56="2",BH56,0),2)</f>
      </c>
      <c r="AG56" s="62">
        <f>ROUND(IF(AQ56="2",BI56,0),2)</f>
      </c>
      <c r="AH56" s="62">
        <f>ROUND(IF(AQ56="0",BJ56,0),2)</f>
      </c>
      <c r="AI56" s="35" t="s">
        <v>54</v>
      </c>
      <c r="AJ56" s="62">
        <f>IF(AN56=0,K56,0)</f>
      </c>
      <c r="AK56" s="62">
        <f>IF(AN56=12,K56,0)</f>
      </c>
      <c r="AL56" s="62">
        <f>IF(AN56=21,K56,0)</f>
      </c>
      <c r="AN56" s="62" t="n">
        <v>21</v>
      </c>
      <c r="AO56" s="62">
        <f>H56*0.869374314</f>
      </c>
      <c r="AP56" s="62">
        <f>H56*(1-0.869374314)</f>
      </c>
      <c r="AQ56" s="65" t="s">
        <v>58</v>
      </c>
      <c r="AV56" s="62">
        <f>ROUND(AW56+AX56,2)</f>
      </c>
      <c r="AW56" s="62">
        <f>ROUND(G56*AO56,2)</f>
      </c>
      <c r="AX56" s="62">
        <f>ROUND(G56*AP56,2)</f>
      </c>
      <c r="AY56" s="65" t="s">
        <v>158</v>
      </c>
      <c r="AZ56" s="65" t="s">
        <v>139</v>
      </c>
      <c r="BA56" s="35" t="s">
        <v>65</v>
      </c>
      <c r="BC56" s="62">
        <f>AW56+AX56</f>
      </c>
      <c r="BD56" s="62">
        <f>H56/(100-BE56)*100</f>
      </c>
      <c r="BE56" s="62" t="n">
        <v>0</v>
      </c>
      <c r="BF56" s="62">
        <f>M56</f>
      </c>
      <c r="BH56" s="62">
        <f>G56*AO56</f>
      </c>
      <c r="BI56" s="62">
        <f>G56*AP56</f>
      </c>
      <c r="BJ56" s="62">
        <f>G56*H56</f>
      </c>
      <c r="BK56" s="65" t="s">
        <v>66</v>
      </c>
      <c r="BL56" s="62" t="n">
        <v>57</v>
      </c>
      <c r="BW56" s="62" t="n">
        <v>21</v>
      </c>
      <c r="BX56" s="16" t="s">
        <v>156</v>
      </c>
    </row>
    <row r="57">
      <c r="A57" s="10" t="s">
        <v>159</v>
      </c>
      <c r="B57" s="11" t="s">
        <v>54</v>
      </c>
      <c r="C57" s="11" t="s">
        <v>160</v>
      </c>
      <c r="D57" s="16" t="s">
        <v>161</v>
      </c>
      <c r="E57" s="11"/>
      <c r="F57" s="11" t="s">
        <v>61</v>
      </c>
      <c r="G57" s="62" t="n">
        <v>181</v>
      </c>
      <c r="H57" s="63" t="n">
        <v>0</v>
      </c>
      <c r="I57" s="62">
        <f>ROUND(G57*AO57,2)</f>
      </c>
      <c r="J57" s="62">
        <f>ROUND(G57*AP57,2)</f>
      </c>
      <c r="K57" s="62">
        <f>ROUND(G57*H57,2)</f>
      </c>
      <c r="L57" s="62" t="n">
        <v>0.12966</v>
      </c>
      <c r="M57" s="62">
        <f>G57*L57</f>
      </c>
      <c r="N57" s="64" t="s">
        <v>62</v>
      </c>
      <c r="Z57" s="62">
        <f>ROUND(IF(AQ57="5",BJ57,0),2)</f>
      </c>
      <c r="AB57" s="62">
        <f>ROUND(IF(AQ57="1",BH57,0),2)</f>
      </c>
      <c r="AC57" s="62">
        <f>ROUND(IF(AQ57="1",BI57,0),2)</f>
      </c>
      <c r="AD57" s="62">
        <f>ROUND(IF(AQ57="7",BH57,0),2)</f>
      </c>
      <c r="AE57" s="62">
        <f>ROUND(IF(AQ57="7",BI57,0),2)</f>
      </c>
      <c r="AF57" s="62">
        <f>ROUND(IF(AQ57="2",BH57,0),2)</f>
      </c>
      <c r="AG57" s="62">
        <f>ROUND(IF(AQ57="2",BI57,0),2)</f>
      </c>
      <c r="AH57" s="62">
        <f>ROUND(IF(AQ57="0",BJ57,0),2)</f>
      </c>
      <c r="AI57" s="35" t="s">
        <v>54</v>
      </c>
      <c r="AJ57" s="62">
        <f>IF(AN57=0,K57,0)</f>
      </c>
      <c r="AK57" s="62">
        <f>IF(AN57=12,K57,0)</f>
      </c>
      <c r="AL57" s="62">
        <f>IF(AN57=21,K57,0)</f>
      </c>
      <c r="AN57" s="62" t="n">
        <v>21</v>
      </c>
      <c r="AO57" s="62">
        <f>H57*0.632542276</f>
      </c>
      <c r="AP57" s="62">
        <f>H57*(1-0.632542276)</f>
      </c>
      <c r="AQ57" s="65" t="s">
        <v>58</v>
      </c>
      <c r="AV57" s="62">
        <f>ROUND(AW57+AX57,2)</f>
      </c>
      <c r="AW57" s="62">
        <f>ROUND(G57*AO57,2)</f>
      </c>
      <c r="AX57" s="62">
        <f>ROUND(G57*AP57,2)</f>
      </c>
      <c r="AY57" s="65" t="s">
        <v>158</v>
      </c>
      <c r="AZ57" s="65" t="s">
        <v>139</v>
      </c>
      <c r="BA57" s="35" t="s">
        <v>65</v>
      </c>
      <c r="BC57" s="62">
        <f>AW57+AX57</f>
      </c>
      <c r="BD57" s="62">
        <f>H57/(100-BE57)*100</f>
      </c>
      <c r="BE57" s="62" t="n">
        <v>0</v>
      </c>
      <c r="BF57" s="62">
        <f>M57</f>
      </c>
      <c r="BH57" s="62">
        <f>G57*AO57</f>
      </c>
      <c r="BI57" s="62">
        <f>G57*AP57</f>
      </c>
      <c r="BJ57" s="62">
        <f>G57*H57</f>
      </c>
      <c r="BK57" s="65" t="s">
        <v>66</v>
      </c>
      <c r="BL57" s="62" t="n">
        <v>57</v>
      </c>
      <c r="BW57" s="62" t="n">
        <v>21</v>
      </c>
      <c r="BX57" s="16" t="s">
        <v>161</v>
      </c>
    </row>
    <row r="58" customHeight="true" ht="13.5">
      <c r="A58" s="66"/>
      <c r="C58" s="67" t="s">
        <v>70</v>
      </c>
      <c r="D58" s="68" t="s">
        <v>162</v>
      </c>
      <c r="E58" s="69"/>
      <c r="F58" s="69"/>
      <c r="G58" s="69"/>
      <c r="H58" s="70"/>
      <c r="I58" s="69"/>
      <c r="J58" s="69"/>
      <c r="K58" s="69"/>
      <c r="L58" s="69"/>
      <c r="M58" s="69"/>
      <c r="N58" s="71"/>
    </row>
    <row r="59">
      <c r="A59" s="10" t="s">
        <v>163</v>
      </c>
      <c r="B59" s="11" t="s">
        <v>54</v>
      </c>
      <c r="C59" s="11" t="s">
        <v>164</v>
      </c>
      <c r="D59" s="16" t="s">
        <v>165</v>
      </c>
      <c r="E59" s="11"/>
      <c r="F59" s="11" t="s">
        <v>61</v>
      </c>
      <c r="G59" s="62" t="n">
        <v>48</v>
      </c>
      <c r="H59" s="63" t="n">
        <v>0</v>
      </c>
      <c r="I59" s="62">
        <f>ROUND(G59*AO59,2)</f>
      </c>
      <c r="J59" s="62">
        <f>ROUND(G59*AP59,2)</f>
      </c>
      <c r="K59" s="62">
        <f>ROUND(G59*H59,2)</f>
      </c>
      <c r="L59" s="62" t="n">
        <v>0.18152</v>
      </c>
      <c r="M59" s="62">
        <f>G59*L59</f>
      </c>
      <c r="N59" s="64" t="s">
        <v>62</v>
      </c>
      <c r="Z59" s="62">
        <f>ROUND(IF(AQ59="5",BJ59,0),2)</f>
      </c>
      <c r="AB59" s="62">
        <f>ROUND(IF(AQ59="1",BH59,0),2)</f>
      </c>
      <c r="AC59" s="62">
        <f>ROUND(IF(AQ59="1",BI59,0),2)</f>
      </c>
      <c r="AD59" s="62">
        <f>ROUND(IF(AQ59="7",BH59,0),2)</f>
      </c>
      <c r="AE59" s="62">
        <f>ROUND(IF(AQ59="7",BI59,0),2)</f>
      </c>
      <c r="AF59" s="62">
        <f>ROUND(IF(AQ59="2",BH59,0),2)</f>
      </c>
      <c r="AG59" s="62">
        <f>ROUND(IF(AQ59="2",BI59,0),2)</f>
      </c>
      <c r="AH59" s="62">
        <f>ROUND(IF(AQ59="0",BJ59,0),2)</f>
      </c>
      <c r="AI59" s="35" t="s">
        <v>54</v>
      </c>
      <c r="AJ59" s="62">
        <f>IF(AN59=0,K59,0)</f>
      </c>
      <c r="AK59" s="62">
        <f>IF(AN59=12,K59,0)</f>
      </c>
      <c r="AL59" s="62">
        <f>IF(AN59=21,K59,0)</f>
      </c>
      <c r="AN59" s="62" t="n">
        <v>21</v>
      </c>
      <c r="AO59" s="62">
        <f>H59*0.604903978</f>
      </c>
      <c r="AP59" s="62">
        <f>H59*(1-0.604903978)</f>
      </c>
      <c r="AQ59" s="65" t="s">
        <v>58</v>
      </c>
      <c r="AV59" s="62">
        <f>ROUND(AW59+AX59,2)</f>
      </c>
      <c r="AW59" s="62">
        <f>ROUND(G59*AO59,2)</f>
      </c>
      <c r="AX59" s="62">
        <f>ROUND(G59*AP59,2)</f>
      </c>
      <c r="AY59" s="65" t="s">
        <v>158</v>
      </c>
      <c r="AZ59" s="65" t="s">
        <v>139</v>
      </c>
      <c r="BA59" s="35" t="s">
        <v>65</v>
      </c>
      <c r="BC59" s="62">
        <f>AW59+AX59</f>
      </c>
      <c r="BD59" s="62">
        <f>H59/(100-BE59)*100</f>
      </c>
      <c r="BE59" s="62" t="n">
        <v>0</v>
      </c>
      <c r="BF59" s="62">
        <f>M59</f>
      </c>
      <c r="BH59" s="62">
        <f>G59*AO59</f>
      </c>
      <c r="BI59" s="62">
        <f>G59*AP59</f>
      </c>
      <c r="BJ59" s="62">
        <f>G59*H59</f>
      </c>
      <c r="BK59" s="65" t="s">
        <v>66</v>
      </c>
      <c r="BL59" s="62" t="n">
        <v>57</v>
      </c>
      <c r="BW59" s="62" t="n">
        <v>21</v>
      </c>
      <c r="BX59" s="16" t="s">
        <v>165</v>
      </c>
    </row>
    <row r="60" customHeight="true" ht="13.5">
      <c r="A60" s="66"/>
      <c r="C60" s="67" t="s">
        <v>70</v>
      </c>
      <c r="D60" s="68" t="s">
        <v>166</v>
      </c>
      <c r="E60" s="69"/>
      <c r="F60" s="69"/>
      <c r="G60" s="69"/>
      <c r="H60" s="70"/>
      <c r="I60" s="69"/>
      <c r="J60" s="69"/>
      <c r="K60" s="69"/>
      <c r="L60" s="69"/>
      <c r="M60" s="69"/>
      <c r="N60" s="71"/>
    </row>
    <row r="61">
      <c r="A61" s="66"/>
      <c r="D61" s="72" t="s">
        <v>140</v>
      </c>
      <c r="E61" s="73" t="s">
        <v>53</v>
      </c>
      <c r="G61" s="74" t="n">
        <v>48</v>
      </c>
      <c r="N61" s="75"/>
    </row>
    <row r="62">
      <c r="A62" s="56" t="s">
        <v>53</v>
      </c>
      <c r="B62" s="57" t="s">
        <v>54</v>
      </c>
      <c r="C62" s="57" t="s">
        <v>167</v>
      </c>
      <c r="D62" s="58" t="s">
        <v>168</v>
      </c>
      <c r="E62" s="57"/>
      <c r="F62" s="59" t="s">
        <v>4</v>
      </c>
      <c r="G62" s="59" t="s">
        <v>4</v>
      </c>
      <c r="H62" s="60" t="s">
        <v>4</v>
      </c>
      <c r="I62" s="2">
        <f>ROUND(SUM(I63:I64),2)</f>
      </c>
      <c r="J62" s="2">
        <f>ROUND(SUM(J63:J64),2)</f>
      </c>
      <c r="K62" s="2">
        <f>ROUND(SUM(K63:K64),2)</f>
      </c>
      <c r="L62" s="35" t="s">
        <v>53</v>
      </c>
      <c r="M62" s="2">
        <f>SUM(M63:M64)</f>
      </c>
      <c r="N62" s="61" t="s">
        <v>53</v>
      </c>
      <c r="AI62" s="35" t="s">
        <v>54</v>
      </c>
      <c r="AS62" s="2">
        <f>SUM(AJ63:AJ64)</f>
      </c>
      <c r="AT62" s="2">
        <f>SUM(AK63:AK64)</f>
      </c>
      <c r="AU62" s="2">
        <f>SUM(AL63:AL64)</f>
      </c>
    </row>
    <row r="63">
      <c r="A63" s="10" t="s">
        <v>169</v>
      </c>
      <c r="B63" s="11" t="s">
        <v>54</v>
      </c>
      <c r="C63" s="11" t="s">
        <v>170</v>
      </c>
      <c r="D63" s="16" t="s">
        <v>171</v>
      </c>
      <c r="E63" s="11"/>
      <c r="F63" s="11" t="s">
        <v>172</v>
      </c>
      <c r="G63" s="62" t="n">
        <v>2</v>
      </c>
      <c r="H63" s="63" t="n">
        <v>0</v>
      </c>
      <c r="I63" s="62">
        <f>ROUND(G63*AO63,2)</f>
      </c>
      <c r="J63" s="62">
        <f>ROUND(G63*AP63,2)</f>
      </c>
      <c r="K63" s="62">
        <f>ROUND(G63*H63,2)</f>
      </c>
      <c r="L63" s="62" t="n">
        <v>0.43382</v>
      </c>
      <c r="M63" s="62">
        <f>G63*L63</f>
      </c>
      <c r="N63" s="64" t="s">
        <v>62</v>
      </c>
      <c r="Z63" s="62">
        <f>ROUND(IF(AQ63="5",BJ63,0),2)</f>
      </c>
      <c r="AB63" s="62">
        <f>ROUND(IF(AQ63="1",BH63,0),2)</f>
      </c>
      <c r="AC63" s="62">
        <f>ROUND(IF(AQ63="1",BI63,0),2)</f>
      </c>
      <c r="AD63" s="62">
        <f>ROUND(IF(AQ63="7",BH63,0),2)</f>
      </c>
      <c r="AE63" s="62">
        <f>ROUND(IF(AQ63="7",BI63,0),2)</f>
      </c>
      <c r="AF63" s="62">
        <f>ROUND(IF(AQ63="2",BH63,0),2)</f>
      </c>
      <c r="AG63" s="62">
        <f>ROUND(IF(AQ63="2",BI63,0),2)</f>
      </c>
      <c r="AH63" s="62">
        <f>ROUND(IF(AQ63="0",BJ63,0),2)</f>
      </c>
      <c r="AI63" s="35" t="s">
        <v>54</v>
      </c>
      <c r="AJ63" s="62">
        <f>IF(AN63=0,K63,0)</f>
      </c>
      <c r="AK63" s="62">
        <f>IF(AN63=12,K63,0)</f>
      </c>
      <c r="AL63" s="62">
        <f>IF(AN63=21,K63,0)</f>
      </c>
      <c r="AN63" s="62" t="n">
        <v>21</v>
      </c>
      <c r="AO63" s="62">
        <f>H63*0.313493599</f>
      </c>
      <c r="AP63" s="62">
        <f>H63*(1-0.313493599)</f>
      </c>
      <c r="AQ63" s="65" t="s">
        <v>58</v>
      </c>
      <c r="AV63" s="62">
        <f>ROUND(AW63+AX63,2)</f>
      </c>
      <c r="AW63" s="62">
        <f>ROUND(G63*AO63,2)</f>
      </c>
      <c r="AX63" s="62">
        <f>ROUND(G63*AP63,2)</f>
      </c>
      <c r="AY63" s="65" t="s">
        <v>173</v>
      </c>
      <c r="AZ63" s="65" t="s">
        <v>174</v>
      </c>
      <c r="BA63" s="35" t="s">
        <v>65</v>
      </c>
      <c r="BC63" s="62">
        <f>AW63+AX63</f>
      </c>
      <c r="BD63" s="62">
        <f>H63/(100-BE63)*100</f>
      </c>
      <c r="BE63" s="62" t="n">
        <v>0</v>
      </c>
      <c r="BF63" s="62">
        <f>M63</f>
      </c>
      <c r="BH63" s="62">
        <f>G63*AO63</f>
      </c>
      <c r="BI63" s="62">
        <f>G63*AP63</f>
      </c>
      <c r="BJ63" s="62">
        <f>G63*H63</f>
      </c>
      <c r="BK63" s="65" t="s">
        <v>66</v>
      </c>
      <c r="BL63" s="62" t="n">
        <v>89</v>
      </c>
      <c r="BW63" s="62" t="n">
        <v>21</v>
      </c>
      <c r="BX63" s="16" t="s">
        <v>171</v>
      </c>
    </row>
    <row r="64">
      <c r="A64" s="10" t="s">
        <v>175</v>
      </c>
      <c r="B64" s="11" t="s">
        <v>54</v>
      </c>
      <c r="C64" s="11" t="s">
        <v>176</v>
      </c>
      <c r="D64" s="16" t="s">
        <v>177</v>
      </c>
      <c r="E64" s="11"/>
      <c r="F64" s="11" t="s">
        <v>172</v>
      </c>
      <c r="G64" s="62" t="n">
        <v>1</v>
      </c>
      <c r="H64" s="63" t="n">
        <v>0</v>
      </c>
      <c r="I64" s="62">
        <f>ROUND(G64*AO64,2)</f>
      </c>
      <c r="J64" s="62">
        <f>ROUND(G64*AP64,2)</f>
      </c>
      <c r="K64" s="62">
        <f>ROUND(G64*H64,2)</f>
      </c>
      <c r="L64" s="62" t="n">
        <v>0.43094</v>
      </c>
      <c r="M64" s="62">
        <f>G64*L64</f>
      </c>
      <c r="N64" s="64" t="s">
        <v>62</v>
      </c>
      <c r="Z64" s="62">
        <f>ROUND(IF(AQ64="5",BJ64,0),2)</f>
      </c>
      <c r="AB64" s="62">
        <f>ROUND(IF(AQ64="1",BH64,0),2)</f>
      </c>
      <c r="AC64" s="62">
        <f>ROUND(IF(AQ64="1",BI64,0),2)</f>
      </c>
      <c r="AD64" s="62">
        <f>ROUND(IF(AQ64="7",BH64,0),2)</f>
      </c>
      <c r="AE64" s="62">
        <f>ROUND(IF(AQ64="7",BI64,0),2)</f>
      </c>
      <c r="AF64" s="62">
        <f>ROUND(IF(AQ64="2",BH64,0),2)</f>
      </c>
      <c r="AG64" s="62">
        <f>ROUND(IF(AQ64="2",BI64,0),2)</f>
      </c>
      <c r="AH64" s="62">
        <f>ROUND(IF(AQ64="0",BJ64,0),2)</f>
      </c>
      <c r="AI64" s="35" t="s">
        <v>54</v>
      </c>
      <c r="AJ64" s="62">
        <f>IF(AN64=0,K64,0)</f>
      </c>
      <c r="AK64" s="62">
        <f>IF(AN64=12,K64,0)</f>
      </c>
      <c r="AL64" s="62">
        <f>IF(AN64=21,K64,0)</f>
      </c>
      <c r="AN64" s="62" t="n">
        <v>21</v>
      </c>
      <c r="AO64" s="62">
        <f>H64*0.293229412</f>
      </c>
      <c r="AP64" s="62">
        <f>H64*(1-0.293229412)</f>
      </c>
      <c r="AQ64" s="65" t="s">
        <v>58</v>
      </c>
      <c r="AV64" s="62">
        <f>ROUND(AW64+AX64,2)</f>
      </c>
      <c r="AW64" s="62">
        <f>ROUND(G64*AO64,2)</f>
      </c>
      <c r="AX64" s="62">
        <f>ROUND(G64*AP64,2)</f>
      </c>
      <c r="AY64" s="65" t="s">
        <v>173</v>
      </c>
      <c r="AZ64" s="65" t="s">
        <v>174</v>
      </c>
      <c r="BA64" s="35" t="s">
        <v>65</v>
      </c>
      <c r="BC64" s="62">
        <f>AW64+AX64</f>
      </c>
      <c r="BD64" s="62">
        <f>H64/(100-BE64)*100</f>
      </c>
      <c r="BE64" s="62" t="n">
        <v>0</v>
      </c>
      <c r="BF64" s="62">
        <f>M64</f>
      </c>
      <c r="BH64" s="62">
        <f>G64*AO64</f>
      </c>
      <c r="BI64" s="62">
        <f>G64*AP64</f>
      </c>
      <c r="BJ64" s="62">
        <f>G64*H64</f>
      </c>
      <c r="BK64" s="65" t="s">
        <v>66</v>
      </c>
      <c r="BL64" s="62" t="n">
        <v>89</v>
      </c>
      <c r="BW64" s="62" t="n">
        <v>21</v>
      </c>
      <c r="BX64" s="16" t="s">
        <v>177</v>
      </c>
    </row>
    <row r="65">
      <c r="A65" s="56" t="s">
        <v>53</v>
      </c>
      <c r="B65" s="57" t="s">
        <v>54</v>
      </c>
      <c r="C65" s="57" t="s">
        <v>178</v>
      </c>
      <c r="D65" s="58" t="s">
        <v>179</v>
      </c>
      <c r="E65" s="57"/>
      <c r="F65" s="59" t="s">
        <v>4</v>
      </c>
      <c r="G65" s="59" t="s">
        <v>4</v>
      </c>
      <c r="H65" s="60" t="s">
        <v>4</v>
      </c>
      <c r="I65" s="2">
        <f>ROUND(SUM(I66:I69),2)</f>
      </c>
      <c r="J65" s="2">
        <f>ROUND(SUM(J66:J69),2)</f>
      </c>
      <c r="K65" s="2">
        <f>ROUND(SUM(K66:K69),2)</f>
      </c>
      <c r="L65" s="35" t="s">
        <v>53</v>
      </c>
      <c r="M65" s="2">
        <f>SUM(M66:M69)</f>
      </c>
      <c r="N65" s="61" t="s">
        <v>53</v>
      </c>
      <c r="AI65" s="35" t="s">
        <v>54</v>
      </c>
      <c r="AS65" s="2">
        <f>SUM(AJ66:AJ69)</f>
      </c>
      <c r="AT65" s="2">
        <f>SUM(AK66:AK69)</f>
      </c>
      <c r="AU65" s="2">
        <f>SUM(AL66:AL69)</f>
      </c>
    </row>
    <row r="66">
      <c r="A66" s="10" t="s">
        <v>180</v>
      </c>
      <c r="B66" s="11" t="s">
        <v>54</v>
      </c>
      <c r="C66" s="11" t="s">
        <v>181</v>
      </c>
      <c r="D66" s="16" t="s">
        <v>182</v>
      </c>
      <c r="E66" s="11"/>
      <c r="F66" s="11" t="s">
        <v>79</v>
      </c>
      <c r="G66" s="62" t="n">
        <v>34.5</v>
      </c>
      <c r="H66" s="63" t="n">
        <v>0</v>
      </c>
      <c r="I66" s="62">
        <f>ROUND(G66*AO66,2)</f>
      </c>
      <c r="J66" s="62">
        <f>ROUND(G66*AP66,2)</f>
      </c>
      <c r="K66" s="62">
        <f>ROUND(G66*H66,2)</f>
      </c>
      <c r="L66" s="62" t="n">
        <v>0.15674</v>
      </c>
      <c r="M66" s="62">
        <f>G66*L66</f>
      </c>
      <c r="N66" s="64" t="s">
        <v>62</v>
      </c>
      <c r="Z66" s="62">
        <f>ROUND(IF(AQ66="5",BJ66,0),2)</f>
      </c>
      <c r="AB66" s="62">
        <f>ROUND(IF(AQ66="1",BH66,0),2)</f>
      </c>
      <c r="AC66" s="62">
        <f>ROUND(IF(AQ66="1",BI66,0),2)</f>
      </c>
      <c r="AD66" s="62">
        <f>ROUND(IF(AQ66="7",BH66,0),2)</f>
      </c>
      <c r="AE66" s="62">
        <f>ROUND(IF(AQ66="7",BI66,0),2)</f>
      </c>
      <c r="AF66" s="62">
        <f>ROUND(IF(AQ66="2",BH66,0),2)</f>
      </c>
      <c r="AG66" s="62">
        <f>ROUND(IF(AQ66="2",BI66,0),2)</f>
      </c>
      <c r="AH66" s="62">
        <f>ROUND(IF(AQ66="0",BJ66,0),2)</f>
      </c>
      <c r="AI66" s="35" t="s">
        <v>54</v>
      </c>
      <c r="AJ66" s="62">
        <f>IF(AN66=0,K66,0)</f>
      </c>
      <c r="AK66" s="62">
        <f>IF(AN66=12,K66,0)</f>
      </c>
      <c r="AL66" s="62">
        <f>IF(AN66=21,K66,0)</f>
      </c>
      <c r="AN66" s="62" t="n">
        <v>21</v>
      </c>
      <c r="AO66" s="62">
        <f>H66*0.485681898</f>
      </c>
      <c r="AP66" s="62">
        <f>H66*(1-0.485681898)</f>
      </c>
      <c r="AQ66" s="65" t="s">
        <v>58</v>
      </c>
      <c r="AV66" s="62">
        <f>ROUND(AW66+AX66,2)</f>
      </c>
      <c r="AW66" s="62">
        <f>ROUND(G66*AO66,2)</f>
      </c>
      <c r="AX66" s="62">
        <f>ROUND(G66*AP66,2)</f>
      </c>
      <c r="AY66" s="65" t="s">
        <v>183</v>
      </c>
      <c r="AZ66" s="65" t="s">
        <v>184</v>
      </c>
      <c r="BA66" s="35" t="s">
        <v>65</v>
      </c>
      <c r="BC66" s="62">
        <f>AW66+AX66</f>
      </c>
      <c r="BD66" s="62">
        <f>H66/(100-BE66)*100</f>
      </c>
      <c r="BE66" s="62" t="n">
        <v>0</v>
      </c>
      <c r="BF66" s="62">
        <f>M66</f>
      </c>
      <c r="BH66" s="62">
        <f>G66*AO66</f>
      </c>
      <c r="BI66" s="62">
        <f>G66*AP66</f>
      </c>
      <c r="BJ66" s="62">
        <f>G66*H66</f>
      </c>
      <c r="BK66" s="65" t="s">
        <v>66</v>
      </c>
      <c r="BL66" s="62" t="n">
        <v>91</v>
      </c>
      <c r="BW66" s="62" t="n">
        <v>21</v>
      </c>
      <c r="BX66" s="16" t="s">
        <v>182</v>
      </c>
    </row>
    <row r="67">
      <c r="A67" s="66"/>
      <c r="D67" s="72" t="s">
        <v>185</v>
      </c>
      <c r="E67" s="73" t="s">
        <v>53</v>
      </c>
      <c r="G67" s="74" t="n">
        <v>34.5</v>
      </c>
      <c r="N67" s="75"/>
    </row>
    <row r="68">
      <c r="A68" s="10" t="s">
        <v>186</v>
      </c>
      <c r="B68" s="11" t="s">
        <v>54</v>
      </c>
      <c r="C68" s="11" t="s">
        <v>187</v>
      </c>
      <c r="D68" s="16" t="s">
        <v>188</v>
      </c>
      <c r="E68" s="11"/>
      <c r="F68" s="11" t="s">
        <v>79</v>
      </c>
      <c r="G68" s="62" t="n">
        <v>5</v>
      </c>
      <c r="H68" s="63" t="n">
        <v>0</v>
      </c>
      <c r="I68" s="62">
        <f>ROUND(G68*AO68,2)</f>
      </c>
      <c r="J68" s="62">
        <f>ROUND(G68*AP68,2)</f>
      </c>
      <c r="K68" s="62">
        <f>ROUND(G68*H68,2)</f>
      </c>
      <c r="L68" s="62" t="n">
        <v>0</v>
      </c>
      <c r="M68" s="62">
        <f>G68*L68</f>
      </c>
      <c r="N68" s="64" t="s">
        <v>62</v>
      </c>
      <c r="Z68" s="62">
        <f>ROUND(IF(AQ68="5",BJ68,0),2)</f>
      </c>
      <c r="AB68" s="62">
        <f>ROUND(IF(AQ68="1",BH68,0),2)</f>
      </c>
      <c r="AC68" s="62">
        <f>ROUND(IF(AQ68="1",BI68,0),2)</f>
      </c>
      <c r="AD68" s="62">
        <f>ROUND(IF(AQ68="7",BH68,0),2)</f>
      </c>
      <c r="AE68" s="62">
        <f>ROUND(IF(AQ68="7",BI68,0),2)</f>
      </c>
      <c r="AF68" s="62">
        <f>ROUND(IF(AQ68="2",BH68,0),2)</f>
      </c>
      <c r="AG68" s="62">
        <f>ROUND(IF(AQ68="2",BI68,0),2)</f>
      </c>
      <c r="AH68" s="62">
        <f>ROUND(IF(AQ68="0",BJ68,0),2)</f>
      </c>
      <c r="AI68" s="35" t="s">
        <v>54</v>
      </c>
      <c r="AJ68" s="62">
        <f>IF(AN68=0,K68,0)</f>
      </c>
      <c r="AK68" s="62">
        <f>IF(AN68=12,K68,0)</f>
      </c>
      <c r="AL68" s="62">
        <f>IF(AN68=21,K68,0)</f>
      </c>
      <c r="AN68" s="62" t="n">
        <v>21</v>
      </c>
      <c r="AO68" s="62">
        <f>H68*0.513421838</f>
      </c>
      <c r="AP68" s="62">
        <f>H68*(1-0.513421838)</f>
      </c>
      <c r="AQ68" s="65" t="s">
        <v>58</v>
      </c>
      <c r="AV68" s="62">
        <f>ROUND(AW68+AX68,2)</f>
      </c>
      <c r="AW68" s="62">
        <f>ROUND(G68*AO68,2)</f>
      </c>
      <c r="AX68" s="62">
        <f>ROUND(G68*AP68,2)</f>
      </c>
      <c r="AY68" s="65" t="s">
        <v>183</v>
      </c>
      <c r="AZ68" s="65" t="s">
        <v>184</v>
      </c>
      <c r="BA68" s="35" t="s">
        <v>65</v>
      </c>
      <c r="BC68" s="62">
        <f>AW68+AX68</f>
      </c>
      <c r="BD68" s="62">
        <f>H68/(100-BE68)*100</f>
      </c>
      <c r="BE68" s="62" t="n">
        <v>0</v>
      </c>
      <c r="BF68" s="62">
        <f>M68</f>
      </c>
      <c r="BH68" s="62">
        <f>G68*AO68</f>
      </c>
      <c r="BI68" s="62">
        <f>G68*AP68</f>
      </c>
      <c r="BJ68" s="62">
        <f>G68*H68</f>
      </c>
      <c r="BK68" s="65" t="s">
        <v>66</v>
      </c>
      <c r="BL68" s="62" t="n">
        <v>91</v>
      </c>
      <c r="BW68" s="62" t="n">
        <v>21</v>
      </c>
      <c r="BX68" s="16" t="s">
        <v>188</v>
      </c>
    </row>
    <row r="69">
      <c r="A69" s="10" t="s">
        <v>189</v>
      </c>
      <c r="B69" s="11" t="s">
        <v>54</v>
      </c>
      <c r="C69" s="11" t="s">
        <v>190</v>
      </c>
      <c r="D69" s="16" t="s">
        <v>191</v>
      </c>
      <c r="E69" s="11"/>
      <c r="F69" s="11" t="s">
        <v>79</v>
      </c>
      <c r="G69" s="62" t="n">
        <v>35</v>
      </c>
      <c r="H69" s="63" t="n">
        <v>0</v>
      </c>
      <c r="I69" s="62">
        <f>ROUND(G69*AO69,2)</f>
      </c>
      <c r="J69" s="62">
        <f>ROUND(G69*AP69,2)</f>
      </c>
      <c r="K69" s="62">
        <f>ROUND(G69*H69,2)</f>
      </c>
      <c r="L69" s="62" t="n">
        <v>0</v>
      </c>
      <c r="M69" s="62">
        <f>G69*L69</f>
      </c>
      <c r="N69" s="64" t="s">
        <v>62</v>
      </c>
      <c r="Z69" s="62">
        <f>ROUND(IF(AQ69="5",BJ69,0),2)</f>
      </c>
      <c r="AB69" s="62">
        <f>ROUND(IF(AQ69="1",BH69,0),2)</f>
      </c>
      <c r="AC69" s="62">
        <f>ROUND(IF(AQ69="1",BI69,0),2)</f>
      </c>
      <c r="AD69" s="62">
        <f>ROUND(IF(AQ69="7",BH69,0),2)</f>
      </c>
      <c r="AE69" s="62">
        <f>ROUND(IF(AQ69="7",BI69,0),2)</f>
      </c>
      <c r="AF69" s="62">
        <f>ROUND(IF(AQ69="2",BH69,0),2)</f>
      </c>
      <c r="AG69" s="62">
        <f>ROUND(IF(AQ69="2",BI69,0),2)</f>
      </c>
      <c r="AH69" s="62">
        <f>ROUND(IF(AQ69="0",BJ69,0),2)</f>
      </c>
      <c r="AI69" s="35" t="s">
        <v>54</v>
      </c>
      <c r="AJ69" s="62">
        <f>IF(AN69=0,K69,0)</f>
      </c>
      <c r="AK69" s="62">
        <f>IF(AN69=12,K69,0)</f>
      </c>
      <c r="AL69" s="62">
        <f>IF(AN69=21,K69,0)</f>
      </c>
      <c r="AN69" s="62" t="n">
        <v>21</v>
      </c>
      <c r="AO69" s="62">
        <f>H69*0</f>
      </c>
      <c r="AP69" s="62">
        <f>H69*(1-0)</f>
      </c>
      <c r="AQ69" s="65" t="s">
        <v>58</v>
      </c>
      <c r="AV69" s="62">
        <f>ROUND(AW69+AX69,2)</f>
      </c>
      <c r="AW69" s="62">
        <f>ROUND(G69*AO69,2)</f>
      </c>
      <c r="AX69" s="62">
        <f>ROUND(G69*AP69,2)</f>
      </c>
      <c r="AY69" s="65" t="s">
        <v>183</v>
      </c>
      <c r="AZ69" s="65" t="s">
        <v>184</v>
      </c>
      <c r="BA69" s="35" t="s">
        <v>65</v>
      </c>
      <c r="BC69" s="62">
        <f>AW69+AX69</f>
      </c>
      <c r="BD69" s="62">
        <f>H69/(100-BE69)*100</f>
      </c>
      <c r="BE69" s="62" t="n">
        <v>0</v>
      </c>
      <c r="BF69" s="62">
        <f>M69</f>
      </c>
      <c r="BH69" s="62">
        <f>G69*AO69</f>
      </c>
      <c r="BI69" s="62">
        <f>G69*AP69</f>
      </c>
      <c r="BJ69" s="62">
        <f>G69*H69</f>
      </c>
      <c r="BK69" s="65" t="s">
        <v>66</v>
      </c>
      <c r="BL69" s="62" t="n">
        <v>91</v>
      </c>
      <c r="BW69" s="62" t="n">
        <v>21</v>
      </c>
      <c r="BX69" s="16" t="s">
        <v>191</v>
      </c>
    </row>
    <row r="70" customHeight="true" ht="13.5">
      <c r="A70" s="66"/>
      <c r="C70" s="67" t="s">
        <v>70</v>
      </c>
      <c r="D70" s="68" t="s">
        <v>192</v>
      </c>
      <c r="E70" s="69"/>
      <c r="F70" s="69"/>
      <c r="G70" s="69"/>
      <c r="H70" s="70"/>
      <c r="I70" s="69"/>
      <c r="J70" s="69"/>
      <c r="K70" s="69"/>
      <c r="L70" s="69"/>
      <c r="M70" s="69"/>
      <c r="N70" s="71"/>
    </row>
    <row r="71">
      <c r="A71" s="56" t="s">
        <v>53</v>
      </c>
      <c r="B71" s="57" t="s">
        <v>54</v>
      </c>
      <c r="C71" s="57" t="s">
        <v>193</v>
      </c>
      <c r="D71" s="58" t="s">
        <v>194</v>
      </c>
      <c r="E71" s="57"/>
      <c r="F71" s="59" t="s">
        <v>4</v>
      </c>
      <c r="G71" s="59" t="s">
        <v>4</v>
      </c>
      <c r="H71" s="60" t="s">
        <v>4</v>
      </c>
      <c r="I71" s="2">
        <f>ROUND(SUM(I72:I72),2)</f>
      </c>
      <c r="J71" s="2">
        <f>ROUND(SUM(J72:J72),2)</f>
      </c>
      <c r="K71" s="2">
        <f>ROUND(SUM(K72:K72),2)</f>
      </c>
      <c r="L71" s="35" t="s">
        <v>53</v>
      </c>
      <c r="M71" s="2">
        <f>SUM(M72:M72)</f>
      </c>
      <c r="N71" s="61" t="s">
        <v>53</v>
      </c>
      <c r="AI71" s="35" t="s">
        <v>54</v>
      </c>
      <c r="AS71" s="2">
        <f>SUM(AJ72:AJ72)</f>
      </c>
      <c r="AT71" s="2">
        <f>SUM(AK72:AK72)</f>
      </c>
      <c r="AU71" s="2">
        <f>SUM(AL72:AL72)</f>
      </c>
    </row>
    <row r="72">
      <c r="A72" s="10" t="s">
        <v>195</v>
      </c>
      <c r="B72" s="11" t="s">
        <v>54</v>
      </c>
      <c r="C72" s="11" t="s">
        <v>196</v>
      </c>
      <c r="D72" s="16" t="s">
        <v>197</v>
      </c>
      <c r="E72" s="11"/>
      <c r="F72" s="11" t="s">
        <v>198</v>
      </c>
      <c r="G72" s="62" t="n">
        <v>87.7</v>
      </c>
      <c r="H72" s="63" t="n">
        <v>0</v>
      </c>
      <c r="I72" s="62">
        <f>ROUND(G72*AO72,2)</f>
      </c>
      <c r="J72" s="62">
        <f>ROUND(G72*AP72,2)</f>
      </c>
      <c r="K72" s="62">
        <f>ROUND(G72*H72,2)</f>
      </c>
      <c r="L72" s="62" t="n">
        <v>0</v>
      </c>
      <c r="M72" s="62">
        <f>G72*L72</f>
      </c>
      <c r="N72" s="64" t="s">
        <v>62</v>
      </c>
      <c r="Z72" s="62">
        <f>ROUND(IF(AQ72="5",BJ72,0),2)</f>
      </c>
      <c r="AB72" s="62">
        <f>ROUND(IF(AQ72="1",BH72,0),2)</f>
      </c>
      <c r="AC72" s="62">
        <f>ROUND(IF(AQ72="1",BI72,0),2)</f>
      </c>
      <c r="AD72" s="62">
        <f>ROUND(IF(AQ72="7",BH72,0),2)</f>
      </c>
      <c r="AE72" s="62">
        <f>ROUND(IF(AQ72="7",BI72,0),2)</f>
      </c>
      <c r="AF72" s="62">
        <f>ROUND(IF(AQ72="2",BH72,0),2)</f>
      </c>
      <c r="AG72" s="62">
        <f>ROUND(IF(AQ72="2",BI72,0),2)</f>
      </c>
      <c r="AH72" s="62">
        <f>ROUND(IF(AQ72="0",BJ72,0),2)</f>
      </c>
      <c r="AI72" s="35" t="s">
        <v>54</v>
      </c>
      <c r="AJ72" s="62">
        <f>IF(AN72=0,K72,0)</f>
      </c>
      <c r="AK72" s="62">
        <f>IF(AN72=12,K72,0)</f>
      </c>
      <c r="AL72" s="62">
        <f>IF(AN72=21,K72,0)</f>
      </c>
      <c r="AN72" s="62" t="n">
        <v>21</v>
      </c>
      <c r="AO72" s="62">
        <f>H72*0</f>
      </c>
      <c r="AP72" s="62">
        <f>H72*(1-0)</f>
      </c>
      <c r="AQ72" s="65" t="s">
        <v>84</v>
      </c>
      <c r="AV72" s="62">
        <f>ROUND(AW72+AX72,2)</f>
      </c>
      <c r="AW72" s="62">
        <f>ROUND(G72*AO72,2)</f>
      </c>
      <c r="AX72" s="62">
        <f>ROUND(G72*AP72,2)</f>
      </c>
      <c r="AY72" s="65" t="s">
        <v>199</v>
      </c>
      <c r="AZ72" s="65" t="s">
        <v>184</v>
      </c>
      <c r="BA72" s="35" t="s">
        <v>65</v>
      </c>
      <c r="BC72" s="62">
        <f>AW72+AX72</f>
      </c>
      <c r="BD72" s="62">
        <f>H72/(100-BE72)*100</f>
      </c>
      <c r="BE72" s="62" t="n">
        <v>0</v>
      </c>
      <c r="BF72" s="62">
        <f>M72</f>
      </c>
      <c r="BH72" s="62">
        <f>G72*AO72</f>
      </c>
      <c r="BI72" s="62">
        <f>G72*AP72</f>
      </c>
      <c r="BJ72" s="62">
        <f>G72*H72</f>
      </c>
      <c r="BK72" s="65" t="s">
        <v>66</v>
      </c>
      <c r="BL72" s="62"/>
      <c r="BW72" s="62" t="n">
        <v>21</v>
      </c>
      <c r="BX72" s="16" t="s">
        <v>197</v>
      </c>
    </row>
    <row r="73">
      <c r="A73" s="66"/>
      <c r="D73" s="72" t="s">
        <v>200</v>
      </c>
      <c r="E73" s="73" t="s">
        <v>53</v>
      </c>
      <c r="G73" s="74" t="n">
        <v>87.7</v>
      </c>
      <c r="N73" s="75"/>
    </row>
    <row r="74">
      <c r="A74" s="56" t="s">
        <v>53</v>
      </c>
      <c r="B74" s="57" t="s">
        <v>54</v>
      </c>
      <c r="C74" s="57" t="s">
        <v>201</v>
      </c>
      <c r="D74" s="58" t="s">
        <v>202</v>
      </c>
      <c r="E74" s="57"/>
      <c r="F74" s="59" t="s">
        <v>4</v>
      </c>
      <c r="G74" s="59" t="s">
        <v>4</v>
      </c>
      <c r="H74" s="60" t="s">
        <v>4</v>
      </c>
      <c r="I74" s="2">
        <f>ROUND(SUM(I75:I90),2)</f>
      </c>
      <c r="J74" s="2">
        <f>ROUND(SUM(J75:J90),2)</f>
      </c>
      <c r="K74" s="2">
        <f>ROUND(SUM(K75:K90),2)</f>
      </c>
      <c r="L74" s="35" t="s">
        <v>53</v>
      </c>
      <c r="M74" s="2">
        <f>SUM(M75:M90)</f>
      </c>
      <c r="N74" s="61" t="s">
        <v>53</v>
      </c>
      <c r="AI74" s="35" t="s">
        <v>54</v>
      </c>
      <c r="AS74" s="2">
        <f>SUM(AJ75:AJ90)</f>
      </c>
      <c r="AT74" s="2">
        <f>SUM(AK75:AK90)</f>
      </c>
      <c r="AU74" s="2">
        <f>SUM(AL75:AL90)</f>
      </c>
    </row>
    <row r="75">
      <c r="A75" s="10" t="s">
        <v>203</v>
      </c>
      <c r="B75" s="11" t="s">
        <v>54</v>
      </c>
      <c r="C75" s="11" t="s">
        <v>204</v>
      </c>
      <c r="D75" s="16" t="s">
        <v>205</v>
      </c>
      <c r="E75" s="11"/>
      <c r="F75" s="11" t="s">
        <v>198</v>
      </c>
      <c r="G75" s="62" t="n">
        <v>22.4</v>
      </c>
      <c r="H75" s="63" t="n">
        <v>0</v>
      </c>
      <c r="I75" s="62">
        <f>ROUND(G75*AO75,2)</f>
      </c>
      <c r="J75" s="62">
        <f>ROUND(G75*AP75,2)</f>
      </c>
      <c r="K75" s="62">
        <f>ROUND(G75*H75,2)</f>
      </c>
      <c r="L75" s="62" t="n">
        <v>0</v>
      </c>
      <c r="M75" s="62">
        <f>G75*L75</f>
      </c>
      <c r="N75" s="64" t="s">
        <v>62</v>
      </c>
      <c r="Z75" s="62">
        <f>ROUND(IF(AQ75="5",BJ75,0),2)</f>
      </c>
      <c r="AB75" s="62">
        <f>ROUND(IF(AQ75="1",BH75,0),2)</f>
      </c>
      <c r="AC75" s="62">
        <f>ROUND(IF(AQ75="1",BI75,0),2)</f>
      </c>
      <c r="AD75" s="62">
        <f>ROUND(IF(AQ75="7",BH75,0),2)</f>
      </c>
      <c r="AE75" s="62">
        <f>ROUND(IF(AQ75="7",BI75,0),2)</f>
      </c>
      <c r="AF75" s="62">
        <f>ROUND(IF(AQ75="2",BH75,0),2)</f>
      </c>
      <c r="AG75" s="62">
        <f>ROUND(IF(AQ75="2",BI75,0),2)</f>
      </c>
      <c r="AH75" s="62">
        <f>ROUND(IF(AQ75="0",BJ75,0),2)</f>
      </c>
      <c r="AI75" s="35" t="s">
        <v>54</v>
      </c>
      <c r="AJ75" s="62">
        <f>IF(AN75=0,K75,0)</f>
      </c>
      <c r="AK75" s="62">
        <f>IF(AN75=12,K75,0)</f>
      </c>
      <c r="AL75" s="62">
        <f>IF(AN75=21,K75,0)</f>
      </c>
      <c r="AN75" s="62" t="n">
        <v>21</v>
      </c>
      <c r="AO75" s="62">
        <f>H75*0</f>
      </c>
      <c r="AP75" s="62">
        <f>H75*(1-0)</f>
      </c>
      <c r="AQ75" s="65" t="s">
        <v>84</v>
      </c>
      <c r="AV75" s="62">
        <f>ROUND(AW75+AX75,2)</f>
      </c>
      <c r="AW75" s="62">
        <f>ROUND(G75*AO75,2)</f>
      </c>
      <c r="AX75" s="62">
        <f>ROUND(G75*AP75,2)</f>
      </c>
      <c r="AY75" s="65" t="s">
        <v>206</v>
      </c>
      <c r="AZ75" s="65" t="s">
        <v>184</v>
      </c>
      <c r="BA75" s="35" t="s">
        <v>65</v>
      </c>
      <c r="BC75" s="62">
        <f>AW75+AX75</f>
      </c>
      <c r="BD75" s="62">
        <f>H75/(100-BE75)*100</f>
      </c>
      <c r="BE75" s="62" t="n">
        <v>0</v>
      </c>
      <c r="BF75" s="62">
        <f>M75</f>
      </c>
      <c r="BH75" s="62">
        <f>G75*AO75</f>
      </c>
      <c r="BI75" s="62">
        <f>G75*AP75</f>
      </c>
      <c r="BJ75" s="62">
        <f>G75*H75</f>
      </c>
      <c r="BK75" s="65" t="s">
        <v>66</v>
      </c>
      <c r="BL75" s="62"/>
      <c r="BW75" s="62" t="n">
        <v>21</v>
      </c>
      <c r="BX75" s="16" t="s">
        <v>205</v>
      </c>
    </row>
    <row r="76">
      <c r="A76" s="66"/>
      <c r="D76" s="72" t="s">
        <v>207</v>
      </c>
      <c r="E76" s="73" t="s">
        <v>53</v>
      </c>
      <c r="G76" s="74" t="n">
        <v>22.4</v>
      </c>
      <c r="N76" s="75"/>
    </row>
    <row r="77">
      <c r="A77" s="10" t="s">
        <v>208</v>
      </c>
      <c r="B77" s="11" t="s">
        <v>54</v>
      </c>
      <c r="C77" s="11" t="s">
        <v>209</v>
      </c>
      <c r="D77" s="16" t="s">
        <v>210</v>
      </c>
      <c r="E77" s="11"/>
      <c r="F77" s="11" t="s">
        <v>198</v>
      </c>
      <c r="G77" s="62" t="n">
        <v>313.6</v>
      </c>
      <c r="H77" s="63" t="n">
        <v>0</v>
      </c>
      <c r="I77" s="62">
        <f>ROUND(G77*AO77,2)</f>
      </c>
      <c r="J77" s="62">
        <f>ROUND(G77*AP77,2)</f>
      </c>
      <c r="K77" s="62">
        <f>ROUND(G77*H77,2)</f>
      </c>
      <c r="L77" s="62" t="n">
        <v>0</v>
      </c>
      <c r="M77" s="62">
        <f>G77*L77</f>
      </c>
      <c r="N77" s="64" t="s">
        <v>62</v>
      </c>
      <c r="Z77" s="62">
        <f>ROUND(IF(AQ77="5",BJ77,0),2)</f>
      </c>
      <c r="AB77" s="62">
        <f>ROUND(IF(AQ77="1",BH77,0),2)</f>
      </c>
      <c r="AC77" s="62">
        <f>ROUND(IF(AQ77="1",BI77,0),2)</f>
      </c>
      <c r="AD77" s="62">
        <f>ROUND(IF(AQ77="7",BH77,0),2)</f>
      </c>
      <c r="AE77" s="62">
        <f>ROUND(IF(AQ77="7",BI77,0),2)</f>
      </c>
      <c r="AF77" s="62">
        <f>ROUND(IF(AQ77="2",BH77,0),2)</f>
      </c>
      <c r="AG77" s="62">
        <f>ROUND(IF(AQ77="2",BI77,0),2)</f>
      </c>
      <c r="AH77" s="62">
        <f>ROUND(IF(AQ77="0",BJ77,0),2)</f>
      </c>
      <c r="AI77" s="35" t="s">
        <v>54</v>
      </c>
      <c r="AJ77" s="62">
        <f>IF(AN77=0,K77,0)</f>
      </c>
      <c r="AK77" s="62">
        <f>IF(AN77=12,K77,0)</f>
      </c>
      <c r="AL77" s="62">
        <f>IF(AN77=21,K77,0)</f>
      </c>
      <c r="AN77" s="62" t="n">
        <v>21</v>
      </c>
      <c r="AO77" s="62">
        <f>H77*0</f>
      </c>
      <c r="AP77" s="62">
        <f>H77*(1-0)</f>
      </c>
      <c r="AQ77" s="65" t="s">
        <v>84</v>
      </c>
      <c r="AV77" s="62">
        <f>ROUND(AW77+AX77,2)</f>
      </c>
      <c r="AW77" s="62">
        <f>ROUND(G77*AO77,2)</f>
      </c>
      <c r="AX77" s="62">
        <f>ROUND(G77*AP77,2)</f>
      </c>
      <c r="AY77" s="65" t="s">
        <v>206</v>
      </c>
      <c r="AZ77" s="65" t="s">
        <v>184</v>
      </c>
      <c r="BA77" s="35" t="s">
        <v>65</v>
      </c>
      <c r="BC77" s="62">
        <f>AW77+AX77</f>
      </c>
      <c r="BD77" s="62">
        <f>H77/(100-BE77)*100</f>
      </c>
      <c r="BE77" s="62" t="n">
        <v>0</v>
      </c>
      <c r="BF77" s="62">
        <f>M77</f>
      </c>
      <c r="BH77" s="62">
        <f>G77*AO77</f>
      </c>
      <c r="BI77" s="62">
        <f>G77*AP77</f>
      </c>
      <c r="BJ77" s="62">
        <f>G77*H77</f>
      </c>
      <c r="BK77" s="65" t="s">
        <v>66</v>
      </c>
      <c r="BL77" s="62"/>
      <c r="BW77" s="62" t="n">
        <v>21</v>
      </c>
      <c r="BX77" s="16" t="s">
        <v>210</v>
      </c>
    </row>
    <row r="78">
      <c r="A78" s="66"/>
      <c r="D78" s="72" t="s">
        <v>211</v>
      </c>
      <c r="E78" s="73" t="s">
        <v>53</v>
      </c>
      <c r="G78" s="74" t="n">
        <v>313.6</v>
      </c>
      <c r="N78" s="75"/>
    </row>
    <row r="79" customHeight="true" ht="13.5">
      <c r="A79" s="66"/>
      <c r="C79" s="76" t="s">
        <v>212</v>
      </c>
      <c r="D79" s="77" t="s">
        <v>213</v>
      </c>
      <c r="E79" s="78"/>
      <c r="F79" s="78"/>
      <c r="G79" s="78"/>
      <c r="H79" s="79"/>
      <c r="I79" s="78"/>
      <c r="J79" s="78"/>
      <c r="K79" s="78"/>
      <c r="L79" s="78"/>
      <c r="M79" s="78"/>
      <c r="N79" s="80"/>
    </row>
    <row r="80">
      <c r="A80" s="10" t="s">
        <v>214</v>
      </c>
      <c r="B80" s="11" t="s">
        <v>54</v>
      </c>
      <c r="C80" s="11" t="s">
        <v>215</v>
      </c>
      <c r="D80" s="16" t="s">
        <v>216</v>
      </c>
      <c r="E80" s="11"/>
      <c r="F80" s="11" t="s">
        <v>198</v>
      </c>
      <c r="G80" s="62" t="n">
        <v>14.8</v>
      </c>
      <c r="H80" s="63" t="n">
        <v>0</v>
      </c>
      <c r="I80" s="62">
        <f>ROUND(G80*AO80,2)</f>
      </c>
      <c r="J80" s="62">
        <f>ROUND(G80*AP80,2)</f>
      </c>
      <c r="K80" s="62">
        <f>ROUND(G80*H80,2)</f>
      </c>
      <c r="L80" s="62" t="n">
        <v>0</v>
      </c>
      <c r="M80" s="62">
        <f>G80*L80</f>
      </c>
      <c r="N80" s="64" t="s">
        <v>62</v>
      </c>
      <c r="Z80" s="62">
        <f>ROUND(IF(AQ80="5",BJ80,0),2)</f>
      </c>
      <c r="AB80" s="62">
        <f>ROUND(IF(AQ80="1",BH80,0),2)</f>
      </c>
      <c r="AC80" s="62">
        <f>ROUND(IF(AQ80="1",BI80,0),2)</f>
      </c>
      <c r="AD80" s="62">
        <f>ROUND(IF(AQ80="7",BH80,0),2)</f>
      </c>
      <c r="AE80" s="62">
        <f>ROUND(IF(AQ80="7",BI80,0),2)</f>
      </c>
      <c r="AF80" s="62">
        <f>ROUND(IF(AQ80="2",BH80,0),2)</f>
      </c>
      <c r="AG80" s="62">
        <f>ROUND(IF(AQ80="2",BI80,0),2)</f>
      </c>
      <c r="AH80" s="62">
        <f>ROUND(IF(AQ80="0",BJ80,0),2)</f>
      </c>
      <c r="AI80" s="35" t="s">
        <v>54</v>
      </c>
      <c r="AJ80" s="62">
        <f>IF(AN80=0,K80,0)</f>
      </c>
      <c r="AK80" s="62">
        <f>IF(AN80=12,K80,0)</f>
      </c>
      <c r="AL80" s="62">
        <f>IF(AN80=21,K80,0)</f>
      </c>
      <c r="AN80" s="62" t="n">
        <v>21</v>
      </c>
      <c r="AO80" s="62">
        <f>H80*0</f>
      </c>
      <c r="AP80" s="62">
        <f>H80*(1-0)</f>
      </c>
      <c r="AQ80" s="65" t="s">
        <v>84</v>
      </c>
      <c r="AV80" s="62">
        <f>ROUND(AW80+AX80,2)</f>
      </c>
      <c r="AW80" s="62">
        <f>ROUND(G80*AO80,2)</f>
      </c>
      <c r="AX80" s="62">
        <f>ROUND(G80*AP80,2)</f>
      </c>
      <c r="AY80" s="65" t="s">
        <v>206</v>
      </c>
      <c r="AZ80" s="65" t="s">
        <v>184</v>
      </c>
      <c r="BA80" s="35" t="s">
        <v>65</v>
      </c>
      <c r="BC80" s="62">
        <f>AW80+AX80</f>
      </c>
      <c r="BD80" s="62">
        <f>H80/(100-BE80)*100</f>
      </c>
      <c r="BE80" s="62" t="n">
        <v>0</v>
      </c>
      <c r="BF80" s="62">
        <f>M80</f>
      </c>
      <c r="BH80" s="62">
        <f>G80*AO80</f>
      </c>
      <c r="BI80" s="62">
        <f>G80*AP80</f>
      </c>
      <c r="BJ80" s="62">
        <f>G80*H80</f>
      </c>
      <c r="BK80" s="65" t="s">
        <v>66</v>
      </c>
      <c r="BL80" s="62"/>
      <c r="BW80" s="62" t="n">
        <v>21</v>
      </c>
      <c r="BX80" s="16" t="s">
        <v>216</v>
      </c>
    </row>
    <row r="81" customHeight="true" ht="13.5">
      <c r="A81" s="66"/>
      <c r="C81" s="76" t="s">
        <v>212</v>
      </c>
      <c r="D81" s="77" t="s">
        <v>217</v>
      </c>
      <c r="E81" s="78"/>
      <c r="F81" s="78"/>
      <c r="G81" s="78"/>
      <c r="H81" s="79"/>
      <c r="I81" s="78"/>
      <c r="J81" s="78"/>
      <c r="K81" s="78"/>
      <c r="L81" s="78"/>
      <c r="M81" s="78"/>
      <c r="N81" s="80"/>
    </row>
    <row r="82">
      <c r="A82" s="10" t="s">
        <v>218</v>
      </c>
      <c r="B82" s="11" t="s">
        <v>54</v>
      </c>
      <c r="C82" s="11" t="s">
        <v>215</v>
      </c>
      <c r="D82" s="16" t="s">
        <v>216</v>
      </c>
      <c r="E82" s="11"/>
      <c r="F82" s="11" t="s">
        <v>198</v>
      </c>
      <c r="G82" s="62" t="n">
        <v>0.8</v>
      </c>
      <c r="H82" s="63" t="n">
        <v>0</v>
      </c>
      <c r="I82" s="62">
        <f>ROUND(G82*AO82,2)</f>
      </c>
      <c r="J82" s="62">
        <f>ROUND(G82*AP82,2)</f>
      </c>
      <c r="K82" s="62">
        <f>ROUND(G82*H82,2)</f>
      </c>
      <c r="L82" s="62" t="n">
        <v>0</v>
      </c>
      <c r="M82" s="62">
        <f>G82*L82</f>
      </c>
      <c r="N82" s="64" t="s">
        <v>62</v>
      </c>
      <c r="Z82" s="62">
        <f>ROUND(IF(AQ82="5",BJ82,0),2)</f>
      </c>
      <c r="AB82" s="62">
        <f>ROUND(IF(AQ82="1",BH82,0),2)</f>
      </c>
      <c r="AC82" s="62">
        <f>ROUND(IF(AQ82="1",BI82,0),2)</f>
      </c>
      <c r="AD82" s="62">
        <f>ROUND(IF(AQ82="7",BH82,0),2)</f>
      </c>
      <c r="AE82" s="62">
        <f>ROUND(IF(AQ82="7",BI82,0),2)</f>
      </c>
      <c r="AF82" s="62">
        <f>ROUND(IF(AQ82="2",BH82,0),2)</f>
      </c>
      <c r="AG82" s="62">
        <f>ROUND(IF(AQ82="2",BI82,0),2)</f>
      </c>
      <c r="AH82" s="62">
        <f>ROUND(IF(AQ82="0",BJ82,0),2)</f>
      </c>
      <c r="AI82" s="35" t="s">
        <v>54</v>
      </c>
      <c r="AJ82" s="62">
        <f>IF(AN82=0,K82,0)</f>
      </c>
      <c r="AK82" s="62">
        <f>IF(AN82=12,K82,0)</f>
      </c>
      <c r="AL82" s="62">
        <f>IF(AN82=21,K82,0)</f>
      </c>
      <c r="AN82" s="62" t="n">
        <v>21</v>
      </c>
      <c r="AO82" s="62">
        <f>H82*0</f>
      </c>
      <c r="AP82" s="62">
        <f>H82*(1-0)</f>
      </c>
      <c r="AQ82" s="65" t="s">
        <v>84</v>
      </c>
      <c r="AV82" s="62">
        <f>ROUND(AW82+AX82,2)</f>
      </c>
      <c r="AW82" s="62">
        <f>ROUND(G82*AO82,2)</f>
      </c>
      <c r="AX82" s="62">
        <f>ROUND(G82*AP82,2)</f>
      </c>
      <c r="AY82" s="65" t="s">
        <v>206</v>
      </c>
      <c r="AZ82" s="65" t="s">
        <v>184</v>
      </c>
      <c r="BA82" s="35" t="s">
        <v>65</v>
      </c>
      <c r="BC82" s="62">
        <f>AW82+AX82</f>
      </c>
      <c r="BD82" s="62">
        <f>H82/(100-BE82)*100</f>
      </c>
      <c r="BE82" s="62" t="n">
        <v>0</v>
      </c>
      <c r="BF82" s="62">
        <f>M82</f>
      </c>
      <c r="BH82" s="62">
        <f>G82*AO82</f>
      </c>
      <c r="BI82" s="62">
        <f>G82*AP82</f>
      </c>
      <c r="BJ82" s="62">
        <f>G82*H82</f>
      </c>
      <c r="BK82" s="65" t="s">
        <v>66</v>
      </c>
      <c r="BL82" s="62"/>
      <c r="BW82" s="62" t="n">
        <v>21</v>
      </c>
      <c r="BX82" s="16" t="s">
        <v>216</v>
      </c>
    </row>
    <row r="83" customHeight="true" ht="13.5">
      <c r="A83" s="66"/>
      <c r="C83" s="76" t="s">
        <v>212</v>
      </c>
      <c r="D83" s="77" t="s">
        <v>219</v>
      </c>
      <c r="E83" s="78"/>
      <c r="F83" s="78"/>
      <c r="G83" s="78"/>
      <c r="H83" s="79"/>
      <c r="I83" s="78"/>
      <c r="J83" s="78"/>
      <c r="K83" s="78"/>
      <c r="L83" s="78"/>
      <c r="M83" s="78"/>
      <c r="N83" s="80"/>
    </row>
    <row r="84">
      <c r="A84" s="10" t="s">
        <v>220</v>
      </c>
      <c r="B84" s="11" t="s">
        <v>54</v>
      </c>
      <c r="C84" s="11" t="s">
        <v>221</v>
      </c>
      <c r="D84" s="16" t="s">
        <v>222</v>
      </c>
      <c r="E84" s="11"/>
      <c r="F84" s="11" t="s">
        <v>198</v>
      </c>
      <c r="G84" s="62" t="n">
        <v>4</v>
      </c>
      <c r="H84" s="63" t="n">
        <v>0</v>
      </c>
      <c r="I84" s="62">
        <f>ROUND(G84*AO84,2)</f>
      </c>
      <c r="J84" s="62">
        <f>ROUND(G84*AP84,2)</f>
      </c>
      <c r="K84" s="62">
        <f>ROUND(G84*H84,2)</f>
      </c>
      <c r="L84" s="62" t="n">
        <v>0</v>
      </c>
      <c r="M84" s="62">
        <f>G84*L84</f>
      </c>
      <c r="N84" s="64" t="s">
        <v>62</v>
      </c>
      <c r="Z84" s="62">
        <f>ROUND(IF(AQ84="5",BJ84,0),2)</f>
      </c>
      <c r="AB84" s="62">
        <f>ROUND(IF(AQ84="1",BH84,0),2)</f>
      </c>
      <c r="AC84" s="62">
        <f>ROUND(IF(AQ84="1",BI84,0),2)</f>
      </c>
      <c r="AD84" s="62">
        <f>ROUND(IF(AQ84="7",BH84,0),2)</f>
      </c>
      <c r="AE84" s="62">
        <f>ROUND(IF(AQ84="7",BI84,0),2)</f>
      </c>
      <c r="AF84" s="62">
        <f>ROUND(IF(AQ84="2",BH84,0),2)</f>
      </c>
      <c r="AG84" s="62">
        <f>ROUND(IF(AQ84="2",BI84,0),2)</f>
      </c>
      <c r="AH84" s="62">
        <f>ROUND(IF(AQ84="0",BJ84,0),2)</f>
      </c>
      <c r="AI84" s="35" t="s">
        <v>54</v>
      </c>
      <c r="AJ84" s="62">
        <f>IF(AN84=0,K84,0)</f>
      </c>
      <c r="AK84" s="62">
        <f>IF(AN84=12,K84,0)</f>
      </c>
      <c r="AL84" s="62">
        <f>IF(AN84=21,K84,0)</f>
      </c>
      <c r="AN84" s="62" t="n">
        <v>21</v>
      </c>
      <c r="AO84" s="62">
        <f>H84*0</f>
      </c>
      <c r="AP84" s="62">
        <f>H84*(1-0)</f>
      </c>
      <c r="AQ84" s="65" t="s">
        <v>84</v>
      </c>
      <c r="AV84" s="62">
        <f>ROUND(AW84+AX84,2)</f>
      </c>
      <c r="AW84" s="62">
        <f>ROUND(G84*AO84,2)</f>
      </c>
      <c r="AX84" s="62">
        <f>ROUND(G84*AP84,2)</f>
      </c>
      <c r="AY84" s="65" t="s">
        <v>206</v>
      </c>
      <c r="AZ84" s="65" t="s">
        <v>184</v>
      </c>
      <c r="BA84" s="35" t="s">
        <v>65</v>
      </c>
      <c r="BC84" s="62">
        <f>AW84+AX84</f>
      </c>
      <c r="BD84" s="62">
        <f>H84/(100-BE84)*100</f>
      </c>
      <c r="BE84" s="62" t="n">
        <v>0</v>
      </c>
      <c r="BF84" s="62">
        <f>M84</f>
      </c>
      <c r="BH84" s="62">
        <f>G84*AO84</f>
      </c>
      <c r="BI84" s="62">
        <f>G84*AP84</f>
      </c>
      <c r="BJ84" s="62">
        <f>G84*H84</f>
      </c>
      <c r="BK84" s="65" t="s">
        <v>66</v>
      </c>
      <c r="BL84" s="62"/>
      <c r="BW84" s="62" t="n">
        <v>21</v>
      </c>
      <c r="BX84" s="16" t="s">
        <v>222</v>
      </c>
    </row>
    <row r="85">
      <c r="A85" s="66"/>
      <c r="D85" s="72" t="s">
        <v>223</v>
      </c>
      <c r="E85" s="73" t="s">
        <v>53</v>
      </c>
      <c r="G85" s="74" t="n">
        <v>4</v>
      </c>
      <c r="N85" s="75"/>
    </row>
    <row r="86">
      <c r="A86" s="10" t="s">
        <v>224</v>
      </c>
      <c r="B86" s="11" t="s">
        <v>54</v>
      </c>
      <c r="C86" s="11" t="s">
        <v>225</v>
      </c>
      <c r="D86" s="16" t="s">
        <v>226</v>
      </c>
      <c r="E86" s="11"/>
      <c r="F86" s="11" t="s">
        <v>198</v>
      </c>
      <c r="G86" s="62" t="n">
        <v>0.8</v>
      </c>
      <c r="H86" s="63" t="n">
        <v>0</v>
      </c>
      <c r="I86" s="62">
        <f>ROUND(G86*AO86,2)</f>
      </c>
      <c r="J86" s="62">
        <f>ROUND(G86*AP86,2)</f>
      </c>
      <c r="K86" s="62">
        <f>ROUND(G86*H86,2)</f>
      </c>
      <c r="L86" s="62" t="n">
        <v>0</v>
      </c>
      <c r="M86" s="62">
        <f>G86*L86</f>
      </c>
      <c r="N86" s="64" t="s">
        <v>62</v>
      </c>
      <c r="Z86" s="62">
        <f>ROUND(IF(AQ86="5",BJ86,0),2)</f>
      </c>
      <c r="AB86" s="62">
        <f>ROUND(IF(AQ86="1",BH86,0),2)</f>
      </c>
      <c r="AC86" s="62">
        <f>ROUND(IF(AQ86="1",BI86,0),2)</f>
      </c>
      <c r="AD86" s="62">
        <f>ROUND(IF(AQ86="7",BH86,0),2)</f>
      </c>
      <c r="AE86" s="62">
        <f>ROUND(IF(AQ86="7",BI86,0),2)</f>
      </c>
      <c r="AF86" s="62">
        <f>ROUND(IF(AQ86="2",BH86,0),2)</f>
      </c>
      <c r="AG86" s="62">
        <f>ROUND(IF(AQ86="2",BI86,0),2)</f>
      </c>
      <c r="AH86" s="62">
        <f>ROUND(IF(AQ86="0",BJ86,0),2)</f>
      </c>
      <c r="AI86" s="35" t="s">
        <v>54</v>
      </c>
      <c r="AJ86" s="62">
        <f>IF(AN86=0,K86,0)</f>
      </c>
      <c r="AK86" s="62">
        <f>IF(AN86=12,K86,0)</f>
      </c>
      <c r="AL86" s="62">
        <f>IF(AN86=21,K86,0)</f>
      </c>
      <c r="AN86" s="62" t="n">
        <v>21</v>
      </c>
      <c r="AO86" s="62">
        <f>H86*0</f>
      </c>
      <c r="AP86" s="62">
        <f>H86*(1-0)</f>
      </c>
      <c r="AQ86" s="65" t="s">
        <v>84</v>
      </c>
      <c r="AV86" s="62">
        <f>ROUND(AW86+AX86,2)</f>
      </c>
      <c r="AW86" s="62">
        <f>ROUND(G86*AO86,2)</f>
      </c>
      <c r="AX86" s="62">
        <f>ROUND(G86*AP86,2)</f>
      </c>
      <c r="AY86" s="65" t="s">
        <v>206</v>
      </c>
      <c r="AZ86" s="65" t="s">
        <v>184</v>
      </c>
      <c r="BA86" s="35" t="s">
        <v>65</v>
      </c>
      <c r="BC86" s="62">
        <f>AW86+AX86</f>
      </c>
      <c r="BD86" s="62">
        <f>H86/(100-BE86)*100</f>
      </c>
      <c r="BE86" s="62" t="n">
        <v>0</v>
      </c>
      <c r="BF86" s="62">
        <f>M86</f>
      </c>
      <c r="BH86" s="62">
        <f>G86*AO86</f>
      </c>
      <c r="BI86" s="62">
        <f>G86*AP86</f>
      </c>
      <c r="BJ86" s="62">
        <f>G86*H86</f>
      </c>
      <c r="BK86" s="65" t="s">
        <v>66</v>
      </c>
      <c r="BL86" s="62"/>
      <c r="BW86" s="62" t="n">
        <v>21</v>
      </c>
      <c r="BX86" s="16" t="s">
        <v>226</v>
      </c>
    </row>
    <row r="87" customHeight="true" ht="13.5">
      <c r="A87" s="66"/>
      <c r="C87" s="76" t="s">
        <v>212</v>
      </c>
      <c r="D87" s="77" t="s">
        <v>227</v>
      </c>
      <c r="E87" s="78"/>
      <c r="F87" s="78"/>
      <c r="G87" s="78"/>
      <c r="H87" s="79"/>
      <c r="I87" s="78"/>
      <c r="J87" s="78"/>
      <c r="K87" s="78"/>
      <c r="L87" s="78"/>
      <c r="M87" s="78"/>
      <c r="N87" s="80"/>
    </row>
    <row r="88">
      <c r="A88" s="10" t="s">
        <v>228</v>
      </c>
      <c r="B88" s="11" t="s">
        <v>54</v>
      </c>
      <c r="C88" s="11" t="s">
        <v>229</v>
      </c>
      <c r="D88" s="16" t="s">
        <v>230</v>
      </c>
      <c r="E88" s="11"/>
      <c r="F88" s="11" t="s">
        <v>198</v>
      </c>
      <c r="G88" s="62" t="n">
        <v>11.12</v>
      </c>
      <c r="H88" s="63" t="n">
        <v>0</v>
      </c>
      <c r="I88" s="62">
        <f>ROUND(G88*AO88,2)</f>
      </c>
      <c r="J88" s="62">
        <f>ROUND(G88*AP88,2)</f>
      </c>
      <c r="K88" s="62">
        <f>ROUND(G88*H88,2)</f>
      </c>
      <c r="L88" s="62" t="n">
        <v>0</v>
      </c>
      <c r="M88" s="62">
        <f>G88*L88</f>
      </c>
      <c r="N88" s="64" t="s">
        <v>62</v>
      </c>
      <c r="Z88" s="62">
        <f>ROUND(IF(AQ88="5",BJ88,0),2)</f>
      </c>
      <c r="AB88" s="62">
        <f>ROUND(IF(AQ88="1",BH88,0),2)</f>
      </c>
      <c r="AC88" s="62">
        <f>ROUND(IF(AQ88="1",BI88,0),2)</f>
      </c>
      <c r="AD88" s="62">
        <f>ROUND(IF(AQ88="7",BH88,0),2)</f>
      </c>
      <c r="AE88" s="62">
        <f>ROUND(IF(AQ88="7",BI88,0),2)</f>
      </c>
      <c r="AF88" s="62">
        <f>ROUND(IF(AQ88="2",BH88,0),2)</f>
      </c>
      <c r="AG88" s="62">
        <f>ROUND(IF(AQ88="2",BI88,0),2)</f>
      </c>
      <c r="AH88" s="62">
        <f>ROUND(IF(AQ88="0",BJ88,0),2)</f>
      </c>
      <c r="AI88" s="35" t="s">
        <v>54</v>
      </c>
      <c r="AJ88" s="62">
        <f>IF(AN88=0,K88,0)</f>
      </c>
      <c r="AK88" s="62">
        <f>IF(AN88=12,K88,0)</f>
      </c>
      <c r="AL88" s="62">
        <f>IF(AN88=21,K88,0)</f>
      </c>
      <c r="AN88" s="62" t="n">
        <v>21</v>
      </c>
      <c r="AO88" s="62">
        <f>H88*0</f>
      </c>
      <c r="AP88" s="62">
        <f>H88*(1-0)</f>
      </c>
      <c r="AQ88" s="65" t="s">
        <v>84</v>
      </c>
      <c r="AV88" s="62">
        <f>ROUND(AW88+AX88,2)</f>
      </c>
      <c r="AW88" s="62">
        <f>ROUND(G88*AO88,2)</f>
      </c>
      <c r="AX88" s="62">
        <f>ROUND(G88*AP88,2)</f>
      </c>
      <c r="AY88" s="65" t="s">
        <v>206</v>
      </c>
      <c r="AZ88" s="65" t="s">
        <v>184</v>
      </c>
      <c r="BA88" s="35" t="s">
        <v>65</v>
      </c>
      <c r="BC88" s="62">
        <f>AW88+AX88</f>
      </c>
      <c r="BD88" s="62">
        <f>H88/(100-BE88)*100</f>
      </c>
      <c r="BE88" s="62" t="n">
        <v>0</v>
      </c>
      <c r="BF88" s="62">
        <f>M88</f>
      </c>
      <c r="BH88" s="62">
        <f>G88*AO88</f>
      </c>
      <c r="BI88" s="62">
        <f>G88*AP88</f>
      </c>
      <c r="BJ88" s="62">
        <f>G88*H88</f>
      </c>
      <c r="BK88" s="65" t="s">
        <v>66</v>
      </c>
      <c r="BL88" s="62"/>
      <c r="BW88" s="62" t="n">
        <v>21</v>
      </c>
      <c r="BX88" s="16" t="s">
        <v>230</v>
      </c>
    </row>
    <row r="89">
      <c r="A89" s="66"/>
      <c r="D89" s="72" t="s">
        <v>231</v>
      </c>
      <c r="E89" s="73" t="s">
        <v>53</v>
      </c>
      <c r="G89" s="74" t="n">
        <v>11.12</v>
      </c>
      <c r="N89" s="75"/>
    </row>
    <row r="90">
      <c r="A90" s="10" t="s">
        <v>232</v>
      </c>
      <c r="B90" s="11" t="s">
        <v>54</v>
      </c>
      <c r="C90" s="11" t="s">
        <v>233</v>
      </c>
      <c r="D90" s="16" t="s">
        <v>234</v>
      </c>
      <c r="E90" s="11"/>
      <c r="F90" s="11" t="s">
        <v>198</v>
      </c>
      <c r="G90" s="62" t="n">
        <v>22.4</v>
      </c>
      <c r="H90" s="63" t="n">
        <v>0</v>
      </c>
      <c r="I90" s="62">
        <f>ROUND(G90*AO90,2)</f>
      </c>
      <c r="J90" s="62">
        <f>ROUND(G90*AP90,2)</f>
      </c>
      <c r="K90" s="62">
        <f>ROUND(G90*H90,2)</f>
      </c>
      <c r="L90" s="62" t="n">
        <v>0</v>
      </c>
      <c r="M90" s="62">
        <f>G90*L90</f>
      </c>
      <c r="N90" s="64" t="s">
        <v>235</v>
      </c>
      <c r="Z90" s="62">
        <f>ROUND(IF(AQ90="5",BJ90,0),2)</f>
      </c>
      <c r="AB90" s="62">
        <f>ROUND(IF(AQ90="1",BH90,0),2)</f>
      </c>
      <c r="AC90" s="62">
        <f>ROUND(IF(AQ90="1",BI90,0),2)</f>
      </c>
      <c r="AD90" s="62">
        <f>ROUND(IF(AQ90="7",BH90,0),2)</f>
      </c>
      <c r="AE90" s="62">
        <f>ROUND(IF(AQ90="7",BI90,0),2)</f>
      </c>
      <c r="AF90" s="62">
        <f>ROUND(IF(AQ90="2",BH90,0),2)</f>
      </c>
      <c r="AG90" s="62">
        <f>ROUND(IF(AQ90="2",BI90,0),2)</f>
      </c>
      <c r="AH90" s="62">
        <f>ROUND(IF(AQ90="0",BJ90,0),2)</f>
      </c>
      <c r="AI90" s="35" t="s">
        <v>54</v>
      </c>
      <c r="AJ90" s="62">
        <f>IF(AN90=0,K90,0)</f>
      </c>
      <c r="AK90" s="62">
        <f>IF(AN90=12,K90,0)</f>
      </c>
      <c r="AL90" s="62">
        <f>IF(AN90=21,K90,0)</f>
      </c>
      <c r="AN90" s="62" t="n">
        <v>21</v>
      </c>
      <c r="AO90" s="62">
        <f>H90*0</f>
      </c>
      <c r="AP90" s="62">
        <f>H90*(1-0)</f>
      </c>
      <c r="AQ90" s="65" t="s">
        <v>84</v>
      </c>
      <c r="AV90" s="62">
        <f>ROUND(AW90+AX90,2)</f>
      </c>
      <c r="AW90" s="62">
        <f>ROUND(G90*AO90,2)</f>
      </c>
      <c r="AX90" s="62">
        <f>ROUND(G90*AP90,2)</f>
      </c>
      <c r="AY90" s="65" t="s">
        <v>206</v>
      </c>
      <c r="AZ90" s="65" t="s">
        <v>184</v>
      </c>
      <c r="BA90" s="35" t="s">
        <v>65</v>
      </c>
      <c r="BC90" s="62">
        <f>AW90+AX90</f>
      </c>
      <c r="BD90" s="62">
        <f>H90/(100-BE90)*100</f>
      </c>
      <c r="BE90" s="62" t="n">
        <v>0</v>
      </c>
      <c r="BF90" s="62">
        <f>M90</f>
      </c>
      <c r="BH90" s="62">
        <f>G90*AO90</f>
      </c>
      <c r="BI90" s="62">
        <f>G90*AP90</f>
      </c>
      <c r="BJ90" s="62">
        <f>G90*H90</f>
      </c>
      <c r="BK90" s="65" t="s">
        <v>66</v>
      </c>
      <c r="BL90" s="62"/>
      <c r="BW90" s="62" t="n">
        <v>21</v>
      </c>
      <c r="BX90" s="16" t="s">
        <v>234</v>
      </c>
    </row>
    <row r="91">
      <c r="A91" s="56" t="s">
        <v>53</v>
      </c>
      <c r="B91" s="57" t="s">
        <v>54</v>
      </c>
      <c r="C91" s="57" t="s">
        <v>236</v>
      </c>
      <c r="D91" s="58" t="s">
        <v>237</v>
      </c>
      <c r="E91" s="57"/>
      <c r="F91" s="59" t="s">
        <v>4</v>
      </c>
      <c r="G91" s="59" t="s">
        <v>4</v>
      </c>
      <c r="H91" s="60" t="s">
        <v>4</v>
      </c>
      <c r="I91" s="2">
        <f>ROUND(SUM(I92:I94),2)</f>
      </c>
      <c r="J91" s="2">
        <f>ROUND(SUM(J92:J94),2)</f>
      </c>
      <c r="K91" s="2">
        <f>ROUND(SUM(K92:K94),2)</f>
      </c>
      <c r="L91" s="35" t="s">
        <v>53</v>
      </c>
      <c r="M91" s="2">
        <f>SUM(M92:M94)</f>
      </c>
      <c r="N91" s="61" t="s">
        <v>53</v>
      </c>
      <c r="AI91" s="35" t="s">
        <v>54</v>
      </c>
      <c r="AS91" s="2">
        <f>SUM(AJ92:AJ94)</f>
      </c>
      <c r="AT91" s="2">
        <f>SUM(AK92:AK94)</f>
      </c>
      <c r="AU91" s="2">
        <f>SUM(AL92:AL94)</f>
      </c>
    </row>
    <row r="92">
      <c r="A92" s="10" t="s">
        <v>238</v>
      </c>
      <c r="B92" s="11" t="s">
        <v>54</v>
      </c>
      <c r="C92" s="11" t="s">
        <v>239</v>
      </c>
      <c r="D92" s="16" t="s">
        <v>240</v>
      </c>
      <c r="E92" s="11"/>
      <c r="F92" s="11" t="s">
        <v>241</v>
      </c>
      <c r="G92" s="62" t="n">
        <v>1.05</v>
      </c>
      <c r="H92" s="63" t="n">
        <v>0</v>
      </c>
      <c r="I92" s="62">
        <f>ROUND(G92*AO92,2)</f>
      </c>
      <c r="J92" s="62">
        <f>ROUND(G92*AP92,2)</f>
      </c>
      <c r="K92" s="62">
        <f>ROUND(G92*H92,2)</f>
      </c>
      <c r="L92" s="62" t="n">
        <v>0.001</v>
      </c>
      <c r="M92" s="62">
        <f>G92*L92</f>
      </c>
      <c r="N92" s="64" t="s">
        <v>62</v>
      </c>
      <c r="Z92" s="62">
        <f>ROUND(IF(AQ92="5",BJ92,0),2)</f>
      </c>
      <c r="AB92" s="62">
        <f>ROUND(IF(AQ92="1",BH92,0),2)</f>
      </c>
      <c r="AC92" s="62">
        <f>ROUND(IF(AQ92="1",BI92,0),2)</f>
      </c>
      <c r="AD92" s="62">
        <f>ROUND(IF(AQ92="7",BH92,0),2)</f>
      </c>
      <c r="AE92" s="62">
        <f>ROUND(IF(AQ92="7",BI92,0),2)</f>
      </c>
      <c r="AF92" s="62">
        <f>ROUND(IF(AQ92="2",BH92,0),2)</f>
      </c>
      <c r="AG92" s="62">
        <f>ROUND(IF(AQ92="2",BI92,0),2)</f>
      </c>
      <c r="AH92" s="62">
        <f>ROUND(IF(AQ92="0",BJ92,0),2)</f>
      </c>
      <c r="AI92" s="35" t="s">
        <v>54</v>
      </c>
      <c r="AJ92" s="62">
        <f>IF(AN92=0,K92,0)</f>
      </c>
      <c r="AK92" s="62">
        <f>IF(AN92=12,K92,0)</f>
      </c>
      <c r="AL92" s="62">
        <f>IF(AN92=21,K92,0)</f>
      </c>
      <c r="AN92" s="62" t="n">
        <v>21</v>
      </c>
      <c r="AO92" s="62">
        <f>H92*1</f>
      </c>
      <c r="AP92" s="62">
        <f>H92*(1-1)</f>
      </c>
      <c r="AQ92" s="65" t="s">
        <v>242</v>
      </c>
      <c r="AV92" s="62">
        <f>ROUND(AW92+AX92,2)</f>
      </c>
      <c r="AW92" s="62">
        <f>ROUND(G92*AO92,2)</f>
      </c>
      <c r="AX92" s="62">
        <f>ROUND(G92*AP92,2)</f>
      </c>
      <c r="AY92" s="65" t="s">
        <v>243</v>
      </c>
      <c r="AZ92" s="65" t="s">
        <v>244</v>
      </c>
      <c r="BA92" s="35" t="s">
        <v>65</v>
      </c>
      <c r="BC92" s="62">
        <f>AW92+AX92</f>
      </c>
      <c r="BD92" s="62">
        <f>H92/(100-BE92)*100</f>
      </c>
      <c r="BE92" s="62" t="n">
        <v>0</v>
      </c>
      <c r="BF92" s="62">
        <f>M92</f>
      </c>
      <c r="BH92" s="62">
        <f>G92*AO92</f>
      </c>
      <c r="BI92" s="62">
        <f>G92*AP92</f>
      </c>
      <c r="BJ92" s="62">
        <f>G92*H92</f>
      </c>
      <c r="BK92" s="65" t="s">
        <v>236</v>
      </c>
      <c r="BL92" s="62"/>
      <c r="BW92" s="62" t="n">
        <v>21</v>
      </c>
      <c r="BX92" s="16" t="s">
        <v>240</v>
      </c>
    </row>
    <row r="93">
      <c r="A93" s="66"/>
      <c r="D93" s="72" t="s">
        <v>245</v>
      </c>
      <c r="E93" s="73" t="s">
        <v>53</v>
      </c>
      <c r="G93" s="74" t="n">
        <v>1.05</v>
      </c>
      <c r="N93" s="75"/>
    </row>
    <row r="94">
      <c r="A94" s="10" t="s">
        <v>246</v>
      </c>
      <c r="B94" s="11" t="s">
        <v>54</v>
      </c>
      <c r="C94" s="11" t="s">
        <v>247</v>
      </c>
      <c r="D94" s="16" t="s">
        <v>248</v>
      </c>
      <c r="E94" s="11"/>
      <c r="F94" s="11" t="s">
        <v>79</v>
      </c>
      <c r="G94" s="62" t="n">
        <v>35.19</v>
      </c>
      <c r="H94" s="63" t="n">
        <v>0</v>
      </c>
      <c r="I94" s="62">
        <f>ROUND(G94*AO94,2)</f>
      </c>
      <c r="J94" s="62">
        <f>ROUND(G94*AP94,2)</f>
      </c>
      <c r="K94" s="62">
        <f>ROUND(G94*H94,2)</f>
      </c>
      <c r="L94" s="62" t="n">
        <v>0.065</v>
      </c>
      <c r="M94" s="62">
        <f>G94*L94</f>
      </c>
      <c r="N94" s="64" t="s">
        <v>62</v>
      </c>
      <c r="Z94" s="62">
        <f>ROUND(IF(AQ94="5",BJ94,0),2)</f>
      </c>
      <c r="AB94" s="62">
        <f>ROUND(IF(AQ94="1",BH94,0),2)</f>
      </c>
      <c r="AC94" s="62">
        <f>ROUND(IF(AQ94="1",BI94,0),2)</f>
      </c>
      <c r="AD94" s="62">
        <f>ROUND(IF(AQ94="7",BH94,0),2)</f>
      </c>
      <c r="AE94" s="62">
        <f>ROUND(IF(AQ94="7",BI94,0),2)</f>
      </c>
      <c r="AF94" s="62">
        <f>ROUND(IF(AQ94="2",BH94,0),2)</f>
      </c>
      <c r="AG94" s="62">
        <f>ROUND(IF(AQ94="2",BI94,0),2)</f>
      </c>
      <c r="AH94" s="62">
        <f>ROUND(IF(AQ94="0",BJ94,0),2)</f>
      </c>
      <c r="AI94" s="35" t="s">
        <v>54</v>
      </c>
      <c r="AJ94" s="62">
        <f>IF(AN94=0,K94,0)</f>
      </c>
      <c r="AK94" s="62">
        <f>IF(AN94=12,K94,0)</f>
      </c>
      <c r="AL94" s="62">
        <f>IF(AN94=21,K94,0)</f>
      </c>
      <c r="AN94" s="62" t="n">
        <v>21</v>
      </c>
      <c r="AO94" s="62">
        <f>H94*1</f>
      </c>
      <c r="AP94" s="62">
        <f>H94*(1-1)</f>
      </c>
      <c r="AQ94" s="65" t="s">
        <v>242</v>
      </c>
      <c r="AV94" s="62">
        <f>ROUND(AW94+AX94,2)</f>
      </c>
      <c r="AW94" s="62">
        <f>ROUND(G94*AO94,2)</f>
      </c>
      <c r="AX94" s="62">
        <f>ROUND(G94*AP94,2)</f>
      </c>
      <c r="AY94" s="65" t="s">
        <v>243</v>
      </c>
      <c r="AZ94" s="65" t="s">
        <v>244</v>
      </c>
      <c r="BA94" s="35" t="s">
        <v>65</v>
      </c>
      <c r="BC94" s="62">
        <f>AW94+AX94</f>
      </c>
      <c r="BD94" s="62">
        <f>H94/(100-BE94)*100</f>
      </c>
      <c r="BE94" s="62" t="n">
        <v>0</v>
      </c>
      <c r="BF94" s="62">
        <f>M94</f>
      </c>
      <c r="BH94" s="62">
        <f>G94*AO94</f>
      </c>
      <c r="BI94" s="62">
        <f>G94*AP94</f>
      </c>
      <c r="BJ94" s="62">
        <f>G94*H94</f>
      </c>
      <c r="BK94" s="65" t="s">
        <v>236</v>
      </c>
      <c r="BL94" s="62"/>
      <c r="BW94" s="62" t="n">
        <v>21</v>
      </c>
      <c r="BX94" s="16" t="s">
        <v>248</v>
      </c>
    </row>
    <row r="95">
      <c r="A95" s="66"/>
      <c r="D95" s="72" t="s">
        <v>249</v>
      </c>
      <c r="E95" s="73" t="s">
        <v>53</v>
      </c>
      <c r="G95" s="74" t="n">
        <v>34.5</v>
      </c>
      <c r="N95" s="75"/>
    </row>
    <row r="96">
      <c r="A96" s="66"/>
      <c r="D96" s="72" t="s">
        <v>250</v>
      </c>
      <c r="E96" s="73" t="s">
        <v>53</v>
      </c>
      <c r="G96" s="74" t="n">
        <v>0.69</v>
      </c>
      <c r="N96" s="75"/>
    </row>
    <row r="97" customHeight="true" ht="27">
      <c r="A97" s="66"/>
      <c r="C97" s="76" t="s">
        <v>212</v>
      </c>
      <c r="D97" s="77" t="s">
        <v>251</v>
      </c>
      <c r="E97" s="78"/>
      <c r="F97" s="78"/>
      <c r="G97" s="78"/>
      <c r="H97" s="79"/>
      <c r="I97" s="78"/>
      <c r="J97" s="78"/>
      <c r="K97" s="78"/>
      <c r="L97" s="78"/>
      <c r="M97" s="78"/>
      <c r="N97" s="80"/>
    </row>
    <row r="98">
      <c r="A98" s="56" t="s">
        <v>53</v>
      </c>
      <c r="B98" s="57" t="s">
        <v>252</v>
      </c>
      <c r="C98" s="57" t="s">
        <v>53</v>
      </c>
      <c r="D98" s="58" t="s">
        <v>253</v>
      </c>
      <c r="E98" s="57"/>
      <c r="F98" s="59" t="s">
        <v>4</v>
      </c>
      <c r="G98" s="59" t="s">
        <v>4</v>
      </c>
      <c r="H98" s="60" t="s">
        <v>4</v>
      </c>
      <c r="I98" s="2">
        <f>ROUND(SUM(I99,I111,I118,I123,I129,I133,I144,I151,I154,I157,I164,I167,I184),2)</f>
      </c>
      <c r="J98" s="2">
        <f>ROUND(SUM(J99,J111,J118,J123,J129,J133,J144,J151,J154,J157,J164,J167,J184),2)</f>
      </c>
      <c r="K98" s="2">
        <f>ROUND(SUM(K99,K111,K118,K123,K129,K133,K144,K151,K154,K157,K164,K167,K184),2)</f>
      </c>
      <c r="L98" s="35" t="s">
        <v>53</v>
      </c>
      <c r="M98" s="2">
        <f>SUM(M99,M111,M118,M123,M129,M133,M144,M151,M154,M157,M164,M167,M184)</f>
      </c>
      <c r="N98" s="61" t="s">
        <v>53</v>
      </c>
    </row>
    <row r="99">
      <c r="A99" s="56" t="s">
        <v>53</v>
      </c>
      <c r="B99" s="57" t="s">
        <v>252</v>
      </c>
      <c r="C99" s="57" t="s">
        <v>56</v>
      </c>
      <c r="D99" s="58" t="s">
        <v>57</v>
      </c>
      <c r="E99" s="57"/>
      <c r="F99" s="59" t="s">
        <v>4</v>
      </c>
      <c r="G99" s="59" t="s">
        <v>4</v>
      </c>
      <c r="H99" s="60" t="s">
        <v>4</v>
      </c>
      <c r="I99" s="2">
        <f>ROUND(SUM(I100:I108),2)</f>
      </c>
      <c r="J99" s="2">
        <f>ROUND(SUM(J100:J108),2)</f>
      </c>
      <c r="K99" s="2">
        <f>ROUND(SUM(K100:K108),2)</f>
      </c>
      <c r="L99" s="35" t="s">
        <v>53</v>
      </c>
      <c r="M99" s="2">
        <f>SUM(M100:M108)</f>
      </c>
      <c r="N99" s="61" t="s">
        <v>53</v>
      </c>
      <c r="AI99" s="35" t="s">
        <v>252</v>
      </c>
      <c r="AS99" s="2">
        <f>SUM(AJ100:AJ108)</f>
      </c>
      <c r="AT99" s="2">
        <f>SUM(AK100:AK108)</f>
      </c>
      <c r="AU99" s="2">
        <f>SUM(AL100:AL108)</f>
      </c>
    </row>
    <row r="100">
      <c r="A100" s="10" t="s">
        <v>254</v>
      </c>
      <c r="B100" s="11" t="s">
        <v>252</v>
      </c>
      <c r="C100" s="11" t="s">
        <v>255</v>
      </c>
      <c r="D100" s="16" t="s">
        <v>256</v>
      </c>
      <c r="E100" s="11"/>
      <c r="F100" s="11" t="s">
        <v>61</v>
      </c>
      <c r="G100" s="62" t="n">
        <v>0.5</v>
      </c>
      <c r="H100" s="63" t="n">
        <v>0</v>
      </c>
      <c r="I100" s="62">
        <f>ROUND(G100*AO100,2)</f>
      </c>
      <c r="J100" s="62">
        <f>ROUND(G100*AP100,2)</f>
      </c>
      <c r="K100" s="62">
        <f>ROUND(G100*H100,2)</f>
      </c>
      <c r="L100" s="62" t="n">
        <v>0.138</v>
      </c>
      <c r="M100" s="62">
        <f>G100*L100</f>
      </c>
      <c r="N100" s="64" t="s">
        <v>62</v>
      </c>
      <c r="Z100" s="62">
        <f>ROUND(IF(AQ100="5",BJ100,0),2)</f>
      </c>
      <c r="AB100" s="62">
        <f>ROUND(IF(AQ100="1",BH100,0),2)</f>
      </c>
      <c r="AC100" s="62">
        <f>ROUND(IF(AQ100="1",BI100,0),2)</f>
      </c>
      <c r="AD100" s="62">
        <f>ROUND(IF(AQ100="7",BH100,0),2)</f>
      </c>
      <c r="AE100" s="62">
        <f>ROUND(IF(AQ100="7",BI100,0),2)</f>
      </c>
      <c r="AF100" s="62">
        <f>ROUND(IF(AQ100="2",BH100,0),2)</f>
      </c>
      <c r="AG100" s="62">
        <f>ROUND(IF(AQ100="2",BI100,0),2)</f>
      </c>
      <c r="AH100" s="62">
        <f>ROUND(IF(AQ100="0",BJ100,0),2)</f>
      </c>
      <c r="AI100" s="35" t="s">
        <v>252</v>
      </c>
      <c r="AJ100" s="62">
        <f>IF(AN100=0,K100,0)</f>
      </c>
      <c r="AK100" s="62">
        <f>IF(AN100=12,K100,0)</f>
      </c>
      <c r="AL100" s="62">
        <f>IF(AN100=21,K100,0)</f>
      </c>
      <c r="AN100" s="62" t="n">
        <v>21</v>
      </c>
      <c r="AO100" s="62">
        <f>H100*0</f>
      </c>
      <c r="AP100" s="62">
        <f>H100*(1-0)</f>
      </c>
      <c r="AQ100" s="65" t="s">
        <v>58</v>
      </c>
      <c r="AV100" s="62">
        <f>ROUND(AW100+AX100,2)</f>
      </c>
      <c r="AW100" s="62">
        <f>ROUND(G100*AO100,2)</f>
      </c>
      <c r="AX100" s="62">
        <f>ROUND(G100*AP100,2)</f>
      </c>
      <c r="AY100" s="65" t="s">
        <v>63</v>
      </c>
      <c r="AZ100" s="65" t="s">
        <v>257</v>
      </c>
      <c r="BA100" s="35" t="s">
        <v>258</v>
      </c>
      <c r="BC100" s="62">
        <f>AW100+AX100</f>
      </c>
      <c r="BD100" s="62">
        <f>H100/(100-BE100)*100</f>
      </c>
      <c r="BE100" s="62" t="n">
        <v>0</v>
      </c>
      <c r="BF100" s="62">
        <f>M100</f>
      </c>
      <c r="BH100" s="62">
        <f>G100*AO100</f>
      </c>
      <c r="BI100" s="62">
        <f>G100*AP100</f>
      </c>
      <c r="BJ100" s="62">
        <f>G100*H100</f>
      </c>
      <c r="BK100" s="65" t="s">
        <v>66</v>
      </c>
      <c r="BL100" s="62" t="n">
        <v>11</v>
      </c>
      <c r="BW100" s="62" t="n">
        <v>21</v>
      </c>
      <c r="BX100" s="16" t="s">
        <v>256</v>
      </c>
    </row>
    <row r="101">
      <c r="A101" s="10" t="s">
        <v>259</v>
      </c>
      <c r="B101" s="11" t="s">
        <v>252</v>
      </c>
      <c r="C101" s="11" t="s">
        <v>260</v>
      </c>
      <c r="D101" s="16" t="s">
        <v>261</v>
      </c>
      <c r="E101" s="11"/>
      <c r="F101" s="11" t="s">
        <v>61</v>
      </c>
      <c r="G101" s="62" t="n">
        <v>1</v>
      </c>
      <c r="H101" s="63" t="n">
        <v>0</v>
      </c>
      <c r="I101" s="62">
        <f>ROUND(G101*AO101,2)</f>
      </c>
      <c r="J101" s="62">
        <f>ROUND(G101*AP101,2)</f>
      </c>
      <c r="K101" s="62">
        <f>ROUND(G101*H101,2)</f>
      </c>
      <c r="L101" s="62" t="n">
        <v>0.225</v>
      </c>
      <c r="M101" s="62">
        <f>G101*L101</f>
      </c>
      <c r="N101" s="64" t="s">
        <v>62</v>
      </c>
      <c r="Z101" s="62">
        <f>ROUND(IF(AQ101="5",BJ101,0),2)</f>
      </c>
      <c r="AB101" s="62">
        <f>ROUND(IF(AQ101="1",BH101,0),2)</f>
      </c>
      <c r="AC101" s="62">
        <f>ROUND(IF(AQ101="1",BI101,0),2)</f>
      </c>
      <c r="AD101" s="62">
        <f>ROUND(IF(AQ101="7",BH101,0),2)</f>
      </c>
      <c r="AE101" s="62">
        <f>ROUND(IF(AQ101="7",BI101,0),2)</f>
      </c>
      <c r="AF101" s="62">
        <f>ROUND(IF(AQ101="2",BH101,0),2)</f>
      </c>
      <c r="AG101" s="62">
        <f>ROUND(IF(AQ101="2",BI101,0),2)</f>
      </c>
      <c r="AH101" s="62">
        <f>ROUND(IF(AQ101="0",BJ101,0),2)</f>
      </c>
      <c r="AI101" s="35" t="s">
        <v>252</v>
      </c>
      <c r="AJ101" s="62">
        <f>IF(AN101=0,K101,0)</f>
      </c>
      <c r="AK101" s="62">
        <f>IF(AN101=12,K101,0)</f>
      </c>
      <c r="AL101" s="62">
        <f>IF(AN101=21,K101,0)</f>
      </c>
      <c r="AN101" s="62" t="n">
        <v>21</v>
      </c>
      <c r="AO101" s="62">
        <f>H101*0</f>
      </c>
      <c r="AP101" s="62">
        <f>H101*(1-0)</f>
      </c>
      <c r="AQ101" s="65" t="s">
        <v>58</v>
      </c>
      <c r="AV101" s="62">
        <f>ROUND(AW101+AX101,2)</f>
      </c>
      <c r="AW101" s="62">
        <f>ROUND(G101*AO101,2)</f>
      </c>
      <c r="AX101" s="62">
        <f>ROUND(G101*AP101,2)</f>
      </c>
      <c r="AY101" s="65" t="s">
        <v>63</v>
      </c>
      <c r="AZ101" s="65" t="s">
        <v>257</v>
      </c>
      <c r="BA101" s="35" t="s">
        <v>258</v>
      </c>
      <c r="BC101" s="62">
        <f>AW101+AX101</f>
      </c>
      <c r="BD101" s="62">
        <f>H101/(100-BE101)*100</f>
      </c>
      <c r="BE101" s="62" t="n">
        <v>0</v>
      </c>
      <c r="BF101" s="62">
        <f>M101</f>
      </c>
      <c r="BH101" s="62">
        <f>G101*AO101</f>
      </c>
      <c r="BI101" s="62">
        <f>G101*AP101</f>
      </c>
      <c r="BJ101" s="62">
        <f>G101*H101</f>
      </c>
      <c r="BK101" s="65" t="s">
        <v>66</v>
      </c>
      <c r="BL101" s="62" t="n">
        <v>11</v>
      </c>
      <c r="BW101" s="62" t="n">
        <v>21</v>
      </c>
      <c r="BX101" s="16" t="s">
        <v>261</v>
      </c>
    </row>
    <row r="102">
      <c r="A102" s="10" t="s">
        <v>262</v>
      </c>
      <c r="B102" s="11" t="s">
        <v>252</v>
      </c>
      <c r="C102" s="11" t="s">
        <v>263</v>
      </c>
      <c r="D102" s="16" t="s">
        <v>264</v>
      </c>
      <c r="E102" s="11"/>
      <c r="F102" s="11" t="s">
        <v>61</v>
      </c>
      <c r="G102" s="62" t="n">
        <v>17</v>
      </c>
      <c r="H102" s="63" t="n">
        <v>0</v>
      </c>
      <c r="I102" s="62">
        <f>ROUND(G102*AO102,2)</f>
      </c>
      <c r="J102" s="62">
        <f>ROUND(G102*AP102,2)</f>
      </c>
      <c r="K102" s="62">
        <f>ROUND(G102*H102,2)</f>
      </c>
      <c r="L102" s="62" t="n">
        <v>0.418</v>
      </c>
      <c r="M102" s="62">
        <f>G102*L102</f>
      </c>
      <c r="N102" s="64" t="s">
        <v>62</v>
      </c>
      <c r="Z102" s="62">
        <f>ROUND(IF(AQ102="5",BJ102,0),2)</f>
      </c>
      <c r="AB102" s="62">
        <f>ROUND(IF(AQ102="1",BH102,0),2)</f>
      </c>
      <c r="AC102" s="62">
        <f>ROUND(IF(AQ102="1",BI102,0),2)</f>
      </c>
      <c r="AD102" s="62">
        <f>ROUND(IF(AQ102="7",BH102,0),2)</f>
      </c>
      <c r="AE102" s="62">
        <f>ROUND(IF(AQ102="7",BI102,0),2)</f>
      </c>
      <c r="AF102" s="62">
        <f>ROUND(IF(AQ102="2",BH102,0),2)</f>
      </c>
      <c r="AG102" s="62">
        <f>ROUND(IF(AQ102="2",BI102,0),2)</f>
      </c>
      <c r="AH102" s="62">
        <f>ROUND(IF(AQ102="0",BJ102,0),2)</f>
      </c>
      <c r="AI102" s="35" t="s">
        <v>252</v>
      </c>
      <c r="AJ102" s="62">
        <f>IF(AN102=0,K102,0)</f>
      </c>
      <c r="AK102" s="62">
        <f>IF(AN102=12,K102,0)</f>
      </c>
      <c r="AL102" s="62">
        <f>IF(AN102=21,K102,0)</f>
      </c>
      <c r="AN102" s="62" t="n">
        <v>21</v>
      </c>
      <c r="AO102" s="62">
        <f>H102*0</f>
      </c>
      <c r="AP102" s="62">
        <f>H102*(1-0)</f>
      </c>
      <c r="AQ102" s="65" t="s">
        <v>58</v>
      </c>
      <c r="AV102" s="62">
        <f>ROUND(AW102+AX102,2)</f>
      </c>
      <c r="AW102" s="62">
        <f>ROUND(G102*AO102,2)</f>
      </c>
      <c r="AX102" s="62">
        <f>ROUND(G102*AP102,2)</f>
      </c>
      <c r="AY102" s="65" t="s">
        <v>63</v>
      </c>
      <c r="AZ102" s="65" t="s">
        <v>257</v>
      </c>
      <c r="BA102" s="35" t="s">
        <v>258</v>
      </c>
      <c r="BC102" s="62">
        <f>AW102+AX102</f>
      </c>
      <c r="BD102" s="62">
        <f>H102/(100-BE102)*100</f>
      </c>
      <c r="BE102" s="62" t="n">
        <v>0</v>
      </c>
      <c r="BF102" s="62">
        <f>M102</f>
      </c>
      <c r="BH102" s="62">
        <f>G102*AO102</f>
      </c>
      <c r="BI102" s="62">
        <f>G102*AP102</f>
      </c>
      <c r="BJ102" s="62">
        <f>G102*H102</f>
      </c>
      <c r="BK102" s="65" t="s">
        <v>66</v>
      </c>
      <c r="BL102" s="62" t="n">
        <v>11</v>
      </c>
      <c r="BW102" s="62" t="n">
        <v>21</v>
      </c>
      <c r="BX102" s="16" t="s">
        <v>264</v>
      </c>
    </row>
    <row r="103">
      <c r="A103" s="66"/>
      <c r="D103" s="72" t="s">
        <v>265</v>
      </c>
      <c r="E103" s="73" t="s">
        <v>53</v>
      </c>
      <c r="G103" s="74" t="n">
        <v>17</v>
      </c>
      <c r="N103" s="75"/>
    </row>
    <row r="104">
      <c r="A104" s="10" t="s">
        <v>266</v>
      </c>
      <c r="B104" s="11" t="s">
        <v>252</v>
      </c>
      <c r="C104" s="11" t="s">
        <v>68</v>
      </c>
      <c r="D104" s="16" t="s">
        <v>69</v>
      </c>
      <c r="E104" s="11"/>
      <c r="F104" s="11" t="s">
        <v>61</v>
      </c>
      <c r="G104" s="62" t="n">
        <v>17</v>
      </c>
      <c r="H104" s="63" t="n">
        <v>0</v>
      </c>
      <c r="I104" s="62">
        <f>ROUND(G104*AO104,2)</f>
      </c>
      <c r="J104" s="62">
        <f>ROUND(G104*AP104,2)</f>
      </c>
      <c r="K104" s="62">
        <f>ROUND(G104*H104,2)</f>
      </c>
      <c r="L104" s="62" t="n">
        <v>0.33</v>
      </c>
      <c r="M104" s="62">
        <f>G104*L104</f>
      </c>
      <c r="N104" s="64" t="s">
        <v>62</v>
      </c>
      <c r="Z104" s="62">
        <f>ROUND(IF(AQ104="5",BJ104,0),2)</f>
      </c>
      <c r="AB104" s="62">
        <f>ROUND(IF(AQ104="1",BH104,0),2)</f>
      </c>
      <c r="AC104" s="62">
        <f>ROUND(IF(AQ104="1",BI104,0),2)</f>
      </c>
      <c r="AD104" s="62">
        <f>ROUND(IF(AQ104="7",BH104,0),2)</f>
      </c>
      <c r="AE104" s="62">
        <f>ROUND(IF(AQ104="7",BI104,0),2)</f>
      </c>
      <c r="AF104" s="62">
        <f>ROUND(IF(AQ104="2",BH104,0),2)</f>
      </c>
      <c r="AG104" s="62">
        <f>ROUND(IF(AQ104="2",BI104,0),2)</f>
      </c>
      <c r="AH104" s="62">
        <f>ROUND(IF(AQ104="0",BJ104,0),2)</f>
      </c>
      <c r="AI104" s="35" t="s">
        <v>252</v>
      </c>
      <c r="AJ104" s="62">
        <f>IF(AN104=0,K104,0)</f>
      </c>
      <c r="AK104" s="62">
        <f>IF(AN104=12,K104,0)</f>
      </c>
      <c r="AL104" s="62">
        <f>IF(AN104=21,K104,0)</f>
      </c>
      <c r="AN104" s="62" t="n">
        <v>21</v>
      </c>
      <c r="AO104" s="62">
        <f>H104*0</f>
      </c>
      <c r="AP104" s="62">
        <f>H104*(1-0)</f>
      </c>
      <c r="AQ104" s="65" t="s">
        <v>58</v>
      </c>
      <c r="AV104" s="62">
        <f>ROUND(AW104+AX104,2)</f>
      </c>
      <c r="AW104" s="62">
        <f>ROUND(G104*AO104,2)</f>
      </c>
      <c r="AX104" s="62">
        <f>ROUND(G104*AP104,2)</f>
      </c>
      <c r="AY104" s="65" t="s">
        <v>63</v>
      </c>
      <c r="AZ104" s="65" t="s">
        <v>257</v>
      </c>
      <c r="BA104" s="35" t="s">
        <v>258</v>
      </c>
      <c r="BC104" s="62">
        <f>AW104+AX104</f>
      </c>
      <c r="BD104" s="62">
        <f>H104/(100-BE104)*100</f>
      </c>
      <c r="BE104" s="62" t="n">
        <v>0</v>
      </c>
      <c r="BF104" s="62">
        <f>M104</f>
      </c>
      <c r="BH104" s="62">
        <f>G104*AO104</f>
      </c>
      <c r="BI104" s="62">
        <f>G104*AP104</f>
      </c>
      <c r="BJ104" s="62">
        <f>G104*H104</f>
      </c>
      <c r="BK104" s="65" t="s">
        <v>66</v>
      </c>
      <c r="BL104" s="62" t="n">
        <v>11</v>
      </c>
      <c r="BW104" s="62" t="n">
        <v>21</v>
      </c>
      <c r="BX104" s="16" t="s">
        <v>69</v>
      </c>
    </row>
    <row r="105">
      <c r="A105" s="66"/>
      <c r="D105" s="72" t="s">
        <v>265</v>
      </c>
      <c r="E105" s="73" t="s">
        <v>53</v>
      </c>
      <c r="G105" s="74" t="n">
        <v>17</v>
      </c>
      <c r="N105" s="75"/>
    </row>
    <row r="106">
      <c r="A106" s="10" t="s">
        <v>267</v>
      </c>
      <c r="B106" s="11" t="s">
        <v>252</v>
      </c>
      <c r="C106" s="11" t="s">
        <v>73</v>
      </c>
      <c r="D106" s="16" t="s">
        <v>74</v>
      </c>
      <c r="E106" s="11"/>
      <c r="F106" s="11" t="s">
        <v>61</v>
      </c>
      <c r="G106" s="62" t="n">
        <v>128</v>
      </c>
      <c r="H106" s="63" t="n">
        <v>0</v>
      </c>
      <c r="I106" s="62">
        <f>ROUND(G106*AO106,2)</f>
      </c>
      <c r="J106" s="62">
        <f>ROUND(G106*AP106,2)</f>
      </c>
      <c r="K106" s="62">
        <f>ROUND(G106*H106,2)</f>
      </c>
      <c r="L106" s="62" t="n">
        <v>0.11</v>
      </c>
      <c r="M106" s="62">
        <f>G106*L106</f>
      </c>
      <c r="N106" s="64" t="s">
        <v>62</v>
      </c>
      <c r="Z106" s="62">
        <f>ROUND(IF(AQ106="5",BJ106,0),2)</f>
      </c>
      <c r="AB106" s="62">
        <f>ROUND(IF(AQ106="1",BH106,0),2)</f>
      </c>
      <c r="AC106" s="62">
        <f>ROUND(IF(AQ106="1",BI106,0),2)</f>
      </c>
      <c r="AD106" s="62">
        <f>ROUND(IF(AQ106="7",BH106,0),2)</f>
      </c>
      <c r="AE106" s="62">
        <f>ROUND(IF(AQ106="7",BI106,0),2)</f>
      </c>
      <c r="AF106" s="62">
        <f>ROUND(IF(AQ106="2",BH106,0),2)</f>
      </c>
      <c r="AG106" s="62">
        <f>ROUND(IF(AQ106="2",BI106,0),2)</f>
      </c>
      <c r="AH106" s="62">
        <f>ROUND(IF(AQ106="0",BJ106,0),2)</f>
      </c>
      <c r="AI106" s="35" t="s">
        <v>252</v>
      </c>
      <c r="AJ106" s="62">
        <f>IF(AN106=0,K106,0)</f>
      </c>
      <c r="AK106" s="62">
        <f>IF(AN106=12,K106,0)</f>
      </c>
      <c r="AL106" s="62">
        <f>IF(AN106=21,K106,0)</f>
      </c>
      <c r="AN106" s="62" t="n">
        <v>21</v>
      </c>
      <c r="AO106" s="62">
        <f>H106*0</f>
      </c>
      <c r="AP106" s="62">
        <f>H106*(1-0)</f>
      </c>
      <c r="AQ106" s="65" t="s">
        <v>58</v>
      </c>
      <c r="AV106" s="62">
        <f>ROUND(AW106+AX106,2)</f>
      </c>
      <c r="AW106" s="62">
        <f>ROUND(G106*AO106,2)</f>
      </c>
      <c r="AX106" s="62">
        <f>ROUND(G106*AP106,2)</f>
      </c>
      <c r="AY106" s="65" t="s">
        <v>63</v>
      </c>
      <c r="AZ106" s="65" t="s">
        <v>257</v>
      </c>
      <c r="BA106" s="35" t="s">
        <v>258</v>
      </c>
      <c r="BC106" s="62">
        <f>AW106+AX106</f>
      </c>
      <c r="BD106" s="62">
        <f>H106/(100-BE106)*100</f>
      </c>
      <c r="BE106" s="62" t="n">
        <v>0</v>
      </c>
      <c r="BF106" s="62">
        <f>M106</f>
      </c>
      <c r="BH106" s="62">
        <f>G106*AO106</f>
      </c>
      <c r="BI106" s="62">
        <f>G106*AP106</f>
      </c>
      <c r="BJ106" s="62">
        <f>G106*H106</f>
      </c>
      <c r="BK106" s="65" t="s">
        <v>66</v>
      </c>
      <c r="BL106" s="62" t="n">
        <v>11</v>
      </c>
      <c r="BW106" s="62" t="n">
        <v>21</v>
      </c>
      <c r="BX106" s="16" t="s">
        <v>74</v>
      </c>
    </row>
    <row r="107" customHeight="true" ht="13.5">
      <c r="A107" s="66"/>
      <c r="C107" s="67" t="s">
        <v>70</v>
      </c>
      <c r="D107" s="68" t="s">
        <v>75</v>
      </c>
      <c r="E107" s="69"/>
      <c r="F107" s="69"/>
      <c r="G107" s="69"/>
      <c r="H107" s="70"/>
      <c r="I107" s="69"/>
      <c r="J107" s="69"/>
      <c r="K107" s="69"/>
      <c r="L107" s="69"/>
      <c r="M107" s="69"/>
      <c r="N107" s="71"/>
    </row>
    <row r="108">
      <c r="A108" s="10" t="s">
        <v>268</v>
      </c>
      <c r="B108" s="11" t="s">
        <v>252</v>
      </c>
      <c r="C108" s="11" t="s">
        <v>77</v>
      </c>
      <c r="D108" s="16" t="s">
        <v>78</v>
      </c>
      <c r="E108" s="11"/>
      <c r="F108" s="11" t="s">
        <v>79</v>
      </c>
      <c r="G108" s="62" t="n">
        <v>48</v>
      </c>
      <c r="H108" s="63" t="n">
        <v>0</v>
      </c>
      <c r="I108" s="62">
        <f>ROUND(G108*AO108,2)</f>
      </c>
      <c r="J108" s="62">
        <f>ROUND(G108*AP108,2)</f>
      </c>
      <c r="K108" s="62">
        <f>ROUND(G108*H108,2)</f>
      </c>
      <c r="L108" s="62" t="n">
        <v>0.27</v>
      </c>
      <c r="M108" s="62">
        <f>G108*L108</f>
      </c>
      <c r="N108" s="64" t="s">
        <v>62</v>
      </c>
      <c r="Z108" s="62">
        <f>ROUND(IF(AQ108="5",BJ108,0),2)</f>
      </c>
      <c r="AB108" s="62">
        <f>ROUND(IF(AQ108="1",BH108,0),2)</f>
      </c>
      <c r="AC108" s="62">
        <f>ROUND(IF(AQ108="1",BI108,0),2)</f>
      </c>
      <c r="AD108" s="62">
        <f>ROUND(IF(AQ108="7",BH108,0),2)</f>
      </c>
      <c r="AE108" s="62">
        <f>ROUND(IF(AQ108="7",BI108,0),2)</f>
      </c>
      <c r="AF108" s="62">
        <f>ROUND(IF(AQ108="2",BH108,0),2)</f>
      </c>
      <c r="AG108" s="62">
        <f>ROUND(IF(AQ108="2",BI108,0),2)</f>
      </c>
      <c r="AH108" s="62">
        <f>ROUND(IF(AQ108="0",BJ108,0),2)</f>
      </c>
      <c r="AI108" s="35" t="s">
        <v>252</v>
      </c>
      <c r="AJ108" s="62">
        <f>IF(AN108=0,K108,0)</f>
      </c>
      <c r="AK108" s="62">
        <f>IF(AN108=12,K108,0)</f>
      </c>
      <c r="AL108" s="62">
        <f>IF(AN108=21,K108,0)</f>
      </c>
      <c r="AN108" s="62" t="n">
        <v>21</v>
      </c>
      <c r="AO108" s="62">
        <f>H108*0</f>
      </c>
      <c r="AP108" s="62">
        <f>H108*(1-0)</f>
      </c>
      <c r="AQ108" s="65" t="s">
        <v>58</v>
      </c>
      <c r="AV108" s="62">
        <f>ROUND(AW108+AX108,2)</f>
      </c>
      <c r="AW108" s="62">
        <f>ROUND(G108*AO108,2)</f>
      </c>
      <c r="AX108" s="62">
        <f>ROUND(G108*AP108,2)</f>
      </c>
      <c r="AY108" s="65" t="s">
        <v>63</v>
      </c>
      <c r="AZ108" s="65" t="s">
        <v>257</v>
      </c>
      <c r="BA108" s="35" t="s">
        <v>258</v>
      </c>
      <c r="BC108" s="62">
        <f>AW108+AX108</f>
      </c>
      <c r="BD108" s="62">
        <f>H108/(100-BE108)*100</f>
      </c>
      <c r="BE108" s="62" t="n">
        <v>0</v>
      </c>
      <c r="BF108" s="62">
        <f>M108</f>
      </c>
      <c r="BH108" s="62">
        <f>G108*AO108</f>
      </c>
      <c r="BI108" s="62">
        <f>G108*AP108</f>
      </c>
      <c r="BJ108" s="62">
        <f>G108*H108</f>
      </c>
      <c r="BK108" s="65" t="s">
        <v>66</v>
      </c>
      <c r="BL108" s="62" t="n">
        <v>11</v>
      </c>
      <c r="BW108" s="62" t="n">
        <v>21</v>
      </c>
      <c r="BX108" s="16" t="s">
        <v>78</v>
      </c>
    </row>
    <row r="109" customHeight="true" ht="13.5">
      <c r="A109" s="66"/>
      <c r="C109" s="67" t="s">
        <v>70</v>
      </c>
      <c r="D109" s="68" t="s">
        <v>80</v>
      </c>
      <c r="E109" s="69"/>
      <c r="F109" s="69"/>
      <c r="G109" s="69"/>
      <c r="H109" s="70"/>
      <c r="I109" s="69"/>
      <c r="J109" s="69"/>
      <c r="K109" s="69"/>
      <c r="L109" s="69"/>
      <c r="M109" s="69"/>
      <c r="N109" s="71"/>
    </row>
    <row r="110">
      <c r="A110" s="66"/>
      <c r="D110" s="72" t="s">
        <v>269</v>
      </c>
      <c r="E110" s="73" t="s">
        <v>53</v>
      </c>
      <c r="G110" s="74" t="n">
        <v>48</v>
      </c>
      <c r="N110" s="75"/>
    </row>
    <row r="111">
      <c r="A111" s="56" t="s">
        <v>53</v>
      </c>
      <c r="B111" s="57" t="s">
        <v>252</v>
      </c>
      <c r="C111" s="57" t="s">
        <v>82</v>
      </c>
      <c r="D111" s="58" t="s">
        <v>83</v>
      </c>
      <c r="E111" s="57"/>
      <c r="F111" s="59" t="s">
        <v>4</v>
      </c>
      <c r="G111" s="59" t="s">
        <v>4</v>
      </c>
      <c r="H111" s="60" t="s">
        <v>4</v>
      </c>
      <c r="I111" s="2">
        <f>ROUND(SUM(I112:I117),2)</f>
      </c>
      <c r="J111" s="2">
        <f>ROUND(SUM(J112:J117),2)</f>
      </c>
      <c r="K111" s="2">
        <f>ROUND(SUM(K112:K117),2)</f>
      </c>
      <c r="L111" s="35" t="s">
        <v>53</v>
      </c>
      <c r="M111" s="2">
        <f>SUM(M112:M117)</f>
      </c>
      <c r="N111" s="61" t="s">
        <v>53</v>
      </c>
      <c r="AI111" s="35" t="s">
        <v>252</v>
      </c>
      <c r="AS111" s="2">
        <f>SUM(AJ112:AJ117)</f>
      </c>
      <c r="AT111" s="2">
        <f>SUM(AK112:AK117)</f>
      </c>
      <c r="AU111" s="2">
        <f>SUM(AL112:AL117)</f>
      </c>
    </row>
    <row r="112">
      <c r="A112" s="10" t="s">
        <v>270</v>
      </c>
      <c r="B112" s="11" t="s">
        <v>252</v>
      </c>
      <c r="C112" s="11" t="s">
        <v>85</v>
      </c>
      <c r="D112" s="16" t="s">
        <v>86</v>
      </c>
      <c r="E112" s="11"/>
      <c r="F112" s="11" t="s">
        <v>87</v>
      </c>
      <c r="G112" s="62" t="n">
        <v>8</v>
      </c>
      <c r="H112" s="63" t="n">
        <v>0</v>
      </c>
      <c r="I112" s="62">
        <f>ROUND(G112*AO112,2)</f>
      </c>
      <c r="J112" s="62">
        <f>ROUND(G112*AP112,2)</f>
      </c>
      <c r="K112" s="62">
        <f>ROUND(G112*H112,2)</f>
      </c>
      <c r="L112" s="62" t="n">
        <v>0</v>
      </c>
      <c r="M112" s="62">
        <f>G112*L112</f>
      </c>
      <c r="N112" s="64" t="s">
        <v>62</v>
      </c>
      <c r="Z112" s="62">
        <f>ROUND(IF(AQ112="5",BJ112,0),2)</f>
      </c>
      <c r="AB112" s="62">
        <f>ROUND(IF(AQ112="1",BH112,0),2)</f>
      </c>
      <c r="AC112" s="62">
        <f>ROUND(IF(AQ112="1",BI112,0),2)</f>
      </c>
      <c r="AD112" s="62">
        <f>ROUND(IF(AQ112="7",BH112,0),2)</f>
      </c>
      <c r="AE112" s="62">
        <f>ROUND(IF(AQ112="7",BI112,0),2)</f>
      </c>
      <c r="AF112" s="62">
        <f>ROUND(IF(AQ112="2",BH112,0),2)</f>
      </c>
      <c r="AG112" s="62">
        <f>ROUND(IF(AQ112="2",BI112,0),2)</f>
      </c>
      <c r="AH112" s="62">
        <f>ROUND(IF(AQ112="0",BJ112,0),2)</f>
      </c>
      <c r="AI112" s="35" t="s">
        <v>252</v>
      </c>
      <c r="AJ112" s="62">
        <f>IF(AN112=0,K112,0)</f>
      </c>
      <c r="AK112" s="62">
        <f>IF(AN112=12,K112,0)</f>
      </c>
      <c r="AL112" s="62">
        <f>IF(AN112=21,K112,0)</f>
      </c>
      <c r="AN112" s="62" t="n">
        <v>21</v>
      </c>
      <c r="AO112" s="62">
        <f>H112*0</f>
      </c>
      <c r="AP112" s="62">
        <f>H112*(1-0)</f>
      </c>
      <c r="AQ112" s="65" t="s">
        <v>58</v>
      </c>
      <c r="AV112" s="62">
        <f>ROUND(AW112+AX112,2)</f>
      </c>
      <c r="AW112" s="62">
        <f>ROUND(G112*AO112,2)</f>
      </c>
      <c r="AX112" s="62">
        <f>ROUND(G112*AP112,2)</f>
      </c>
      <c r="AY112" s="65" t="s">
        <v>88</v>
      </c>
      <c r="AZ112" s="65" t="s">
        <v>257</v>
      </c>
      <c r="BA112" s="35" t="s">
        <v>258</v>
      </c>
      <c r="BC112" s="62">
        <f>AW112+AX112</f>
      </c>
      <c r="BD112" s="62">
        <f>H112/(100-BE112)*100</f>
      </c>
      <c r="BE112" s="62" t="n">
        <v>0</v>
      </c>
      <c r="BF112" s="62">
        <f>M112</f>
      </c>
      <c r="BH112" s="62">
        <f>G112*AO112</f>
      </c>
      <c r="BI112" s="62">
        <f>G112*AP112</f>
      </c>
      <c r="BJ112" s="62">
        <f>G112*H112</f>
      </c>
      <c r="BK112" s="65" t="s">
        <v>66</v>
      </c>
      <c r="BL112" s="62" t="n">
        <v>12</v>
      </c>
      <c r="BW112" s="62" t="n">
        <v>21</v>
      </c>
      <c r="BX112" s="16" t="s">
        <v>86</v>
      </c>
    </row>
    <row r="113">
      <c r="A113" s="10" t="s">
        <v>271</v>
      </c>
      <c r="B113" s="11" t="s">
        <v>252</v>
      </c>
      <c r="C113" s="11" t="s">
        <v>90</v>
      </c>
      <c r="D113" s="16" t="s">
        <v>91</v>
      </c>
      <c r="E113" s="11"/>
      <c r="F113" s="11" t="s">
        <v>87</v>
      </c>
      <c r="G113" s="62" t="n">
        <v>8.5</v>
      </c>
      <c r="H113" s="63" t="n">
        <v>0</v>
      </c>
      <c r="I113" s="62">
        <f>ROUND(G113*AO113,2)</f>
      </c>
      <c r="J113" s="62">
        <f>ROUND(G113*AP113,2)</f>
      </c>
      <c r="K113" s="62">
        <f>ROUND(G113*H113,2)</f>
      </c>
      <c r="L113" s="62" t="n">
        <v>0</v>
      </c>
      <c r="M113" s="62">
        <f>G113*L113</f>
      </c>
      <c r="N113" s="64" t="s">
        <v>62</v>
      </c>
      <c r="Z113" s="62">
        <f>ROUND(IF(AQ113="5",BJ113,0),2)</f>
      </c>
      <c r="AB113" s="62">
        <f>ROUND(IF(AQ113="1",BH113,0),2)</f>
      </c>
      <c r="AC113" s="62">
        <f>ROUND(IF(AQ113="1",BI113,0),2)</f>
      </c>
      <c r="AD113" s="62">
        <f>ROUND(IF(AQ113="7",BH113,0),2)</f>
      </c>
      <c r="AE113" s="62">
        <f>ROUND(IF(AQ113="7",BI113,0),2)</f>
      </c>
      <c r="AF113" s="62">
        <f>ROUND(IF(AQ113="2",BH113,0),2)</f>
      </c>
      <c r="AG113" s="62">
        <f>ROUND(IF(AQ113="2",BI113,0),2)</f>
      </c>
      <c r="AH113" s="62">
        <f>ROUND(IF(AQ113="0",BJ113,0),2)</f>
      </c>
      <c r="AI113" s="35" t="s">
        <v>252</v>
      </c>
      <c r="AJ113" s="62">
        <f>IF(AN113=0,K113,0)</f>
      </c>
      <c r="AK113" s="62">
        <f>IF(AN113=12,K113,0)</f>
      </c>
      <c r="AL113" s="62">
        <f>IF(AN113=21,K113,0)</f>
      </c>
      <c r="AN113" s="62" t="n">
        <v>21</v>
      </c>
      <c r="AO113" s="62">
        <f>H113*0</f>
      </c>
      <c r="AP113" s="62">
        <f>H113*(1-0)</f>
      </c>
      <c r="AQ113" s="65" t="s">
        <v>58</v>
      </c>
      <c r="AV113" s="62">
        <f>ROUND(AW113+AX113,2)</f>
      </c>
      <c r="AW113" s="62">
        <f>ROUND(G113*AO113,2)</f>
      </c>
      <c r="AX113" s="62">
        <f>ROUND(G113*AP113,2)</f>
      </c>
      <c r="AY113" s="65" t="s">
        <v>88</v>
      </c>
      <c r="AZ113" s="65" t="s">
        <v>257</v>
      </c>
      <c r="BA113" s="35" t="s">
        <v>258</v>
      </c>
      <c r="BC113" s="62">
        <f>AW113+AX113</f>
      </c>
      <c r="BD113" s="62">
        <f>H113/(100-BE113)*100</f>
      </c>
      <c r="BE113" s="62" t="n">
        <v>0</v>
      </c>
      <c r="BF113" s="62">
        <f>M113</f>
      </c>
      <c r="BH113" s="62">
        <f>G113*AO113</f>
      </c>
      <c r="BI113" s="62">
        <f>G113*AP113</f>
      </c>
      <c r="BJ113" s="62">
        <f>G113*H113</f>
      </c>
      <c r="BK113" s="65" t="s">
        <v>66</v>
      </c>
      <c r="BL113" s="62" t="n">
        <v>12</v>
      </c>
      <c r="BW113" s="62" t="n">
        <v>21</v>
      </c>
      <c r="BX113" s="16" t="s">
        <v>91</v>
      </c>
    </row>
    <row r="114">
      <c r="A114" s="66"/>
      <c r="D114" s="72" t="s">
        <v>272</v>
      </c>
      <c r="E114" s="73" t="s">
        <v>53</v>
      </c>
      <c r="G114" s="74" t="n">
        <v>8.5</v>
      </c>
      <c r="N114" s="75"/>
    </row>
    <row r="115">
      <c r="A115" s="10" t="s">
        <v>273</v>
      </c>
      <c r="B115" s="11" t="s">
        <v>252</v>
      </c>
      <c r="C115" s="11" t="s">
        <v>94</v>
      </c>
      <c r="D115" s="16" t="s">
        <v>95</v>
      </c>
      <c r="E115" s="11"/>
      <c r="F115" s="11" t="s">
        <v>87</v>
      </c>
      <c r="G115" s="62" t="n">
        <v>18.9</v>
      </c>
      <c r="H115" s="63" t="n">
        <v>0</v>
      </c>
      <c r="I115" s="62">
        <f>ROUND(G115*AO115,2)</f>
      </c>
      <c r="J115" s="62">
        <f>ROUND(G115*AP115,2)</f>
      </c>
      <c r="K115" s="62">
        <f>ROUND(G115*H115,2)</f>
      </c>
      <c r="L115" s="62" t="n">
        <v>0</v>
      </c>
      <c r="M115" s="62">
        <f>G115*L115</f>
      </c>
      <c r="N115" s="64" t="s">
        <v>62</v>
      </c>
      <c r="Z115" s="62">
        <f>ROUND(IF(AQ115="5",BJ115,0),2)</f>
      </c>
      <c r="AB115" s="62">
        <f>ROUND(IF(AQ115="1",BH115,0),2)</f>
      </c>
      <c r="AC115" s="62">
        <f>ROUND(IF(AQ115="1",BI115,0),2)</f>
      </c>
      <c r="AD115" s="62">
        <f>ROUND(IF(AQ115="7",BH115,0),2)</f>
      </c>
      <c r="AE115" s="62">
        <f>ROUND(IF(AQ115="7",BI115,0),2)</f>
      </c>
      <c r="AF115" s="62">
        <f>ROUND(IF(AQ115="2",BH115,0),2)</f>
      </c>
      <c r="AG115" s="62">
        <f>ROUND(IF(AQ115="2",BI115,0),2)</f>
      </c>
      <c r="AH115" s="62">
        <f>ROUND(IF(AQ115="0",BJ115,0),2)</f>
      </c>
      <c r="AI115" s="35" t="s">
        <v>252</v>
      </c>
      <c r="AJ115" s="62">
        <f>IF(AN115=0,K115,0)</f>
      </c>
      <c r="AK115" s="62">
        <f>IF(AN115=12,K115,0)</f>
      </c>
      <c r="AL115" s="62">
        <f>IF(AN115=21,K115,0)</f>
      </c>
      <c r="AN115" s="62" t="n">
        <v>21</v>
      </c>
      <c r="AO115" s="62">
        <f>H115*0</f>
      </c>
      <c r="AP115" s="62">
        <f>H115*(1-0)</f>
      </c>
      <c r="AQ115" s="65" t="s">
        <v>58</v>
      </c>
      <c r="AV115" s="62">
        <f>ROUND(AW115+AX115,2)</f>
      </c>
      <c r="AW115" s="62">
        <f>ROUND(G115*AO115,2)</f>
      </c>
      <c r="AX115" s="62">
        <f>ROUND(G115*AP115,2)</f>
      </c>
      <c r="AY115" s="65" t="s">
        <v>88</v>
      </c>
      <c r="AZ115" s="65" t="s">
        <v>257</v>
      </c>
      <c r="BA115" s="35" t="s">
        <v>258</v>
      </c>
      <c r="BC115" s="62">
        <f>AW115+AX115</f>
      </c>
      <c r="BD115" s="62">
        <f>H115/(100-BE115)*100</f>
      </c>
      <c r="BE115" s="62" t="n">
        <v>0</v>
      </c>
      <c r="BF115" s="62">
        <f>M115</f>
      </c>
      <c r="BH115" s="62">
        <f>G115*AO115</f>
      </c>
      <c r="BI115" s="62">
        <f>G115*AP115</f>
      </c>
      <c r="BJ115" s="62">
        <f>G115*H115</f>
      </c>
      <c r="BK115" s="65" t="s">
        <v>66</v>
      </c>
      <c r="BL115" s="62" t="n">
        <v>12</v>
      </c>
      <c r="BW115" s="62" t="n">
        <v>21</v>
      </c>
      <c r="BX115" s="16" t="s">
        <v>95</v>
      </c>
    </row>
    <row r="116">
      <c r="A116" s="66"/>
      <c r="D116" s="72" t="s">
        <v>274</v>
      </c>
      <c r="E116" s="73" t="s">
        <v>53</v>
      </c>
      <c r="G116" s="74" t="n">
        <v>18.9</v>
      </c>
      <c r="N116" s="75"/>
    </row>
    <row r="117">
      <c r="A117" s="10" t="s">
        <v>275</v>
      </c>
      <c r="B117" s="11" t="s">
        <v>252</v>
      </c>
      <c r="C117" s="11" t="s">
        <v>98</v>
      </c>
      <c r="D117" s="16" t="s">
        <v>99</v>
      </c>
      <c r="E117" s="11"/>
      <c r="F117" s="11" t="s">
        <v>87</v>
      </c>
      <c r="G117" s="62" t="n">
        <v>18.9</v>
      </c>
      <c r="H117" s="63" t="n">
        <v>0</v>
      </c>
      <c r="I117" s="62">
        <f>ROUND(G117*AO117,2)</f>
      </c>
      <c r="J117" s="62">
        <f>ROUND(G117*AP117,2)</f>
      </c>
      <c r="K117" s="62">
        <f>ROUND(G117*H117,2)</f>
      </c>
      <c r="L117" s="62" t="n">
        <v>0</v>
      </c>
      <c r="M117" s="62">
        <f>G117*L117</f>
      </c>
      <c r="N117" s="64" t="s">
        <v>62</v>
      </c>
      <c r="Z117" s="62">
        <f>ROUND(IF(AQ117="5",BJ117,0),2)</f>
      </c>
      <c r="AB117" s="62">
        <f>ROUND(IF(AQ117="1",BH117,0),2)</f>
      </c>
      <c r="AC117" s="62">
        <f>ROUND(IF(AQ117="1",BI117,0),2)</f>
      </c>
      <c r="AD117" s="62">
        <f>ROUND(IF(AQ117="7",BH117,0),2)</f>
      </c>
      <c r="AE117" s="62">
        <f>ROUND(IF(AQ117="7",BI117,0),2)</f>
      </c>
      <c r="AF117" s="62">
        <f>ROUND(IF(AQ117="2",BH117,0),2)</f>
      </c>
      <c r="AG117" s="62">
        <f>ROUND(IF(AQ117="2",BI117,0),2)</f>
      </c>
      <c r="AH117" s="62">
        <f>ROUND(IF(AQ117="0",BJ117,0),2)</f>
      </c>
      <c r="AI117" s="35" t="s">
        <v>252</v>
      </c>
      <c r="AJ117" s="62">
        <f>IF(AN117=0,K117,0)</f>
      </c>
      <c r="AK117" s="62">
        <f>IF(AN117=12,K117,0)</f>
      </c>
      <c r="AL117" s="62">
        <f>IF(AN117=21,K117,0)</f>
      </c>
      <c r="AN117" s="62" t="n">
        <v>21</v>
      </c>
      <c r="AO117" s="62">
        <f>H117*0</f>
      </c>
      <c r="AP117" s="62">
        <f>H117*(1-0)</f>
      </c>
      <c r="AQ117" s="65" t="s">
        <v>58</v>
      </c>
      <c r="AV117" s="62">
        <f>ROUND(AW117+AX117,2)</f>
      </c>
      <c r="AW117" s="62">
        <f>ROUND(G117*AO117,2)</f>
      </c>
      <c r="AX117" s="62">
        <f>ROUND(G117*AP117,2)</f>
      </c>
      <c r="AY117" s="65" t="s">
        <v>88</v>
      </c>
      <c r="AZ117" s="65" t="s">
        <v>257</v>
      </c>
      <c r="BA117" s="35" t="s">
        <v>258</v>
      </c>
      <c r="BC117" s="62">
        <f>AW117+AX117</f>
      </c>
      <c r="BD117" s="62">
        <f>H117/(100-BE117)*100</f>
      </c>
      <c r="BE117" s="62" t="n">
        <v>0</v>
      </c>
      <c r="BF117" s="62">
        <f>M117</f>
      </c>
      <c r="BH117" s="62">
        <f>G117*AO117</f>
      </c>
      <c r="BI117" s="62">
        <f>G117*AP117</f>
      </c>
      <c r="BJ117" s="62">
        <f>G117*H117</f>
      </c>
      <c r="BK117" s="65" t="s">
        <v>66</v>
      </c>
      <c r="BL117" s="62" t="n">
        <v>12</v>
      </c>
      <c r="BW117" s="62" t="n">
        <v>21</v>
      </c>
      <c r="BX117" s="16" t="s">
        <v>99</v>
      </c>
    </row>
    <row r="118">
      <c r="A118" s="56" t="s">
        <v>53</v>
      </c>
      <c r="B118" s="57" t="s">
        <v>252</v>
      </c>
      <c r="C118" s="57" t="s">
        <v>100</v>
      </c>
      <c r="D118" s="58" t="s">
        <v>101</v>
      </c>
      <c r="E118" s="57"/>
      <c r="F118" s="59" t="s">
        <v>4</v>
      </c>
      <c r="G118" s="59" t="s">
        <v>4</v>
      </c>
      <c r="H118" s="60" t="s">
        <v>4</v>
      </c>
      <c r="I118" s="2">
        <f>ROUND(SUM(I119:I121),2)</f>
      </c>
      <c r="J118" s="2">
        <f>ROUND(SUM(J119:J121),2)</f>
      </c>
      <c r="K118" s="2">
        <f>ROUND(SUM(K119:K121),2)</f>
      </c>
      <c r="L118" s="35" t="s">
        <v>53</v>
      </c>
      <c r="M118" s="2">
        <f>SUM(M119:M121)</f>
      </c>
      <c r="N118" s="61" t="s">
        <v>53</v>
      </c>
      <c r="AI118" s="35" t="s">
        <v>252</v>
      </c>
      <c r="AS118" s="2">
        <f>SUM(AJ119:AJ121)</f>
      </c>
      <c r="AT118" s="2">
        <f>SUM(AK119:AK121)</f>
      </c>
      <c r="AU118" s="2">
        <f>SUM(AL119:AL121)</f>
      </c>
    </row>
    <row r="119">
      <c r="A119" s="10" t="s">
        <v>276</v>
      </c>
      <c r="B119" s="11" t="s">
        <v>252</v>
      </c>
      <c r="C119" s="11" t="s">
        <v>103</v>
      </c>
      <c r="D119" s="16" t="s">
        <v>104</v>
      </c>
      <c r="E119" s="11"/>
      <c r="F119" s="11" t="s">
        <v>87</v>
      </c>
      <c r="G119" s="62" t="n">
        <v>12.06</v>
      </c>
      <c r="H119" s="63" t="n">
        <v>0</v>
      </c>
      <c r="I119" s="62">
        <f>ROUND(G119*AO119,2)</f>
      </c>
      <c r="J119" s="62">
        <f>ROUND(G119*AP119,2)</f>
      </c>
      <c r="K119" s="62">
        <f>ROUND(G119*H119,2)</f>
      </c>
      <c r="L119" s="62" t="n">
        <v>0</v>
      </c>
      <c r="M119" s="62">
        <f>G119*L119</f>
      </c>
      <c r="N119" s="64" t="s">
        <v>62</v>
      </c>
      <c r="Z119" s="62">
        <f>ROUND(IF(AQ119="5",BJ119,0),2)</f>
      </c>
      <c r="AB119" s="62">
        <f>ROUND(IF(AQ119="1",BH119,0),2)</f>
      </c>
      <c r="AC119" s="62">
        <f>ROUND(IF(AQ119="1",BI119,0),2)</f>
      </c>
      <c r="AD119" s="62">
        <f>ROUND(IF(AQ119="7",BH119,0),2)</f>
      </c>
      <c r="AE119" s="62">
        <f>ROUND(IF(AQ119="7",BI119,0),2)</f>
      </c>
      <c r="AF119" s="62">
        <f>ROUND(IF(AQ119="2",BH119,0),2)</f>
      </c>
      <c r="AG119" s="62">
        <f>ROUND(IF(AQ119="2",BI119,0),2)</f>
      </c>
      <c r="AH119" s="62">
        <f>ROUND(IF(AQ119="0",BJ119,0),2)</f>
      </c>
      <c r="AI119" s="35" t="s">
        <v>252</v>
      </c>
      <c r="AJ119" s="62">
        <f>IF(AN119=0,K119,0)</f>
      </c>
      <c r="AK119" s="62">
        <f>IF(AN119=12,K119,0)</f>
      </c>
      <c r="AL119" s="62">
        <f>IF(AN119=21,K119,0)</f>
      </c>
      <c r="AN119" s="62" t="n">
        <v>21</v>
      </c>
      <c r="AO119" s="62">
        <f>H119*0</f>
      </c>
      <c r="AP119" s="62">
        <f>H119*(1-0)</f>
      </c>
      <c r="AQ119" s="65" t="s">
        <v>58</v>
      </c>
      <c r="AV119" s="62">
        <f>ROUND(AW119+AX119,2)</f>
      </c>
      <c r="AW119" s="62">
        <f>ROUND(G119*AO119,2)</f>
      </c>
      <c r="AX119" s="62">
        <f>ROUND(G119*AP119,2)</f>
      </c>
      <c r="AY119" s="65" t="s">
        <v>105</v>
      </c>
      <c r="AZ119" s="65" t="s">
        <v>257</v>
      </c>
      <c r="BA119" s="35" t="s">
        <v>258</v>
      </c>
      <c r="BC119" s="62">
        <f>AW119+AX119</f>
      </c>
      <c r="BD119" s="62">
        <f>H119/(100-BE119)*100</f>
      </c>
      <c r="BE119" s="62" t="n">
        <v>0</v>
      </c>
      <c r="BF119" s="62">
        <f>M119</f>
      </c>
      <c r="BH119" s="62">
        <f>G119*AO119</f>
      </c>
      <c r="BI119" s="62">
        <f>G119*AP119</f>
      </c>
      <c r="BJ119" s="62">
        <f>G119*H119</f>
      </c>
      <c r="BK119" s="65" t="s">
        <v>66</v>
      </c>
      <c r="BL119" s="62" t="n">
        <v>16</v>
      </c>
      <c r="BW119" s="62" t="n">
        <v>21</v>
      </c>
      <c r="BX119" s="16" t="s">
        <v>104</v>
      </c>
    </row>
    <row r="120">
      <c r="A120" s="66"/>
      <c r="D120" s="72" t="s">
        <v>277</v>
      </c>
      <c r="E120" s="73" t="s">
        <v>53</v>
      </c>
      <c r="G120" s="74" t="n">
        <v>12.06</v>
      </c>
      <c r="N120" s="75"/>
    </row>
    <row r="121">
      <c r="A121" s="10" t="s">
        <v>278</v>
      </c>
      <c r="B121" s="11" t="s">
        <v>252</v>
      </c>
      <c r="C121" s="11" t="s">
        <v>108</v>
      </c>
      <c r="D121" s="16" t="s">
        <v>109</v>
      </c>
      <c r="E121" s="11"/>
      <c r="F121" s="11" t="s">
        <v>87</v>
      </c>
      <c r="G121" s="62" t="n">
        <v>60.3</v>
      </c>
      <c r="H121" s="63" t="n">
        <v>0</v>
      </c>
      <c r="I121" s="62">
        <f>ROUND(G121*AO121,2)</f>
      </c>
      <c r="J121" s="62">
        <f>ROUND(G121*AP121,2)</f>
      </c>
      <c r="K121" s="62">
        <f>ROUND(G121*H121,2)</f>
      </c>
      <c r="L121" s="62" t="n">
        <v>0</v>
      </c>
      <c r="M121" s="62">
        <f>G121*L121</f>
      </c>
      <c r="N121" s="64" t="s">
        <v>62</v>
      </c>
      <c r="Z121" s="62">
        <f>ROUND(IF(AQ121="5",BJ121,0),2)</f>
      </c>
      <c r="AB121" s="62">
        <f>ROUND(IF(AQ121="1",BH121,0),2)</f>
      </c>
      <c r="AC121" s="62">
        <f>ROUND(IF(AQ121="1",BI121,0),2)</f>
      </c>
      <c r="AD121" s="62">
        <f>ROUND(IF(AQ121="7",BH121,0),2)</f>
      </c>
      <c r="AE121" s="62">
        <f>ROUND(IF(AQ121="7",BI121,0),2)</f>
      </c>
      <c r="AF121" s="62">
        <f>ROUND(IF(AQ121="2",BH121,0),2)</f>
      </c>
      <c r="AG121" s="62">
        <f>ROUND(IF(AQ121="2",BI121,0),2)</f>
      </c>
      <c r="AH121" s="62">
        <f>ROUND(IF(AQ121="0",BJ121,0),2)</f>
      </c>
      <c r="AI121" s="35" t="s">
        <v>252</v>
      </c>
      <c r="AJ121" s="62">
        <f>IF(AN121=0,K121,0)</f>
      </c>
      <c r="AK121" s="62">
        <f>IF(AN121=12,K121,0)</f>
      </c>
      <c r="AL121" s="62">
        <f>IF(AN121=21,K121,0)</f>
      </c>
      <c r="AN121" s="62" t="n">
        <v>21</v>
      </c>
      <c r="AO121" s="62">
        <f>H121*0</f>
      </c>
      <c r="AP121" s="62">
        <f>H121*(1-0)</f>
      </c>
      <c r="AQ121" s="65" t="s">
        <v>58</v>
      </c>
      <c r="AV121" s="62">
        <f>ROUND(AW121+AX121,2)</f>
      </c>
      <c r="AW121" s="62">
        <f>ROUND(G121*AO121,2)</f>
      </c>
      <c r="AX121" s="62">
        <f>ROUND(G121*AP121,2)</f>
      </c>
      <c r="AY121" s="65" t="s">
        <v>105</v>
      </c>
      <c r="AZ121" s="65" t="s">
        <v>257</v>
      </c>
      <c r="BA121" s="35" t="s">
        <v>258</v>
      </c>
      <c r="BC121" s="62">
        <f>AW121+AX121</f>
      </c>
      <c r="BD121" s="62">
        <f>H121/(100-BE121)*100</f>
      </c>
      <c r="BE121" s="62" t="n">
        <v>0</v>
      </c>
      <c r="BF121" s="62">
        <f>M121</f>
      </c>
      <c r="BH121" s="62">
        <f>G121*AO121</f>
      </c>
      <c r="BI121" s="62">
        <f>G121*AP121</f>
      </c>
      <c r="BJ121" s="62">
        <f>G121*H121</f>
      </c>
      <c r="BK121" s="65" t="s">
        <v>66</v>
      </c>
      <c r="BL121" s="62" t="n">
        <v>16</v>
      </c>
      <c r="BW121" s="62" t="n">
        <v>21</v>
      </c>
      <c r="BX121" s="16" t="s">
        <v>109</v>
      </c>
    </row>
    <row r="122">
      <c r="A122" s="66"/>
      <c r="D122" s="72" t="s">
        <v>279</v>
      </c>
      <c r="E122" s="73" t="s">
        <v>53</v>
      </c>
      <c r="G122" s="74" t="n">
        <v>60.3</v>
      </c>
      <c r="N122" s="75"/>
    </row>
    <row r="123">
      <c r="A123" s="56" t="s">
        <v>53</v>
      </c>
      <c r="B123" s="57" t="s">
        <v>252</v>
      </c>
      <c r="C123" s="57" t="s">
        <v>111</v>
      </c>
      <c r="D123" s="58" t="s">
        <v>112</v>
      </c>
      <c r="E123" s="57"/>
      <c r="F123" s="59" t="s">
        <v>4</v>
      </c>
      <c r="G123" s="59" t="s">
        <v>4</v>
      </c>
      <c r="H123" s="60" t="s">
        <v>4</v>
      </c>
      <c r="I123" s="2">
        <f>ROUND(SUM(I124:I126),2)</f>
      </c>
      <c r="J123" s="2">
        <f>ROUND(SUM(J124:J126),2)</f>
      </c>
      <c r="K123" s="2">
        <f>ROUND(SUM(K124:K126),2)</f>
      </c>
      <c r="L123" s="35" t="s">
        <v>53</v>
      </c>
      <c r="M123" s="2">
        <f>SUM(M124:M126)</f>
      </c>
      <c r="N123" s="61" t="s">
        <v>53</v>
      </c>
      <c r="AI123" s="35" t="s">
        <v>252</v>
      </c>
      <c r="AS123" s="2">
        <f>SUM(AJ124:AJ126)</f>
      </c>
      <c r="AT123" s="2">
        <f>SUM(AK124:AK126)</f>
      </c>
      <c r="AU123" s="2">
        <f>SUM(AL124:AL126)</f>
      </c>
    </row>
    <row r="124">
      <c r="A124" s="10" t="s">
        <v>280</v>
      </c>
      <c r="B124" s="11" t="s">
        <v>252</v>
      </c>
      <c r="C124" s="11" t="s">
        <v>113</v>
      </c>
      <c r="D124" s="16" t="s">
        <v>114</v>
      </c>
      <c r="E124" s="11"/>
      <c r="F124" s="11" t="s">
        <v>87</v>
      </c>
      <c r="G124" s="62" t="n">
        <v>12.06</v>
      </c>
      <c r="H124" s="63" t="n">
        <v>0</v>
      </c>
      <c r="I124" s="62">
        <f>ROUND(G124*AO124,2)</f>
      </c>
      <c r="J124" s="62">
        <f>ROUND(G124*AP124,2)</f>
      </c>
      <c r="K124" s="62">
        <f>ROUND(G124*H124,2)</f>
      </c>
      <c r="L124" s="62" t="n">
        <v>0</v>
      </c>
      <c r="M124" s="62">
        <f>G124*L124</f>
      </c>
      <c r="N124" s="64" t="s">
        <v>62</v>
      </c>
      <c r="Z124" s="62">
        <f>ROUND(IF(AQ124="5",BJ124,0),2)</f>
      </c>
      <c r="AB124" s="62">
        <f>ROUND(IF(AQ124="1",BH124,0),2)</f>
      </c>
      <c r="AC124" s="62">
        <f>ROUND(IF(AQ124="1",BI124,0),2)</f>
      </c>
      <c r="AD124" s="62">
        <f>ROUND(IF(AQ124="7",BH124,0),2)</f>
      </c>
      <c r="AE124" s="62">
        <f>ROUND(IF(AQ124="7",BI124,0),2)</f>
      </c>
      <c r="AF124" s="62">
        <f>ROUND(IF(AQ124="2",BH124,0),2)</f>
      </c>
      <c r="AG124" s="62">
        <f>ROUND(IF(AQ124="2",BI124,0),2)</f>
      </c>
      <c r="AH124" s="62">
        <f>ROUND(IF(AQ124="0",BJ124,0),2)</f>
      </c>
      <c r="AI124" s="35" t="s">
        <v>252</v>
      </c>
      <c r="AJ124" s="62">
        <f>IF(AN124=0,K124,0)</f>
      </c>
      <c r="AK124" s="62">
        <f>IF(AN124=12,K124,0)</f>
      </c>
      <c r="AL124" s="62">
        <f>IF(AN124=21,K124,0)</f>
      </c>
      <c r="AN124" s="62" t="n">
        <v>21</v>
      </c>
      <c r="AO124" s="62">
        <f>H124*0</f>
      </c>
      <c r="AP124" s="62">
        <f>H124*(1-0)</f>
      </c>
      <c r="AQ124" s="65" t="s">
        <v>58</v>
      </c>
      <c r="AV124" s="62">
        <f>ROUND(AW124+AX124,2)</f>
      </c>
      <c r="AW124" s="62">
        <f>ROUND(G124*AO124,2)</f>
      </c>
      <c r="AX124" s="62">
        <f>ROUND(G124*AP124,2)</f>
      </c>
      <c r="AY124" s="65" t="s">
        <v>115</v>
      </c>
      <c r="AZ124" s="65" t="s">
        <v>257</v>
      </c>
      <c r="BA124" s="35" t="s">
        <v>258</v>
      </c>
      <c r="BC124" s="62">
        <f>AW124+AX124</f>
      </c>
      <c r="BD124" s="62">
        <f>H124/(100-BE124)*100</f>
      </c>
      <c r="BE124" s="62" t="n">
        <v>0</v>
      </c>
      <c r="BF124" s="62">
        <f>M124</f>
      </c>
      <c r="BH124" s="62">
        <f>G124*AO124</f>
      </c>
      <c r="BI124" s="62">
        <f>G124*AP124</f>
      </c>
      <c r="BJ124" s="62">
        <f>G124*H124</f>
      </c>
      <c r="BK124" s="65" t="s">
        <v>66</v>
      </c>
      <c r="BL124" s="62" t="n">
        <v>17</v>
      </c>
      <c r="BW124" s="62" t="n">
        <v>21</v>
      </c>
      <c r="BX124" s="16" t="s">
        <v>114</v>
      </c>
    </row>
    <row r="125" customHeight="true" ht="13.5">
      <c r="A125" s="66"/>
      <c r="C125" s="67" t="s">
        <v>70</v>
      </c>
      <c r="D125" s="68" t="s">
        <v>116</v>
      </c>
      <c r="E125" s="69"/>
      <c r="F125" s="69"/>
      <c r="G125" s="69"/>
      <c r="H125" s="70"/>
      <c r="I125" s="69"/>
      <c r="J125" s="69"/>
      <c r="K125" s="69"/>
      <c r="L125" s="69"/>
      <c r="M125" s="69"/>
      <c r="N125" s="71"/>
    </row>
    <row r="126">
      <c r="A126" s="10" t="s">
        <v>281</v>
      </c>
      <c r="B126" s="11" t="s">
        <v>252</v>
      </c>
      <c r="C126" s="11" t="s">
        <v>117</v>
      </c>
      <c r="D126" s="16" t="s">
        <v>118</v>
      </c>
      <c r="E126" s="11"/>
      <c r="F126" s="11" t="s">
        <v>87</v>
      </c>
      <c r="G126" s="62" t="n">
        <v>6.84</v>
      </c>
      <c r="H126" s="63" t="n">
        <v>0</v>
      </c>
      <c r="I126" s="62">
        <f>ROUND(G126*AO126,2)</f>
      </c>
      <c r="J126" s="62">
        <f>ROUND(G126*AP126,2)</f>
      </c>
      <c r="K126" s="62">
        <f>ROUND(G126*H126,2)</f>
      </c>
      <c r="L126" s="62" t="n">
        <v>0</v>
      </c>
      <c r="M126" s="62">
        <f>G126*L126</f>
      </c>
      <c r="N126" s="64" t="s">
        <v>62</v>
      </c>
      <c r="Z126" s="62">
        <f>ROUND(IF(AQ126="5",BJ126,0),2)</f>
      </c>
      <c r="AB126" s="62">
        <f>ROUND(IF(AQ126="1",BH126,0),2)</f>
      </c>
      <c r="AC126" s="62">
        <f>ROUND(IF(AQ126="1",BI126,0),2)</f>
      </c>
      <c r="AD126" s="62">
        <f>ROUND(IF(AQ126="7",BH126,0),2)</f>
      </c>
      <c r="AE126" s="62">
        <f>ROUND(IF(AQ126="7",BI126,0),2)</f>
      </c>
      <c r="AF126" s="62">
        <f>ROUND(IF(AQ126="2",BH126,0),2)</f>
      </c>
      <c r="AG126" s="62">
        <f>ROUND(IF(AQ126="2",BI126,0),2)</f>
      </c>
      <c r="AH126" s="62">
        <f>ROUND(IF(AQ126="0",BJ126,0),2)</f>
      </c>
      <c r="AI126" s="35" t="s">
        <v>252</v>
      </c>
      <c r="AJ126" s="62">
        <f>IF(AN126=0,K126,0)</f>
      </c>
      <c r="AK126" s="62">
        <f>IF(AN126=12,K126,0)</f>
      </c>
      <c r="AL126" s="62">
        <f>IF(AN126=21,K126,0)</f>
      </c>
      <c r="AN126" s="62" t="n">
        <v>21</v>
      </c>
      <c r="AO126" s="62">
        <f>H126*0</f>
      </c>
      <c r="AP126" s="62">
        <f>H126*(1-0)</f>
      </c>
      <c r="AQ126" s="65" t="s">
        <v>58</v>
      </c>
      <c r="AV126" s="62">
        <f>ROUND(AW126+AX126,2)</f>
      </c>
      <c r="AW126" s="62">
        <f>ROUND(G126*AO126,2)</f>
      </c>
      <c r="AX126" s="62">
        <f>ROUND(G126*AP126,2)</f>
      </c>
      <c r="AY126" s="65" t="s">
        <v>115</v>
      </c>
      <c r="AZ126" s="65" t="s">
        <v>257</v>
      </c>
      <c r="BA126" s="35" t="s">
        <v>258</v>
      </c>
      <c r="BC126" s="62">
        <f>AW126+AX126</f>
      </c>
      <c r="BD126" s="62">
        <f>H126/(100-BE126)*100</f>
      </c>
      <c r="BE126" s="62" t="n">
        <v>0</v>
      </c>
      <c r="BF126" s="62">
        <f>M126</f>
      </c>
      <c r="BH126" s="62">
        <f>G126*AO126</f>
      </c>
      <c r="BI126" s="62">
        <f>G126*AP126</f>
      </c>
      <c r="BJ126" s="62">
        <f>G126*H126</f>
      </c>
      <c r="BK126" s="65" t="s">
        <v>66</v>
      </c>
      <c r="BL126" s="62" t="n">
        <v>17</v>
      </c>
      <c r="BW126" s="62" t="n">
        <v>21</v>
      </c>
      <c r="BX126" s="16" t="s">
        <v>118</v>
      </c>
    </row>
    <row r="127" customHeight="true" ht="13.5">
      <c r="A127" s="66"/>
      <c r="C127" s="67" t="s">
        <v>70</v>
      </c>
      <c r="D127" s="68" t="s">
        <v>119</v>
      </c>
      <c r="E127" s="69"/>
      <c r="F127" s="69"/>
      <c r="G127" s="69"/>
      <c r="H127" s="70"/>
      <c r="I127" s="69"/>
      <c r="J127" s="69"/>
      <c r="K127" s="69"/>
      <c r="L127" s="69"/>
      <c r="M127" s="69"/>
      <c r="N127" s="71"/>
    </row>
    <row r="128">
      <c r="A128" s="66"/>
      <c r="D128" s="72" t="s">
        <v>282</v>
      </c>
      <c r="E128" s="73" t="s">
        <v>53</v>
      </c>
      <c r="G128" s="74" t="n">
        <v>6.84</v>
      </c>
      <c r="N128" s="75"/>
    </row>
    <row r="129">
      <c r="A129" s="56" t="s">
        <v>53</v>
      </c>
      <c r="B129" s="57" t="s">
        <v>252</v>
      </c>
      <c r="C129" s="57" t="s">
        <v>121</v>
      </c>
      <c r="D129" s="58" t="s">
        <v>122</v>
      </c>
      <c r="E129" s="57"/>
      <c r="F129" s="59" t="s">
        <v>4</v>
      </c>
      <c r="G129" s="59" t="s">
        <v>4</v>
      </c>
      <c r="H129" s="60" t="s">
        <v>4</v>
      </c>
      <c r="I129" s="2">
        <f>ROUND(SUM(I130:I132),2)</f>
      </c>
      <c r="J129" s="2">
        <f>ROUND(SUM(J130:J132),2)</f>
      </c>
      <c r="K129" s="2">
        <f>ROUND(SUM(K130:K132),2)</f>
      </c>
      <c r="L129" s="35" t="s">
        <v>53</v>
      </c>
      <c r="M129" s="2">
        <f>SUM(M130:M132)</f>
      </c>
      <c r="N129" s="61" t="s">
        <v>53</v>
      </c>
      <c r="AI129" s="35" t="s">
        <v>252</v>
      </c>
      <c r="AS129" s="2">
        <f>SUM(AJ130:AJ132)</f>
      </c>
      <c r="AT129" s="2">
        <f>SUM(AK130:AK132)</f>
      </c>
      <c r="AU129" s="2">
        <f>SUM(AL130:AL132)</f>
      </c>
    </row>
    <row r="130">
      <c r="A130" s="10" t="s">
        <v>283</v>
      </c>
      <c r="B130" s="11" t="s">
        <v>252</v>
      </c>
      <c r="C130" s="11" t="s">
        <v>124</v>
      </c>
      <c r="D130" s="16" t="s">
        <v>125</v>
      </c>
      <c r="E130" s="11"/>
      <c r="F130" s="11" t="s">
        <v>61</v>
      </c>
      <c r="G130" s="62" t="n">
        <v>50</v>
      </c>
      <c r="H130" s="63" t="n">
        <v>0</v>
      </c>
      <c r="I130" s="62">
        <f>ROUND(G130*AO130,2)</f>
      </c>
      <c r="J130" s="62">
        <f>ROUND(G130*AP130,2)</f>
      </c>
      <c r="K130" s="62">
        <f>ROUND(G130*H130,2)</f>
      </c>
      <c r="L130" s="62" t="n">
        <v>0</v>
      </c>
      <c r="M130" s="62">
        <f>G130*L130</f>
      </c>
      <c r="N130" s="64" t="s">
        <v>62</v>
      </c>
      <c r="Z130" s="62">
        <f>ROUND(IF(AQ130="5",BJ130,0),2)</f>
      </c>
      <c r="AB130" s="62">
        <f>ROUND(IF(AQ130="1",BH130,0),2)</f>
      </c>
      <c r="AC130" s="62">
        <f>ROUND(IF(AQ130="1",BI130,0),2)</f>
      </c>
      <c r="AD130" s="62">
        <f>ROUND(IF(AQ130="7",BH130,0),2)</f>
      </c>
      <c r="AE130" s="62">
        <f>ROUND(IF(AQ130="7",BI130,0),2)</f>
      </c>
      <c r="AF130" s="62">
        <f>ROUND(IF(AQ130="2",BH130,0),2)</f>
      </c>
      <c r="AG130" s="62">
        <f>ROUND(IF(AQ130="2",BI130,0),2)</f>
      </c>
      <c r="AH130" s="62">
        <f>ROUND(IF(AQ130="0",BJ130,0),2)</f>
      </c>
      <c r="AI130" s="35" t="s">
        <v>252</v>
      </c>
      <c r="AJ130" s="62">
        <f>IF(AN130=0,K130,0)</f>
      </c>
      <c r="AK130" s="62">
        <f>IF(AN130=12,K130,0)</f>
      </c>
      <c r="AL130" s="62">
        <f>IF(AN130=21,K130,0)</f>
      </c>
      <c r="AN130" s="62" t="n">
        <v>21</v>
      </c>
      <c r="AO130" s="62">
        <f>H130*0.066867635</f>
      </c>
      <c r="AP130" s="62">
        <f>H130*(1-0.066867635)</f>
      </c>
      <c r="AQ130" s="65" t="s">
        <v>58</v>
      </c>
      <c r="AV130" s="62">
        <f>ROUND(AW130+AX130,2)</f>
      </c>
      <c r="AW130" s="62">
        <f>ROUND(G130*AO130,2)</f>
      </c>
      <c r="AX130" s="62">
        <f>ROUND(G130*AP130,2)</f>
      </c>
      <c r="AY130" s="65" t="s">
        <v>126</v>
      </c>
      <c r="AZ130" s="65" t="s">
        <v>257</v>
      </c>
      <c r="BA130" s="35" t="s">
        <v>258</v>
      </c>
      <c r="BC130" s="62">
        <f>AW130+AX130</f>
      </c>
      <c r="BD130" s="62">
        <f>H130/(100-BE130)*100</f>
      </c>
      <c r="BE130" s="62" t="n">
        <v>0</v>
      </c>
      <c r="BF130" s="62">
        <f>M130</f>
      </c>
      <c r="BH130" s="62">
        <f>G130*AO130</f>
      </c>
      <c r="BI130" s="62">
        <f>G130*AP130</f>
      </c>
      <c r="BJ130" s="62">
        <f>G130*H130</f>
      </c>
      <c r="BK130" s="65" t="s">
        <v>66</v>
      </c>
      <c r="BL130" s="62" t="n">
        <v>18</v>
      </c>
      <c r="BW130" s="62" t="n">
        <v>21</v>
      </c>
      <c r="BX130" s="16" t="s">
        <v>125</v>
      </c>
    </row>
    <row r="131">
      <c r="A131" s="10" t="s">
        <v>284</v>
      </c>
      <c r="B131" s="11" t="s">
        <v>252</v>
      </c>
      <c r="C131" s="11" t="s">
        <v>128</v>
      </c>
      <c r="D131" s="16" t="s">
        <v>129</v>
      </c>
      <c r="E131" s="11"/>
      <c r="F131" s="11" t="s">
        <v>61</v>
      </c>
      <c r="G131" s="62" t="n">
        <v>85</v>
      </c>
      <c r="H131" s="63" t="n">
        <v>0</v>
      </c>
      <c r="I131" s="62">
        <f>ROUND(G131*AO131,2)</f>
      </c>
      <c r="J131" s="62">
        <f>ROUND(G131*AP131,2)</f>
      </c>
      <c r="K131" s="62">
        <f>ROUND(G131*H131,2)</f>
      </c>
      <c r="L131" s="62" t="n">
        <v>0</v>
      </c>
      <c r="M131" s="62">
        <f>G131*L131</f>
      </c>
      <c r="N131" s="64" t="s">
        <v>62</v>
      </c>
      <c r="Z131" s="62">
        <f>ROUND(IF(AQ131="5",BJ131,0),2)</f>
      </c>
      <c r="AB131" s="62">
        <f>ROUND(IF(AQ131="1",BH131,0),2)</f>
      </c>
      <c r="AC131" s="62">
        <f>ROUND(IF(AQ131="1",BI131,0),2)</f>
      </c>
      <c r="AD131" s="62">
        <f>ROUND(IF(AQ131="7",BH131,0),2)</f>
      </c>
      <c r="AE131" s="62">
        <f>ROUND(IF(AQ131="7",BI131,0),2)</f>
      </c>
      <c r="AF131" s="62">
        <f>ROUND(IF(AQ131="2",BH131,0),2)</f>
      </c>
      <c r="AG131" s="62">
        <f>ROUND(IF(AQ131="2",BI131,0),2)</f>
      </c>
      <c r="AH131" s="62">
        <f>ROUND(IF(AQ131="0",BJ131,0),2)</f>
      </c>
      <c r="AI131" s="35" t="s">
        <v>252</v>
      </c>
      <c r="AJ131" s="62">
        <f>IF(AN131=0,K131,0)</f>
      </c>
      <c r="AK131" s="62">
        <f>IF(AN131=12,K131,0)</f>
      </c>
      <c r="AL131" s="62">
        <f>IF(AN131=21,K131,0)</f>
      </c>
      <c r="AN131" s="62" t="n">
        <v>21</v>
      </c>
      <c r="AO131" s="62">
        <f>H131*0</f>
      </c>
      <c r="AP131" s="62">
        <f>H131*(1-0)</f>
      </c>
      <c r="AQ131" s="65" t="s">
        <v>58</v>
      </c>
      <c r="AV131" s="62">
        <f>ROUND(AW131+AX131,2)</f>
      </c>
      <c r="AW131" s="62">
        <f>ROUND(G131*AO131,2)</f>
      </c>
      <c r="AX131" s="62">
        <f>ROUND(G131*AP131,2)</f>
      </c>
      <c r="AY131" s="65" t="s">
        <v>126</v>
      </c>
      <c r="AZ131" s="65" t="s">
        <v>257</v>
      </c>
      <c r="BA131" s="35" t="s">
        <v>258</v>
      </c>
      <c r="BC131" s="62">
        <f>AW131+AX131</f>
      </c>
      <c r="BD131" s="62">
        <f>H131/(100-BE131)*100</f>
      </c>
      <c r="BE131" s="62" t="n">
        <v>0</v>
      </c>
      <c r="BF131" s="62">
        <f>M131</f>
      </c>
      <c r="BH131" s="62">
        <f>G131*AO131</f>
      </c>
      <c r="BI131" s="62">
        <f>G131*AP131</f>
      </c>
      <c r="BJ131" s="62">
        <f>G131*H131</f>
      </c>
      <c r="BK131" s="65" t="s">
        <v>66</v>
      </c>
      <c r="BL131" s="62" t="n">
        <v>18</v>
      </c>
      <c r="BW131" s="62" t="n">
        <v>21</v>
      </c>
      <c r="BX131" s="16" t="s">
        <v>129</v>
      </c>
    </row>
    <row r="132">
      <c r="A132" s="10" t="s">
        <v>285</v>
      </c>
      <c r="B132" s="11" t="s">
        <v>252</v>
      </c>
      <c r="C132" s="11" t="s">
        <v>132</v>
      </c>
      <c r="D132" s="16" t="s">
        <v>133</v>
      </c>
      <c r="E132" s="11"/>
      <c r="F132" s="11" t="s">
        <v>61</v>
      </c>
      <c r="G132" s="62" t="n">
        <v>50</v>
      </c>
      <c r="H132" s="63" t="n">
        <v>0</v>
      </c>
      <c r="I132" s="62">
        <f>ROUND(G132*AO132,2)</f>
      </c>
      <c r="J132" s="62">
        <f>ROUND(G132*AP132,2)</f>
      </c>
      <c r="K132" s="62">
        <f>ROUND(G132*H132,2)</f>
      </c>
      <c r="L132" s="62" t="n">
        <v>0</v>
      </c>
      <c r="M132" s="62">
        <f>G132*L132</f>
      </c>
      <c r="N132" s="64" t="s">
        <v>62</v>
      </c>
      <c r="Z132" s="62">
        <f>ROUND(IF(AQ132="5",BJ132,0),2)</f>
      </c>
      <c r="AB132" s="62">
        <f>ROUND(IF(AQ132="1",BH132,0),2)</f>
      </c>
      <c r="AC132" s="62">
        <f>ROUND(IF(AQ132="1",BI132,0),2)</f>
      </c>
      <c r="AD132" s="62">
        <f>ROUND(IF(AQ132="7",BH132,0),2)</f>
      </c>
      <c r="AE132" s="62">
        <f>ROUND(IF(AQ132="7",BI132,0),2)</f>
      </c>
      <c r="AF132" s="62">
        <f>ROUND(IF(AQ132="2",BH132,0),2)</f>
      </c>
      <c r="AG132" s="62">
        <f>ROUND(IF(AQ132="2",BI132,0),2)</f>
      </c>
      <c r="AH132" s="62">
        <f>ROUND(IF(AQ132="0",BJ132,0),2)</f>
      </c>
      <c r="AI132" s="35" t="s">
        <v>252</v>
      </c>
      <c r="AJ132" s="62">
        <f>IF(AN132=0,K132,0)</f>
      </c>
      <c r="AK132" s="62">
        <f>IF(AN132=12,K132,0)</f>
      </c>
      <c r="AL132" s="62">
        <f>IF(AN132=21,K132,0)</f>
      </c>
      <c r="AN132" s="62" t="n">
        <v>21</v>
      </c>
      <c r="AO132" s="62">
        <f>H132*0</f>
      </c>
      <c r="AP132" s="62">
        <f>H132*(1-0)</f>
      </c>
      <c r="AQ132" s="65" t="s">
        <v>58</v>
      </c>
      <c r="AV132" s="62">
        <f>ROUND(AW132+AX132,2)</f>
      </c>
      <c r="AW132" s="62">
        <f>ROUND(G132*AO132,2)</f>
      </c>
      <c r="AX132" s="62">
        <f>ROUND(G132*AP132,2)</f>
      </c>
      <c r="AY132" s="65" t="s">
        <v>126</v>
      </c>
      <c r="AZ132" s="65" t="s">
        <v>257</v>
      </c>
      <c r="BA132" s="35" t="s">
        <v>258</v>
      </c>
      <c r="BC132" s="62">
        <f>AW132+AX132</f>
      </c>
      <c r="BD132" s="62">
        <f>H132/(100-BE132)*100</f>
      </c>
      <c r="BE132" s="62" t="n">
        <v>0</v>
      </c>
      <c r="BF132" s="62">
        <f>M132</f>
      </c>
      <c r="BH132" s="62">
        <f>G132*AO132</f>
      </c>
      <c r="BI132" s="62">
        <f>G132*AP132</f>
      </c>
      <c r="BJ132" s="62">
        <f>G132*H132</f>
      </c>
      <c r="BK132" s="65" t="s">
        <v>66</v>
      </c>
      <c r="BL132" s="62" t="n">
        <v>18</v>
      </c>
      <c r="BW132" s="62" t="n">
        <v>21</v>
      </c>
      <c r="BX132" s="16" t="s">
        <v>133</v>
      </c>
    </row>
    <row r="133">
      <c r="A133" s="56" t="s">
        <v>53</v>
      </c>
      <c r="B133" s="57" t="s">
        <v>252</v>
      </c>
      <c r="C133" s="57" t="s">
        <v>134</v>
      </c>
      <c r="D133" s="58" t="s">
        <v>135</v>
      </c>
      <c r="E133" s="57"/>
      <c r="F133" s="59" t="s">
        <v>4</v>
      </c>
      <c r="G133" s="59" t="s">
        <v>4</v>
      </c>
      <c r="H133" s="60" t="s">
        <v>4</v>
      </c>
      <c r="I133" s="2">
        <f>ROUND(SUM(I134:I142),2)</f>
      </c>
      <c r="J133" s="2">
        <f>ROUND(SUM(J134:J142),2)</f>
      </c>
      <c r="K133" s="2">
        <f>ROUND(SUM(K134:K142),2)</f>
      </c>
      <c r="L133" s="35" t="s">
        <v>53</v>
      </c>
      <c r="M133" s="2">
        <f>SUM(M134:M142)</f>
      </c>
      <c r="N133" s="61" t="s">
        <v>53</v>
      </c>
      <c r="AI133" s="35" t="s">
        <v>252</v>
      </c>
      <c r="AS133" s="2">
        <f>SUM(AJ134:AJ142)</f>
      </c>
      <c r="AT133" s="2">
        <f>SUM(AK134:AK142)</f>
      </c>
      <c r="AU133" s="2">
        <f>SUM(AL134:AL142)</f>
      </c>
    </row>
    <row r="134">
      <c r="A134" s="10" t="s">
        <v>134</v>
      </c>
      <c r="B134" s="11" t="s">
        <v>252</v>
      </c>
      <c r="C134" s="11" t="s">
        <v>136</v>
      </c>
      <c r="D134" s="16" t="s">
        <v>137</v>
      </c>
      <c r="E134" s="11"/>
      <c r="F134" s="11" t="s">
        <v>61</v>
      </c>
      <c r="G134" s="62" t="n">
        <v>61.1</v>
      </c>
      <c r="H134" s="63" t="n">
        <v>0</v>
      </c>
      <c r="I134" s="62">
        <f>ROUND(G134*AO134,2)</f>
      </c>
      <c r="J134" s="62">
        <f>ROUND(G134*AP134,2)</f>
      </c>
      <c r="K134" s="62">
        <f>ROUND(G134*H134,2)</f>
      </c>
      <c r="L134" s="62" t="n">
        <v>0.147</v>
      </c>
      <c r="M134" s="62">
        <f>G134*L134</f>
      </c>
      <c r="N134" s="64" t="s">
        <v>62</v>
      </c>
      <c r="Z134" s="62">
        <f>ROUND(IF(AQ134="5",BJ134,0),2)</f>
      </c>
      <c r="AB134" s="62">
        <f>ROUND(IF(AQ134="1",BH134,0),2)</f>
      </c>
      <c r="AC134" s="62">
        <f>ROUND(IF(AQ134="1",BI134,0),2)</f>
      </c>
      <c r="AD134" s="62">
        <f>ROUND(IF(AQ134="7",BH134,0),2)</f>
      </c>
      <c r="AE134" s="62">
        <f>ROUND(IF(AQ134="7",BI134,0),2)</f>
      </c>
      <c r="AF134" s="62">
        <f>ROUND(IF(AQ134="2",BH134,0),2)</f>
      </c>
      <c r="AG134" s="62">
        <f>ROUND(IF(AQ134="2",BI134,0),2)</f>
      </c>
      <c r="AH134" s="62">
        <f>ROUND(IF(AQ134="0",BJ134,0),2)</f>
      </c>
      <c r="AI134" s="35" t="s">
        <v>252</v>
      </c>
      <c r="AJ134" s="62">
        <f>IF(AN134=0,K134,0)</f>
      </c>
      <c r="AK134" s="62">
        <f>IF(AN134=12,K134,0)</f>
      </c>
      <c r="AL134" s="62">
        <f>IF(AN134=21,K134,0)</f>
      </c>
      <c r="AN134" s="62" t="n">
        <v>21</v>
      </c>
      <c r="AO134" s="62">
        <f>H134*0.672335926</f>
      </c>
      <c r="AP134" s="62">
        <f>H134*(1-0.672335926)</f>
      </c>
      <c r="AQ134" s="65" t="s">
        <v>58</v>
      </c>
      <c r="AV134" s="62">
        <f>ROUND(AW134+AX134,2)</f>
      </c>
      <c r="AW134" s="62">
        <f>ROUND(G134*AO134,2)</f>
      </c>
      <c r="AX134" s="62">
        <f>ROUND(G134*AP134,2)</f>
      </c>
      <c r="AY134" s="65" t="s">
        <v>138</v>
      </c>
      <c r="AZ134" s="65" t="s">
        <v>286</v>
      </c>
      <c r="BA134" s="35" t="s">
        <v>258</v>
      </c>
      <c r="BC134" s="62">
        <f>AW134+AX134</f>
      </c>
      <c r="BD134" s="62">
        <f>H134/(100-BE134)*100</f>
      </c>
      <c r="BE134" s="62" t="n">
        <v>0</v>
      </c>
      <c r="BF134" s="62">
        <f>M134</f>
      </c>
      <c r="BH134" s="62">
        <f>G134*AO134</f>
      </c>
      <c r="BI134" s="62">
        <f>G134*AP134</f>
      </c>
      <c r="BJ134" s="62">
        <f>G134*H134</f>
      </c>
      <c r="BK134" s="65" t="s">
        <v>66</v>
      </c>
      <c r="BL134" s="62" t="n">
        <v>56</v>
      </c>
      <c r="BW134" s="62" t="n">
        <v>21</v>
      </c>
      <c r="BX134" s="16" t="s">
        <v>137</v>
      </c>
    </row>
    <row r="135">
      <c r="A135" s="66"/>
      <c r="D135" s="72" t="s">
        <v>287</v>
      </c>
      <c r="E135" s="73" t="s">
        <v>53</v>
      </c>
      <c r="G135" s="74" t="n">
        <v>61.1</v>
      </c>
      <c r="N135" s="75"/>
    </row>
    <row r="136">
      <c r="A136" s="10" t="s">
        <v>152</v>
      </c>
      <c r="B136" s="11" t="s">
        <v>252</v>
      </c>
      <c r="C136" s="11" t="s">
        <v>141</v>
      </c>
      <c r="D136" s="16" t="s">
        <v>142</v>
      </c>
      <c r="E136" s="11"/>
      <c r="F136" s="11" t="s">
        <v>61</v>
      </c>
      <c r="G136" s="62" t="n">
        <v>28.5</v>
      </c>
      <c r="H136" s="63" t="n">
        <v>0</v>
      </c>
      <c r="I136" s="62">
        <f>ROUND(G136*AO136,2)</f>
      </c>
      <c r="J136" s="62">
        <f>ROUND(G136*AP136,2)</f>
      </c>
      <c r="K136" s="62">
        <f>ROUND(G136*H136,2)</f>
      </c>
      <c r="L136" s="62" t="n">
        <v>0.172</v>
      </c>
      <c r="M136" s="62">
        <f>G136*L136</f>
      </c>
      <c r="N136" s="64" t="s">
        <v>62</v>
      </c>
      <c r="Z136" s="62">
        <f>ROUND(IF(AQ136="5",BJ136,0),2)</f>
      </c>
      <c r="AB136" s="62">
        <f>ROUND(IF(AQ136="1",BH136,0),2)</f>
      </c>
      <c r="AC136" s="62">
        <f>ROUND(IF(AQ136="1",BI136,0),2)</f>
      </c>
      <c r="AD136" s="62">
        <f>ROUND(IF(AQ136="7",BH136,0),2)</f>
      </c>
      <c r="AE136" s="62">
        <f>ROUND(IF(AQ136="7",BI136,0),2)</f>
      </c>
      <c r="AF136" s="62">
        <f>ROUND(IF(AQ136="2",BH136,0),2)</f>
      </c>
      <c r="AG136" s="62">
        <f>ROUND(IF(AQ136="2",BI136,0),2)</f>
      </c>
      <c r="AH136" s="62">
        <f>ROUND(IF(AQ136="0",BJ136,0),2)</f>
      </c>
      <c r="AI136" s="35" t="s">
        <v>252</v>
      </c>
      <c r="AJ136" s="62">
        <f>IF(AN136=0,K136,0)</f>
      </c>
      <c r="AK136" s="62">
        <f>IF(AN136=12,K136,0)</f>
      </c>
      <c r="AL136" s="62">
        <f>IF(AN136=21,K136,0)</f>
      </c>
      <c r="AN136" s="62" t="n">
        <v>21</v>
      </c>
      <c r="AO136" s="62">
        <f>H136*0.775579252</f>
      </c>
      <c r="AP136" s="62">
        <f>H136*(1-0.775579252)</f>
      </c>
      <c r="AQ136" s="65" t="s">
        <v>58</v>
      </c>
      <c r="AV136" s="62">
        <f>ROUND(AW136+AX136,2)</f>
      </c>
      <c r="AW136" s="62">
        <f>ROUND(G136*AO136,2)</f>
      </c>
      <c r="AX136" s="62">
        <f>ROUND(G136*AP136,2)</f>
      </c>
      <c r="AY136" s="65" t="s">
        <v>138</v>
      </c>
      <c r="AZ136" s="65" t="s">
        <v>286</v>
      </c>
      <c r="BA136" s="35" t="s">
        <v>258</v>
      </c>
      <c r="BC136" s="62">
        <f>AW136+AX136</f>
      </c>
      <c r="BD136" s="62">
        <f>H136/(100-BE136)*100</f>
      </c>
      <c r="BE136" s="62" t="n">
        <v>0</v>
      </c>
      <c r="BF136" s="62">
        <f>M136</f>
      </c>
      <c r="BH136" s="62">
        <f>G136*AO136</f>
      </c>
      <c r="BI136" s="62">
        <f>G136*AP136</f>
      </c>
      <c r="BJ136" s="62">
        <f>G136*H136</f>
      </c>
      <c r="BK136" s="65" t="s">
        <v>66</v>
      </c>
      <c r="BL136" s="62" t="n">
        <v>56</v>
      </c>
      <c r="BW136" s="62" t="n">
        <v>21</v>
      </c>
      <c r="BX136" s="16" t="s">
        <v>142</v>
      </c>
    </row>
    <row r="137" customHeight="true" ht="13.5">
      <c r="A137" s="66"/>
      <c r="C137" s="67" t="s">
        <v>70</v>
      </c>
      <c r="D137" s="68" t="s">
        <v>143</v>
      </c>
      <c r="E137" s="69"/>
      <c r="F137" s="69"/>
      <c r="G137" s="69"/>
      <c r="H137" s="70"/>
      <c r="I137" s="69"/>
      <c r="J137" s="69"/>
      <c r="K137" s="69"/>
      <c r="L137" s="69"/>
      <c r="M137" s="69"/>
      <c r="N137" s="71"/>
    </row>
    <row r="138">
      <c r="A138" s="66"/>
      <c r="D138" s="72" t="s">
        <v>288</v>
      </c>
      <c r="E138" s="73" t="s">
        <v>53</v>
      </c>
      <c r="G138" s="74" t="n">
        <v>28.5</v>
      </c>
      <c r="N138" s="75"/>
    </row>
    <row r="139">
      <c r="A139" s="10" t="s">
        <v>289</v>
      </c>
      <c r="B139" s="11" t="s">
        <v>252</v>
      </c>
      <c r="C139" s="11" t="s">
        <v>145</v>
      </c>
      <c r="D139" s="16" t="s">
        <v>146</v>
      </c>
      <c r="E139" s="11"/>
      <c r="F139" s="11" t="s">
        <v>61</v>
      </c>
      <c r="G139" s="62" t="n">
        <v>31.1</v>
      </c>
      <c r="H139" s="63" t="n">
        <v>0</v>
      </c>
      <c r="I139" s="62">
        <f>ROUND(G139*AO139,2)</f>
      </c>
      <c r="J139" s="62">
        <f>ROUND(G139*AP139,2)</f>
      </c>
      <c r="K139" s="62">
        <f>ROUND(G139*H139,2)</f>
      </c>
      <c r="L139" s="62" t="n">
        <v>0.23</v>
      </c>
      <c r="M139" s="62">
        <f>G139*L139</f>
      </c>
      <c r="N139" s="64" t="s">
        <v>62</v>
      </c>
      <c r="Z139" s="62">
        <f>ROUND(IF(AQ139="5",BJ139,0),2)</f>
      </c>
      <c r="AB139" s="62">
        <f>ROUND(IF(AQ139="1",BH139,0),2)</f>
      </c>
      <c r="AC139" s="62">
        <f>ROUND(IF(AQ139="1",BI139,0),2)</f>
      </c>
      <c r="AD139" s="62">
        <f>ROUND(IF(AQ139="7",BH139,0),2)</f>
      </c>
      <c r="AE139" s="62">
        <f>ROUND(IF(AQ139="7",BI139,0),2)</f>
      </c>
      <c r="AF139" s="62">
        <f>ROUND(IF(AQ139="2",BH139,0),2)</f>
      </c>
      <c r="AG139" s="62">
        <f>ROUND(IF(AQ139="2",BI139,0),2)</f>
      </c>
      <c r="AH139" s="62">
        <f>ROUND(IF(AQ139="0",BJ139,0),2)</f>
      </c>
      <c r="AI139" s="35" t="s">
        <v>252</v>
      </c>
      <c r="AJ139" s="62">
        <f>IF(AN139=0,K139,0)</f>
      </c>
      <c r="AK139" s="62">
        <f>IF(AN139=12,K139,0)</f>
      </c>
      <c r="AL139" s="62">
        <f>IF(AN139=21,K139,0)</f>
      </c>
      <c r="AN139" s="62" t="n">
        <v>21</v>
      </c>
      <c r="AO139" s="62">
        <f>H139*0.784139448</f>
      </c>
      <c r="AP139" s="62">
        <f>H139*(1-0.784139448)</f>
      </c>
      <c r="AQ139" s="65" t="s">
        <v>58</v>
      </c>
      <c r="AV139" s="62">
        <f>ROUND(AW139+AX139,2)</f>
      </c>
      <c r="AW139" s="62">
        <f>ROUND(G139*AO139,2)</f>
      </c>
      <c r="AX139" s="62">
        <f>ROUND(G139*AP139,2)</f>
      </c>
      <c r="AY139" s="65" t="s">
        <v>138</v>
      </c>
      <c r="AZ139" s="65" t="s">
        <v>286</v>
      </c>
      <c r="BA139" s="35" t="s">
        <v>258</v>
      </c>
      <c r="BC139" s="62">
        <f>AW139+AX139</f>
      </c>
      <c r="BD139" s="62">
        <f>H139/(100-BE139)*100</f>
      </c>
      <c r="BE139" s="62" t="n">
        <v>0</v>
      </c>
      <c r="BF139" s="62">
        <f>M139</f>
      </c>
      <c r="BH139" s="62">
        <f>G139*AO139</f>
      </c>
      <c r="BI139" s="62">
        <f>G139*AP139</f>
      </c>
      <c r="BJ139" s="62">
        <f>G139*H139</f>
      </c>
      <c r="BK139" s="65" t="s">
        <v>66</v>
      </c>
      <c r="BL139" s="62" t="n">
        <v>56</v>
      </c>
      <c r="BW139" s="62" t="n">
        <v>21</v>
      </c>
      <c r="BX139" s="16" t="s">
        <v>146</v>
      </c>
    </row>
    <row r="140" customHeight="true" ht="13.5">
      <c r="A140" s="66"/>
      <c r="C140" s="67" t="s">
        <v>70</v>
      </c>
      <c r="D140" s="68" t="s">
        <v>147</v>
      </c>
      <c r="E140" s="69"/>
      <c r="F140" s="69"/>
      <c r="G140" s="69"/>
      <c r="H140" s="70"/>
      <c r="I140" s="69"/>
      <c r="J140" s="69"/>
      <c r="K140" s="69"/>
      <c r="L140" s="69"/>
      <c r="M140" s="69"/>
      <c r="N140" s="71"/>
    </row>
    <row r="141">
      <c r="A141" s="66"/>
      <c r="D141" s="72" t="s">
        <v>290</v>
      </c>
      <c r="E141" s="73" t="s">
        <v>53</v>
      </c>
      <c r="G141" s="74" t="n">
        <v>31.1</v>
      </c>
      <c r="N141" s="75"/>
    </row>
    <row r="142">
      <c r="A142" s="10" t="s">
        <v>291</v>
      </c>
      <c r="B142" s="11" t="s">
        <v>252</v>
      </c>
      <c r="C142" s="11" t="s">
        <v>149</v>
      </c>
      <c r="D142" s="16" t="s">
        <v>150</v>
      </c>
      <c r="E142" s="11"/>
      <c r="F142" s="11" t="s">
        <v>61</v>
      </c>
      <c r="G142" s="62" t="n">
        <v>30</v>
      </c>
      <c r="H142" s="63" t="n">
        <v>0</v>
      </c>
      <c r="I142" s="62">
        <f>ROUND(G142*AO142,2)</f>
      </c>
      <c r="J142" s="62">
        <f>ROUND(G142*AP142,2)</f>
      </c>
      <c r="K142" s="62">
        <f>ROUND(G142*H142,2)</f>
      </c>
      <c r="L142" s="62" t="n">
        <v>0.441</v>
      </c>
      <c r="M142" s="62">
        <f>G142*L142</f>
      </c>
      <c r="N142" s="64" t="s">
        <v>62</v>
      </c>
      <c r="Z142" s="62">
        <f>ROUND(IF(AQ142="5",BJ142,0),2)</f>
      </c>
      <c r="AB142" s="62">
        <f>ROUND(IF(AQ142="1",BH142,0),2)</f>
      </c>
      <c r="AC142" s="62">
        <f>ROUND(IF(AQ142="1",BI142,0),2)</f>
      </c>
      <c r="AD142" s="62">
        <f>ROUND(IF(AQ142="7",BH142,0),2)</f>
      </c>
      <c r="AE142" s="62">
        <f>ROUND(IF(AQ142="7",BI142,0),2)</f>
      </c>
      <c r="AF142" s="62">
        <f>ROUND(IF(AQ142="2",BH142,0),2)</f>
      </c>
      <c r="AG142" s="62">
        <f>ROUND(IF(AQ142="2",BI142,0),2)</f>
      </c>
      <c r="AH142" s="62">
        <f>ROUND(IF(AQ142="0",BJ142,0),2)</f>
      </c>
      <c r="AI142" s="35" t="s">
        <v>252</v>
      </c>
      <c r="AJ142" s="62">
        <f>IF(AN142=0,K142,0)</f>
      </c>
      <c r="AK142" s="62">
        <f>IF(AN142=12,K142,0)</f>
      </c>
      <c r="AL142" s="62">
        <f>IF(AN142=21,K142,0)</f>
      </c>
      <c r="AN142" s="62" t="n">
        <v>21</v>
      </c>
      <c r="AO142" s="62">
        <f>H142*0.832941551</f>
      </c>
      <c r="AP142" s="62">
        <f>H142*(1-0.832941551)</f>
      </c>
      <c r="AQ142" s="65" t="s">
        <v>58</v>
      </c>
      <c r="AV142" s="62">
        <f>ROUND(AW142+AX142,2)</f>
      </c>
      <c r="AW142" s="62">
        <f>ROUND(G142*AO142,2)</f>
      </c>
      <c r="AX142" s="62">
        <f>ROUND(G142*AP142,2)</f>
      </c>
      <c r="AY142" s="65" t="s">
        <v>138</v>
      </c>
      <c r="AZ142" s="65" t="s">
        <v>286</v>
      </c>
      <c r="BA142" s="35" t="s">
        <v>258</v>
      </c>
      <c r="BC142" s="62">
        <f>AW142+AX142</f>
      </c>
      <c r="BD142" s="62">
        <f>H142/(100-BE142)*100</f>
      </c>
      <c r="BE142" s="62" t="n">
        <v>0</v>
      </c>
      <c r="BF142" s="62">
        <f>M142</f>
      </c>
      <c r="BH142" s="62">
        <f>G142*AO142</f>
      </c>
      <c r="BI142" s="62">
        <f>G142*AP142</f>
      </c>
      <c r="BJ142" s="62">
        <f>G142*H142</f>
      </c>
      <c r="BK142" s="65" t="s">
        <v>66</v>
      </c>
      <c r="BL142" s="62" t="n">
        <v>56</v>
      </c>
      <c r="BW142" s="62" t="n">
        <v>21</v>
      </c>
      <c r="BX142" s="16" t="s">
        <v>150</v>
      </c>
    </row>
    <row r="143" customHeight="true" ht="13.5">
      <c r="A143" s="66"/>
      <c r="C143" s="67" t="s">
        <v>70</v>
      </c>
      <c r="D143" s="68" t="s">
        <v>151</v>
      </c>
      <c r="E143" s="69"/>
      <c r="F143" s="69"/>
      <c r="G143" s="69"/>
      <c r="H143" s="70"/>
      <c r="I143" s="69"/>
      <c r="J143" s="69"/>
      <c r="K143" s="69"/>
      <c r="L143" s="69"/>
      <c r="M143" s="69"/>
      <c r="N143" s="71"/>
    </row>
    <row r="144">
      <c r="A144" s="56" t="s">
        <v>53</v>
      </c>
      <c r="B144" s="57" t="s">
        <v>252</v>
      </c>
      <c r="C144" s="57" t="s">
        <v>152</v>
      </c>
      <c r="D144" s="58" t="s">
        <v>153</v>
      </c>
      <c r="E144" s="57"/>
      <c r="F144" s="59" t="s">
        <v>4</v>
      </c>
      <c r="G144" s="59" t="s">
        <v>4</v>
      </c>
      <c r="H144" s="60" t="s">
        <v>4</v>
      </c>
      <c r="I144" s="2">
        <f>ROUND(SUM(I145:I148),2)</f>
      </c>
      <c r="J144" s="2">
        <f>ROUND(SUM(J145:J148),2)</f>
      </c>
      <c r="K144" s="2">
        <f>ROUND(SUM(K145:K148),2)</f>
      </c>
      <c r="L144" s="35" t="s">
        <v>53</v>
      </c>
      <c r="M144" s="2">
        <f>SUM(M145:M148)</f>
      </c>
      <c r="N144" s="61" t="s">
        <v>53</v>
      </c>
      <c r="AI144" s="35" t="s">
        <v>252</v>
      </c>
      <c r="AS144" s="2">
        <f>SUM(AJ145:AJ148)</f>
      </c>
      <c r="AT144" s="2">
        <f>SUM(AK145:AK148)</f>
      </c>
      <c r="AU144" s="2">
        <f>SUM(AL145:AL148)</f>
      </c>
    </row>
    <row r="145">
      <c r="A145" s="10" t="s">
        <v>292</v>
      </c>
      <c r="B145" s="11" t="s">
        <v>252</v>
      </c>
      <c r="C145" s="11" t="s">
        <v>155</v>
      </c>
      <c r="D145" s="16" t="s">
        <v>156</v>
      </c>
      <c r="E145" s="11"/>
      <c r="F145" s="11" t="s">
        <v>61</v>
      </c>
      <c r="G145" s="62" t="n">
        <v>186</v>
      </c>
      <c r="H145" s="63" t="n">
        <v>0</v>
      </c>
      <c r="I145" s="62">
        <f>ROUND(G145*AO145,2)</f>
      </c>
      <c r="J145" s="62">
        <f>ROUND(G145*AP145,2)</f>
      </c>
      <c r="K145" s="62">
        <f>ROUND(G145*H145,2)</f>
      </c>
      <c r="L145" s="62" t="n">
        <v>0.00031</v>
      </c>
      <c r="M145" s="62">
        <f>G145*L145</f>
      </c>
      <c r="N145" s="64" t="s">
        <v>157</v>
      </c>
      <c r="Z145" s="62">
        <f>ROUND(IF(AQ145="5",BJ145,0),2)</f>
      </c>
      <c r="AB145" s="62">
        <f>ROUND(IF(AQ145="1",BH145,0),2)</f>
      </c>
      <c r="AC145" s="62">
        <f>ROUND(IF(AQ145="1",BI145,0),2)</f>
      </c>
      <c r="AD145" s="62">
        <f>ROUND(IF(AQ145="7",BH145,0),2)</f>
      </c>
      <c r="AE145" s="62">
        <f>ROUND(IF(AQ145="7",BI145,0),2)</f>
      </c>
      <c r="AF145" s="62">
        <f>ROUND(IF(AQ145="2",BH145,0),2)</f>
      </c>
      <c r="AG145" s="62">
        <f>ROUND(IF(AQ145="2",BI145,0),2)</f>
      </c>
      <c r="AH145" s="62">
        <f>ROUND(IF(AQ145="0",BJ145,0),2)</f>
      </c>
      <c r="AI145" s="35" t="s">
        <v>252</v>
      </c>
      <c r="AJ145" s="62">
        <f>IF(AN145=0,K145,0)</f>
      </c>
      <c r="AK145" s="62">
        <f>IF(AN145=12,K145,0)</f>
      </c>
      <c r="AL145" s="62">
        <f>IF(AN145=21,K145,0)</f>
      </c>
      <c r="AN145" s="62" t="n">
        <v>21</v>
      </c>
      <c r="AO145" s="62">
        <f>H145*0.869374314</f>
      </c>
      <c r="AP145" s="62">
        <f>H145*(1-0.869374314)</f>
      </c>
      <c r="AQ145" s="65" t="s">
        <v>58</v>
      </c>
      <c r="AV145" s="62">
        <f>ROUND(AW145+AX145,2)</f>
      </c>
      <c r="AW145" s="62">
        <f>ROUND(G145*AO145,2)</f>
      </c>
      <c r="AX145" s="62">
        <f>ROUND(G145*AP145,2)</f>
      </c>
      <c r="AY145" s="65" t="s">
        <v>158</v>
      </c>
      <c r="AZ145" s="65" t="s">
        <v>286</v>
      </c>
      <c r="BA145" s="35" t="s">
        <v>258</v>
      </c>
      <c r="BC145" s="62">
        <f>AW145+AX145</f>
      </c>
      <c r="BD145" s="62">
        <f>H145/(100-BE145)*100</f>
      </c>
      <c r="BE145" s="62" t="n">
        <v>0</v>
      </c>
      <c r="BF145" s="62">
        <f>M145</f>
      </c>
      <c r="BH145" s="62">
        <f>G145*AO145</f>
      </c>
      <c r="BI145" s="62">
        <f>G145*AP145</f>
      </c>
      <c r="BJ145" s="62">
        <f>G145*H145</f>
      </c>
      <c r="BK145" s="65" t="s">
        <v>66</v>
      </c>
      <c r="BL145" s="62" t="n">
        <v>57</v>
      </c>
      <c r="BW145" s="62" t="n">
        <v>21</v>
      </c>
      <c r="BX145" s="16" t="s">
        <v>156</v>
      </c>
    </row>
    <row r="146">
      <c r="A146" s="10" t="s">
        <v>293</v>
      </c>
      <c r="B146" s="11" t="s">
        <v>252</v>
      </c>
      <c r="C146" s="11" t="s">
        <v>160</v>
      </c>
      <c r="D146" s="16" t="s">
        <v>161</v>
      </c>
      <c r="E146" s="11"/>
      <c r="F146" s="11" t="s">
        <v>61</v>
      </c>
      <c r="G146" s="62" t="n">
        <v>186</v>
      </c>
      <c r="H146" s="63" t="n">
        <v>0</v>
      </c>
      <c r="I146" s="62">
        <f>ROUND(G146*AO146,2)</f>
      </c>
      <c r="J146" s="62">
        <f>ROUND(G146*AP146,2)</f>
      </c>
      <c r="K146" s="62">
        <f>ROUND(G146*H146,2)</f>
      </c>
      <c r="L146" s="62" t="n">
        <v>0.12966</v>
      </c>
      <c r="M146" s="62">
        <f>G146*L146</f>
      </c>
      <c r="N146" s="64" t="s">
        <v>62</v>
      </c>
      <c r="Z146" s="62">
        <f>ROUND(IF(AQ146="5",BJ146,0),2)</f>
      </c>
      <c r="AB146" s="62">
        <f>ROUND(IF(AQ146="1",BH146,0),2)</f>
      </c>
      <c r="AC146" s="62">
        <f>ROUND(IF(AQ146="1",BI146,0),2)</f>
      </c>
      <c r="AD146" s="62">
        <f>ROUND(IF(AQ146="7",BH146,0),2)</f>
      </c>
      <c r="AE146" s="62">
        <f>ROUND(IF(AQ146="7",BI146,0),2)</f>
      </c>
      <c r="AF146" s="62">
        <f>ROUND(IF(AQ146="2",BH146,0),2)</f>
      </c>
      <c r="AG146" s="62">
        <f>ROUND(IF(AQ146="2",BI146,0),2)</f>
      </c>
      <c r="AH146" s="62">
        <f>ROUND(IF(AQ146="0",BJ146,0),2)</f>
      </c>
      <c r="AI146" s="35" t="s">
        <v>252</v>
      </c>
      <c r="AJ146" s="62">
        <f>IF(AN146=0,K146,0)</f>
      </c>
      <c r="AK146" s="62">
        <f>IF(AN146=12,K146,0)</f>
      </c>
      <c r="AL146" s="62">
        <f>IF(AN146=21,K146,0)</f>
      </c>
      <c r="AN146" s="62" t="n">
        <v>21</v>
      </c>
      <c r="AO146" s="62">
        <f>H146*0.632542276</f>
      </c>
      <c r="AP146" s="62">
        <f>H146*(1-0.632542276)</f>
      </c>
      <c r="AQ146" s="65" t="s">
        <v>58</v>
      </c>
      <c r="AV146" s="62">
        <f>ROUND(AW146+AX146,2)</f>
      </c>
      <c r="AW146" s="62">
        <f>ROUND(G146*AO146,2)</f>
      </c>
      <c r="AX146" s="62">
        <f>ROUND(G146*AP146,2)</f>
      </c>
      <c r="AY146" s="65" t="s">
        <v>158</v>
      </c>
      <c r="AZ146" s="65" t="s">
        <v>286</v>
      </c>
      <c r="BA146" s="35" t="s">
        <v>258</v>
      </c>
      <c r="BC146" s="62">
        <f>AW146+AX146</f>
      </c>
      <c r="BD146" s="62">
        <f>H146/(100-BE146)*100</f>
      </c>
      <c r="BE146" s="62" t="n">
        <v>0</v>
      </c>
      <c r="BF146" s="62">
        <f>M146</f>
      </c>
      <c r="BH146" s="62">
        <f>G146*AO146</f>
      </c>
      <c r="BI146" s="62">
        <f>G146*AP146</f>
      </c>
      <c r="BJ146" s="62">
        <f>G146*H146</f>
      </c>
      <c r="BK146" s="65" t="s">
        <v>66</v>
      </c>
      <c r="BL146" s="62" t="n">
        <v>57</v>
      </c>
      <c r="BW146" s="62" t="n">
        <v>21</v>
      </c>
      <c r="BX146" s="16" t="s">
        <v>161</v>
      </c>
    </row>
    <row r="147" customHeight="true" ht="13.5">
      <c r="A147" s="66"/>
      <c r="C147" s="67" t="s">
        <v>70</v>
      </c>
      <c r="D147" s="68" t="s">
        <v>162</v>
      </c>
      <c r="E147" s="69"/>
      <c r="F147" s="69"/>
      <c r="G147" s="69"/>
      <c r="H147" s="70"/>
      <c r="I147" s="69"/>
      <c r="J147" s="69"/>
      <c r="K147" s="69"/>
      <c r="L147" s="69"/>
      <c r="M147" s="69"/>
      <c r="N147" s="71"/>
    </row>
    <row r="148">
      <c r="A148" s="10" t="s">
        <v>294</v>
      </c>
      <c r="B148" s="11" t="s">
        <v>252</v>
      </c>
      <c r="C148" s="11" t="s">
        <v>164</v>
      </c>
      <c r="D148" s="16" t="s">
        <v>165</v>
      </c>
      <c r="E148" s="11"/>
      <c r="F148" s="11" t="s">
        <v>61</v>
      </c>
      <c r="G148" s="62" t="n">
        <v>61.1</v>
      </c>
      <c r="H148" s="63" t="n">
        <v>0</v>
      </c>
      <c r="I148" s="62">
        <f>ROUND(G148*AO148,2)</f>
      </c>
      <c r="J148" s="62">
        <f>ROUND(G148*AP148,2)</f>
      </c>
      <c r="K148" s="62">
        <f>ROUND(G148*H148,2)</f>
      </c>
      <c r="L148" s="62" t="n">
        <v>0.18152</v>
      </c>
      <c r="M148" s="62">
        <f>G148*L148</f>
      </c>
      <c r="N148" s="64" t="s">
        <v>62</v>
      </c>
      <c r="Z148" s="62">
        <f>ROUND(IF(AQ148="5",BJ148,0),2)</f>
      </c>
      <c r="AB148" s="62">
        <f>ROUND(IF(AQ148="1",BH148,0),2)</f>
      </c>
      <c r="AC148" s="62">
        <f>ROUND(IF(AQ148="1",BI148,0),2)</f>
      </c>
      <c r="AD148" s="62">
        <f>ROUND(IF(AQ148="7",BH148,0),2)</f>
      </c>
      <c r="AE148" s="62">
        <f>ROUND(IF(AQ148="7",BI148,0),2)</f>
      </c>
      <c r="AF148" s="62">
        <f>ROUND(IF(AQ148="2",BH148,0),2)</f>
      </c>
      <c r="AG148" s="62">
        <f>ROUND(IF(AQ148="2",BI148,0),2)</f>
      </c>
      <c r="AH148" s="62">
        <f>ROUND(IF(AQ148="0",BJ148,0),2)</f>
      </c>
      <c r="AI148" s="35" t="s">
        <v>252</v>
      </c>
      <c r="AJ148" s="62">
        <f>IF(AN148=0,K148,0)</f>
      </c>
      <c r="AK148" s="62">
        <f>IF(AN148=12,K148,0)</f>
      </c>
      <c r="AL148" s="62">
        <f>IF(AN148=21,K148,0)</f>
      </c>
      <c r="AN148" s="62" t="n">
        <v>21</v>
      </c>
      <c r="AO148" s="62">
        <f>H148*0.604904012</f>
      </c>
      <c r="AP148" s="62">
        <f>H148*(1-0.604904012)</f>
      </c>
      <c r="AQ148" s="65" t="s">
        <v>58</v>
      </c>
      <c r="AV148" s="62">
        <f>ROUND(AW148+AX148,2)</f>
      </c>
      <c r="AW148" s="62">
        <f>ROUND(G148*AO148,2)</f>
      </c>
      <c r="AX148" s="62">
        <f>ROUND(G148*AP148,2)</f>
      </c>
      <c r="AY148" s="65" t="s">
        <v>158</v>
      </c>
      <c r="AZ148" s="65" t="s">
        <v>286</v>
      </c>
      <c r="BA148" s="35" t="s">
        <v>258</v>
      </c>
      <c r="BC148" s="62">
        <f>AW148+AX148</f>
      </c>
      <c r="BD148" s="62">
        <f>H148/(100-BE148)*100</f>
      </c>
      <c r="BE148" s="62" t="n">
        <v>0</v>
      </c>
      <c r="BF148" s="62">
        <f>M148</f>
      </c>
      <c r="BH148" s="62">
        <f>G148*AO148</f>
      </c>
      <c r="BI148" s="62">
        <f>G148*AP148</f>
      </c>
      <c r="BJ148" s="62">
        <f>G148*H148</f>
      </c>
      <c r="BK148" s="65" t="s">
        <v>66</v>
      </c>
      <c r="BL148" s="62" t="n">
        <v>57</v>
      </c>
      <c r="BW148" s="62" t="n">
        <v>21</v>
      </c>
      <c r="BX148" s="16" t="s">
        <v>165</v>
      </c>
    </row>
    <row r="149" customHeight="true" ht="13.5">
      <c r="A149" s="66"/>
      <c r="C149" s="67" t="s">
        <v>70</v>
      </c>
      <c r="D149" s="68" t="s">
        <v>166</v>
      </c>
      <c r="E149" s="69"/>
      <c r="F149" s="69"/>
      <c r="G149" s="69"/>
      <c r="H149" s="70"/>
      <c r="I149" s="69"/>
      <c r="J149" s="69"/>
      <c r="K149" s="69"/>
      <c r="L149" s="69"/>
      <c r="M149" s="69"/>
      <c r="N149" s="71"/>
    </row>
    <row r="150">
      <c r="A150" s="66"/>
      <c r="D150" s="72" t="s">
        <v>287</v>
      </c>
      <c r="E150" s="73" t="s">
        <v>53</v>
      </c>
      <c r="G150" s="74" t="n">
        <v>61.1</v>
      </c>
      <c r="N150" s="75"/>
    </row>
    <row r="151">
      <c r="A151" s="56" t="s">
        <v>53</v>
      </c>
      <c r="B151" s="57" t="s">
        <v>252</v>
      </c>
      <c r="C151" s="57" t="s">
        <v>291</v>
      </c>
      <c r="D151" s="58" t="s">
        <v>295</v>
      </c>
      <c r="E151" s="57"/>
      <c r="F151" s="59" t="s">
        <v>4</v>
      </c>
      <c r="G151" s="59" t="s">
        <v>4</v>
      </c>
      <c r="H151" s="60" t="s">
        <v>4</v>
      </c>
      <c r="I151" s="2">
        <f>ROUND(SUM(I152:I152),2)</f>
      </c>
      <c r="J151" s="2">
        <f>ROUND(SUM(J152:J152),2)</f>
      </c>
      <c r="K151" s="2">
        <f>ROUND(SUM(K152:K152),2)</f>
      </c>
      <c r="L151" s="35" t="s">
        <v>53</v>
      </c>
      <c r="M151" s="2">
        <f>SUM(M152:M152)</f>
      </c>
      <c r="N151" s="61" t="s">
        <v>53</v>
      </c>
      <c r="AI151" s="35" t="s">
        <v>252</v>
      </c>
      <c r="AS151" s="2">
        <f>SUM(AJ152:AJ152)</f>
      </c>
      <c r="AT151" s="2">
        <f>SUM(AK152:AK152)</f>
      </c>
      <c r="AU151" s="2">
        <f>SUM(AL152:AL152)</f>
      </c>
    </row>
    <row r="152">
      <c r="A152" s="10" t="s">
        <v>296</v>
      </c>
      <c r="B152" s="11" t="s">
        <v>252</v>
      </c>
      <c r="C152" s="11" t="s">
        <v>297</v>
      </c>
      <c r="D152" s="16" t="s">
        <v>298</v>
      </c>
      <c r="E152" s="11"/>
      <c r="F152" s="11" t="s">
        <v>61</v>
      </c>
      <c r="G152" s="62" t="n">
        <v>1</v>
      </c>
      <c r="H152" s="63" t="n">
        <v>0</v>
      </c>
      <c r="I152" s="62">
        <f>ROUND(G152*AO152,2)</f>
      </c>
      <c r="J152" s="62">
        <f>ROUND(G152*AP152,2)</f>
      </c>
      <c r="K152" s="62">
        <f>ROUND(G152*H152,2)</f>
      </c>
      <c r="L152" s="62" t="n">
        <v>0.0739</v>
      </c>
      <c r="M152" s="62">
        <f>G152*L152</f>
      </c>
      <c r="N152" s="64" t="s">
        <v>62</v>
      </c>
      <c r="Z152" s="62">
        <f>ROUND(IF(AQ152="5",BJ152,0),2)</f>
      </c>
      <c r="AB152" s="62">
        <f>ROUND(IF(AQ152="1",BH152,0),2)</f>
      </c>
      <c r="AC152" s="62">
        <f>ROUND(IF(AQ152="1",BI152,0),2)</f>
      </c>
      <c r="AD152" s="62">
        <f>ROUND(IF(AQ152="7",BH152,0),2)</f>
      </c>
      <c r="AE152" s="62">
        <f>ROUND(IF(AQ152="7",BI152,0),2)</f>
      </c>
      <c r="AF152" s="62">
        <f>ROUND(IF(AQ152="2",BH152,0),2)</f>
      </c>
      <c r="AG152" s="62">
        <f>ROUND(IF(AQ152="2",BI152,0),2)</f>
      </c>
      <c r="AH152" s="62">
        <f>ROUND(IF(AQ152="0",BJ152,0),2)</f>
      </c>
      <c r="AI152" s="35" t="s">
        <v>252</v>
      </c>
      <c r="AJ152" s="62">
        <f>IF(AN152=0,K152,0)</f>
      </c>
      <c r="AK152" s="62">
        <f>IF(AN152=12,K152,0)</f>
      </c>
      <c r="AL152" s="62">
        <f>IF(AN152=21,K152,0)</f>
      </c>
      <c r="AN152" s="62" t="n">
        <v>21</v>
      </c>
      <c r="AO152" s="62">
        <f>H152*0.156479281</f>
      </c>
      <c r="AP152" s="62">
        <f>H152*(1-0.156479281)</f>
      </c>
      <c r="AQ152" s="65" t="s">
        <v>58</v>
      </c>
      <c r="AV152" s="62">
        <f>ROUND(AW152+AX152,2)</f>
      </c>
      <c r="AW152" s="62">
        <f>ROUND(G152*AO152,2)</f>
      </c>
      <c r="AX152" s="62">
        <f>ROUND(G152*AP152,2)</f>
      </c>
      <c r="AY152" s="65" t="s">
        <v>299</v>
      </c>
      <c r="AZ152" s="65" t="s">
        <v>286</v>
      </c>
      <c r="BA152" s="35" t="s">
        <v>258</v>
      </c>
      <c r="BC152" s="62">
        <f>AW152+AX152</f>
      </c>
      <c r="BD152" s="62">
        <f>H152/(100-BE152)*100</f>
      </c>
      <c r="BE152" s="62" t="n">
        <v>0</v>
      </c>
      <c r="BF152" s="62">
        <f>M152</f>
      </c>
      <c r="BH152" s="62">
        <f>G152*AO152</f>
      </c>
      <c r="BI152" s="62">
        <f>G152*AP152</f>
      </c>
      <c r="BJ152" s="62">
        <f>G152*H152</f>
      </c>
      <c r="BK152" s="65" t="s">
        <v>66</v>
      </c>
      <c r="BL152" s="62" t="n">
        <v>59</v>
      </c>
      <c r="BW152" s="62" t="n">
        <v>21</v>
      </c>
      <c r="BX152" s="16" t="s">
        <v>298</v>
      </c>
    </row>
    <row r="153" customHeight="true" ht="13.5">
      <c r="A153" s="66"/>
      <c r="C153" s="67" t="s">
        <v>70</v>
      </c>
      <c r="D153" s="68" t="s">
        <v>300</v>
      </c>
      <c r="E153" s="69"/>
      <c r="F153" s="69"/>
      <c r="G153" s="69"/>
      <c r="H153" s="70"/>
      <c r="I153" s="69"/>
      <c r="J153" s="69"/>
      <c r="K153" s="69"/>
      <c r="L153" s="69"/>
      <c r="M153" s="69"/>
      <c r="N153" s="71"/>
    </row>
    <row r="154">
      <c r="A154" s="56" t="s">
        <v>53</v>
      </c>
      <c r="B154" s="57" t="s">
        <v>252</v>
      </c>
      <c r="C154" s="57" t="s">
        <v>167</v>
      </c>
      <c r="D154" s="58" t="s">
        <v>168</v>
      </c>
      <c r="E154" s="57"/>
      <c r="F154" s="59" t="s">
        <v>4</v>
      </c>
      <c r="G154" s="59" t="s">
        <v>4</v>
      </c>
      <c r="H154" s="60" t="s">
        <v>4</v>
      </c>
      <c r="I154" s="2">
        <f>ROUND(SUM(I155:I156),2)</f>
      </c>
      <c r="J154" s="2">
        <f>ROUND(SUM(J155:J156),2)</f>
      </c>
      <c r="K154" s="2">
        <f>ROUND(SUM(K155:K156),2)</f>
      </c>
      <c r="L154" s="35" t="s">
        <v>53</v>
      </c>
      <c r="M154" s="2">
        <f>SUM(M155:M156)</f>
      </c>
      <c r="N154" s="61" t="s">
        <v>53</v>
      </c>
      <c r="AI154" s="35" t="s">
        <v>252</v>
      </c>
      <c r="AS154" s="2">
        <f>SUM(AJ155:AJ156)</f>
      </c>
      <c r="AT154" s="2">
        <f>SUM(AK155:AK156)</f>
      </c>
      <c r="AU154" s="2">
        <f>SUM(AL155:AL156)</f>
      </c>
    </row>
    <row r="155">
      <c r="A155" s="10" t="s">
        <v>301</v>
      </c>
      <c r="B155" s="11" t="s">
        <v>252</v>
      </c>
      <c r="C155" s="11" t="s">
        <v>170</v>
      </c>
      <c r="D155" s="16" t="s">
        <v>171</v>
      </c>
      <c r="E155" s="11"/>
      <c r="F155" s="11" t="s">
        <v>172</v>
      </c>
      <c r="G155" s="62" t="n">
        <v>1</v>
      </c>
      <c r="H155" s="63" t="n">
        <v>0</v>
      </c>
      <c r="I155" s="62">
        <f>ROUND(G155*AO155,2)</f>
      </c>
      <c r="J155" s="62">
        <f>ROUND(G155*AP155,2)</f>
      </c>
      <c r="K155" s="62">
        <f>ROUND(G155*H155,2)</f>
      </c>
      <c r="L155" s="62" t="n">
        <v>0.43382</v>
      </c>
      <c r="M155" s="62">
        <f>G155*L155</f>
      </c>
      <c r="N155" s="64" t="s">
        <v>62</v>
      </c>
      <c r="Z155" s="62">
        <f>ROUND(IF(AQ155="5",BJ155,0),2)</f>
      </c>
      <c r="AB155" s="62">
        <f>ROUND(IF(AQ155="1",BH155,0),2)</f>
      </c>
      <c r="AC155" s="62">
        <f>ROUND(IF(AQ155="1",BI155,0),2)</f>
      </c>
      <c r="AD155" s="62">
        <f>ROUND(IF(AQ155="7",BH155,0),2)</f>
      </c>
      <c r="AE155" s="62">
        <f>ROUND(IF(AQ155="7",BI155,0),2)</f>
      </c>
      <c r="AF155" s="62">
        <f>ROUND(IF(AQ155="2",BH155,0),2)</f>
      </c>
      <c r="AG155" s="62">
        <f>ROUND(IF(AQ155="2",BI155,0),2)</f>
      </c>
      <c r="AH155" s="62">
        <f>ROUND(IF(AQ155="0",BJ155,0),2)</f>
      </c>
      <c r="AI155" s="35" t="s">
        <v>252</v>
      </c>
      <c r="AJ155" s="62">
        <f>IF(AN155=0,K155,0)</f>
      </c>
      <c r="AK155" s="62">
        <f>IF(AN155=12,K155,0)</f>
      </c>
      <c r="AL155" s="62">
        <f>IF(AN155=21,K155,0)</f>
      </c>
      <c r="AN155" s="62" t="n">
        <v>21</v>
      </c>
      <c r="AO155" s="62">
        <f>H155*0.313493599</f>
      </c>
      <c r="AP155" s="62">
        <f>H155*(1-0.313493599)</f>
      </c>
      <c r="AQ155" s="65" t="s">
        <v>58</v>
      </c>
      <c r="AV155" s="62">
        <f>ROUND(AW155+AX155,2)</f>
      </c>
      <c r="AW155" s="62">
        <f>ROUND(G155*AO155,2)</f>
      </c>
      <c r="AX155" s="62">
        <f>ROUND(G155*AP155,2)</f>
      </c>
      <c r="AY155" s="65" t="s">
        <v>173</v>
      </c>
      <c r="AZ155" s="65" t="s">
        <v>302</v>
      </c>
      <c r="BA155" s="35" t="s">
        <v>258</v>
      </c>
      <c r="BC155" s="62">
        <f>AW155+AX155</f>
      </c>
      <c r="BD155" s="62">
        <f>H155/(100-BE155)*100</f>
      </c>
      <c r="BE155" s="62" t="n">
        <v>0</v>
      </c>
      <c r="BF155" s="62">
        <f>M155</f>
      </c>
      <c r="BH155" s="62">
        <f>G155*AO155</f>
      </c>
      <c r="BI155" s="62">
        <f>G155*AP155</f>
      </c>
      <c r="BJ155" s="62">
        <f>G155*H155</f>
      </c>
      <c r="BK155" s="65" t="s">
        <v>66</v>
      </c>
      <c r="BL155" s="62" t="n">
        <v>89</v>
      </c>
      <c r="BW155" s="62" t="n">
        <v>21</v>
      </c>
      <c r="BX155" s="16" t="s">
        <v>171</v>
      </c>
    </row>
    <row r="156">
      <c r="A156" s="10" t="s">
        <v>303</v>
      </c>
      <c r="B156" s="11" t="s">
        <v>252</v>
      </c>
      <c r="C156" s="11" t="s">
        <v>176</v>
      </c>
      <c r="D156" s="16" t="s">
        <v>177</v>
      </c>
      <c r="E156" s="11"/>
      <c r="F156" s="11" t="s">
        <v>172</v>
      </c>
      <c r="G156" s="62" t="n">
        <v>1</v>
      </c>
      <c r="H156" s="63" t="n">
        <v>0</v>
      </c>
      <c r="I156" s="62">
        <f>ROUND(G156*AO156,2)</f>
      </c>
      <c r="J156" s="62">
        <f>ROUND(G156*AP156,2)</f>
      </c>
      <c r="K156" s="62">
        <f>ROUND(G156*H156,2)</f>
      </c>
      <c r="L156" s="62" t="n">
        <v>0.43094</v>
      </c>
      <c r="M156" s="62">
        <f>G156*L156</f>
      </c>
      <c r="N156" s="64" t="s">
        <v>62</v>
      </c>
      <c r="Z156" s="62">
        <f>ROUND(IF(AQ156="5",BJ156,0),2)</f>
      </c>
      <c r="AB156" s="62">
        <f>ROUND(IF(AQ156="1",BH156,0),2)</f>
      </c>
      <c r="AC156" s="62">
        <f>ROUND(IF(AQ156="1",BI156,0),2)</f>
      </c>
      <c r="AD156" s="62">
        <f>ROUND(IF(AQ156="7",BH156,0),2)</f>
      </c>
      <c r="AE156" s="62">
        <f>ROUND(IF(AQ156="7",BI156,0),2)</f>
      </c>
      <c r="AF156" s="62">
        <f>ROUND(IF(AQ156="2",BH156,0),2)</f>
      </c>
      <c r="AG156" s="62">
        <f>ROUND(IF(AQ156="2",BI156,0),2)</f>
      </c>
      <c r="AH156" s="62">
        <f>ROUND(IF(AQ156="0",BJ156,0),2)</f>
      </c>
      <c r="AI156" s="35" t="s">
        <v>252</v>
      </c>
      <c r="AJ156" s="62">
        <f>IF(AN156=0,K156,0)</f>
      </c>
      <c r="AK156" s="62">
        <f>IF(AN156=12,K156,0)</f>
      </c>
      <c r="AL156" s="62">
        <f>IF(AN156=21,K156,0)</f>
      </c>
      <c r="AN156" s="62" t="n">
        <v>21</v>
      </c>
      <c r="AO156" s="62">
        <f>H156*0.293229412</f>
      </c>
      <c r="AP156" s="62">
        <f>H156*(1-0.293229412)</f>
      </c>
      <c r="AQ156" s="65" t="s">
        <v>58</v>
      </c>
      <c r="AV156" s="62">
        <f>ROUND(AW156+AX156,2)</f>
      </c>
      <c r="AW156" s="62">
        <f>ROUND(G156*AO156,2)</f>
      </c>
      <c r="AX156" s="62">
        <f>ROUND(G156*AP156,2)</f>
      </c>
      <c r="AY156" s="65" t="s">
        <v>173</v>
      </c>
      <c r="AZ156" s="65" t="s">
        <v>302</v>
      </c>
      <c r="BA156" s="35" t="s">
        <v>258</v>
      </c>
      <c r="BC156" s="62">
        <f>AW156+AX156</f>
      </c>
      <c r="BD156" s="62">
        <f>H156/(100-BE156)*100</f>
      </c>
      <c r="BE156" s="62" t="n">
        <v>0</v>
      </c>
      <c r="BF156" s="62">
        <f>M156</f>
      </c>
      <c r="BH156" s="62">
        <f>G156*AO156</f>
      </c>
      <c r="BI156" s="62">
        <f>G156*AP156</f>
      </c>
      <c r="BJ156" s="62">
        <f>G156*H156</f>
      </c>
      <c r="BK156" s="65" t="s">
        <v>66</v>
      </c>
      <c r="BL156" s="62" t="n">
        <v>89</v>
      </c>
      <c r="BW156" s="62" t="n">
        <v>21</v>
      </c>
      <c r="BX156" s="16" t="s">
        <v>177</v>
      </c>
    </row>
    <row r="157">
      <c r="A157" s="56" t="s">
        <v>53</v>
      </c>
      <c r="B157" s="57" t="s">
        <v>252</v>
      </c>
      <c r="C157" s="57" t="s">
        <v>178</v>
      </c>
      <c r="D157" s="58" t="s">
        <v>179</v>
      </c>
      <c r="E157" s="57"/>
      <c r="F157" s="59" t="s">
        <v>4</v>
      </c>
      <c r="G157" s="59" t="s">
        <v>4</v>
      </c>
      <c r="H157" s="60" t="s">
        <v>4</v>
      </c>
      <c r="I157" s="2">
        <f>ROUND(SUM(I158:I162),2)</f>
      </c>
      <c r="J157" s="2">
        <f>ROUND(SUM(J158:J162),2)</f>
      </c>
      <c r="K157" s="2">
        <f>ROUND(SUM(K158:K162),2)</f>
      </c>
      <c r="L157" s="35" t="s">
        <v>53</v>
      </c>
      <c r="M157" s="2">
        <f>SUM(M158:M162)</f>
      </c>
      <c r="N157" s="61" t="s">
        <v>53</v>
      </c>
      <c r="AI157" s="35" t="s">
        <v>252</v>
      </c>
      <c r="AS157" s="2">
        <f>SUM(AJ158:AJ162)</f>
      </c>
      <c r="AT157" s="2">
        <f>SUM(AK158:AK162)</f>
      </c>
      <c r="AU157" s="2">
        <f>SUM(AL158:AL162)</f>
      </c>
    </row>
    <row r="158">
      <c r="A158" s="10" t="s">
        <v>304</v>
      </c>
      <c r="B158" s="11" t="s">
        <v>252</v>
      </c>
      <c r="C158" s="11" t="s">
        <v>181</v>
      </c>
      <c r="D158" s="16" t="s">
        <v>182</v>
      </c>
      <c r="E158" s="11"/>
      <c r="F158" s="11" t="s">
        <v>79</v>
      </c>
      <c r="G158" s="62" t="n">
        <v>57</v>
      </c>
      <c r="H158" s="63" t="n">
        <v>0</v>
      </c>
      <c r="I158" s="62">
        <f>ROUND(G158*AO158,2)</f>
      </c>
      <c r="J158" s="62">
        <f>ROUND(G158*AP158,2)</f>
      </c>
      <c r="K158" s="62">
        <f>ROUND(G158*H158,2)</f>
      </c>
      <c r="L158" s="62" t="n">
        <v>0.15674</v>
      </c>
      <c r="M158" s="62">
        <f>G158*L158</f>
      </c>
      <c r="N158" s="64" t="s">
        <v>62</v>
      </c>
      <c r="Z158" s="62">
        <f>ROUND(IF(AQ158="5",BJ158,0),2)</f>
      </c>
      <c r="AB158" s="62">
        <f>ROUND(IF(AQ158="1",BH158,0),2)</f>
      </c>
      <c r="AC158" s="62">
        <f>ROUND(IF(AQ158="1",BI158,0),2)</f>
      </c>
      <c r="AD158" s="62">
        <f>ROUND(IF(AQ158="7",BH158,0),2)</f>
      </c>
      <c r="AE158" s="62">
        <f>ROUND(IF(AQ158="7",BI158,0),2)</f>
      </c>
      <c r="AF158" s="62">
        <f>ROUND(IF(AQ158="2",BH158,0),2)</f>
      </c>
      <c r="AG158" s="62">
        <f>ROUND(IF(AQ158="2",BI158,0),2)</f>
      </c>
      <c r="AH158" s="62">
        <f>ROUND(IF(AQ158="0",BJ158,0),2)</f>
      </c>
      <c r="AI158" s="35" t="s">
        <v>252</v>
      </c>
      <c r="AJ158" s="62">
        <f>IF(AN158=0,K158,0)</f>
      </c>
      <c r="AK158" s="62">
        <f>IF(AN158=12,K158,0)</f>
      </c>
      <c r="AL158" s="62">
        <f>IF(AN158=21,K158,0)</f>
      </c>
      <c r="AN158" s="62" t="n">
        <v>21</v>
      </c>
      <c r="AO158" s="62">
        <f>H158*0.485681529</f>
      </c>
      <c r="AP158" s="62">
        <f>H158*(1-0.485681529)</f>
      </c>
      <c r="AQ158" s="65" t="s">
        <v>58</v>
      </c>
      <c r="AV158" s="62">
        <f>ROUND(AW158+AX158,2)</f>
      </c>
      <c r="AW158" s="62">
        <f>ROUND(G158*AO158,2)</f>
      </c>
      <c r="AX158" s="62">
        <f>ROUND(G158*AP158,2)</f>
      </c>
      <c r="AY158" s="65" t="s">
        <v>183</v>
      </c>
      <c r="AZ158" s="65" t="s">
        <v>305</v>
      </c>
      <c r="BA158" s="35" t="s">
        <v>258</v>
      </c>
      <c r="BC158" s="62">
        <f>AW158+AX158</f>
      </c>
      <c r="BD158" s="62">
        <f>H158/(100-BE158)*100</f>
      </c>
      <c r="BE158" s="62" t="n">
        <v>0</v>
      </c>
      <c r="BF158" s="62">
        <f>M158</f>
      </c>
      <c r="BH158" s="62">
        <f>G158*AO158</f>
      </c>
      <c r="BI158" s="62">
        <f>G158*AP158</f>
      </c>
      <c r="BJ158" s="62">
        <f>G158*H158</f>
      </c>
      <c r="BK158" s="65" t="s">
        <v>66</v>
      </c>
      <c r="BL158" s="62" t="n">
        <v>91</v>
      </c>
      <c r="BW158" s="62" t="n">
        <v>21</v>
      </c>
      <c r="BX158" s="16" t="s">
        <v>182</v>
      </c>
    </row>
    <row r="159">
      <c r="A159" s="66"/>
      <c r="D159" s="72" t="s">
        <v>306</v>
      </c>
      <c r="E159" s="73" t="s">
        <v>53</v>
      </c>
      <c r="G159" s="74" t="n">
        <v>57</v>
      </c>
      <c r="N159" s="75"/>
    </row>
    <row r="160">
      <c r="A160" s="10" t="s">
        <v>307</v>
      </c>
      <c r="B160" s="11" t="s">
        <v>252</v>
      </c>
      <c r="C160" s="11" t="s">
        <v>187</v>
      </c>
      <c r="D160" s="16" t="s">
        <v>188</v>
      </c>
      <c r="E160" s="11"/>
      <c r="F160" s="11" t="s">
        <v>79</v>
      </c>
      <c r="G160" s="62" t="n">
        <v>15</v>
      </c>
      <c r="H160" s="63" t="n">
        <v>0</v>
      </c>
      <c r="I160" s="62">
        <f>ROUND(G160*AO160,2)</f>
      </c>
      <c r="J160" s="62">
        <f>ROUND(G160*AP160,2)</f>
      </c>
      <c r="K160" s="62">
        <f>ROUND(G160*H160,2)</f>
      </c>
      <c r="L160" s="62" t="n">
        <v>0</v>
      </c>
      <c r="M160" s="62">
        <f>G160*L160</f>
      </c>
      <c r="N160" s="64" t="s">
        <v>62</v>
      </c>
      <c r="Z160" s="62">
        <f>ROUND(IF(AQ160="5",BJ160,0),2)</f>
      </c>
      <c r="AB160" s="62">
        <f>ROUND(IF(AQ160="1",BH160,0),2)</f>
      </c>
      <c r="AC160" s="62">
        <f>ROUND(IF(AQ160="1",BI160,0),2)</f>
      </c>
      <c r="AD160" s="62">
        <f>ROUND(IF(AQ160="7",BH160,0),2)</f>
      </c>
      <c r="AE160" s="62">
        <f>ROUND(IF(AQ160="7",BI160,0),2)</f>
      </c>
      <c r="AF160" s="62">
        <f>ROUND(IF(AQ160="2",BH160,0),2)</f>
      </c>
      <c r="AG160" s="62">
        <f>ROUND(IF(AQ160="2",BI160,0),2)</f>
      </c>
      <c r="AH160" s="62">
        <f>ROUND(IF(AQ160="0",BJ160,0),2)</f>
      </c>
      <c r="AI160" s="35" t="s">
        <v>252</v>
      </c>
      <c r="AJ160" s="62">
        <f>IF(AN160=0,K160,0)</f>
      </c>
      <c r="AK160" s="62">
        <f>IF(AN160=12,K160,0)</f>
      </c>
      <c r="AL160" s="62">
        <f>IF(AN160=21,K160,0)</f>
      </c>
      <c r="AN160" s="62" t="n">
        <v>21</v>
      </c>
      <c r="AO160" s="62">
        <f>H160*0.513421838</f>
      </c>
      <c r="AP160" s="62">
        <f>H160*(1-0.513421838)</f>
      </c>
      <c r="AQ160" s="65" t="s">
        <v>58</v>
      </c>
      <c r="AV160" s="62">
        <f>ROUND(AW160+AX160,2)</f>
      </c>
      <c r="AW160" s="62">
        <f>ROUND(G160*AO160,2)</f>
      </c>
      <c r="AX160" s="62">
        <f>ROUND(G160*AP160,2)</f>
      </c>
      <c r="AY160" s="65" t="s">
        <v>183</v>
      </c>
      <c r="AZ160" s="65" t="s">
        <v>305</v>
      </c>
      <c r="BA160" s="35" t="s">
        <v>258</v>
      </c>
      <c r="BC160" s="62">
        <f>AW160+AX160</f>
      </c>
      <c r="BD160" s="62">
        <f>H160/(100-BE160)*100</f>
      </c>
      <c r="BE160" s="62" t="n">
        <v>0</v>
      </c>
      <c r="BF160" s="62">
        <f>M160</f>
      </c>
      <c r="BH160" s="62">
        <f>G160*AO160</f>
      </c>
      <c r="BI160" s="62">
        <f>G160*AP160</f>
      </c>
      <c r="BJ160" s="62">
        <f>G160*H160</f>
      </c>
      <c r="BK160" s="65" t="s">
        <v>66</v>
      </c>
      <c r="BL160" s="62" t="n">
        <v>91</v>
      </c>
      <c r="BW160" s="62" t="n">
        <v>21</v>
      </c>
      <c r="BX160" s="16" t="s">
        <v>188</v>
      </c>
    </row>
    <row r="161">
      <c r="A161" s="66"/>
      <c r="D161" s="72" t="s">
        <v>308</v>
      </c>
      <c r="E161" s="73" t="s">
        <v>53</v>
      </c>
      <c r="G161" s="74" t="n">
        <v>15</v>
      </c>
      <c r="N161" s="75"/>
    </row>
    <row r="162">
      <c r="A162" s="10" t="s">
        <v>309</v>
      </c>
      <c r="B162" s="11" t="s">
        <v>252</v>
      </c>
      <c r="C162" s="11" t="s">
        <v>190</v>
      </c>
      <c r="D162" s="16" t="s">
        <v>191</v>
      </c>
      <c r="E162" s="11"/>
      <c r="F162" s="11" t="s">
        <v>79</v>
      </c>
      <c r="G162" s="62" t="n">
        <v>48</v>
      </c>
      <c r="H162" s="63" t="n">
        <v>0</v>
      </c>
      <c r="I162" s="62">
        <f>ROUND(G162*AO162,2)</f>
      </c>
      <c r="J162" s="62">
        <f>ROUND(G162*AP162,2)</f>
      </c>
      <c r="K162" s="62">
        <f>ROUND(G162*H162,2)</f>
      </c>
      <c r="L162" s="62" t="n">
        <v>0</v>
      </c>
      <c r="M162" s="62">
        <f>G162*L162</f>
      </c>
      <c r="N162" s="64" t="s">
        <v>62</v>
      </c>
      <c r="Z162" s="62">
        <f>ROUND(IF(AQ162="5",BJ162,0),2)</f>
      </c>
      <c r="AB162" s="62">
        <f>ROUND(IF(AQ162="1",BH162,0),2)</f>
      </c>
      <c r="AC162" s="62">
        <f>ROUND(IF(AQ162="1",BI162,0),2)</f>
      </c>
      <c r="AD162" s="62">
        <f>ROUND(IF(AQ162="7",BH162,0),2)</f>
      </c>
      <c r="AE162" s="62">
        <f>ROUND(IF(AQ162="7",BI162,0),2)</f>
      </c>
      <c r="AF162" s="62">
        <f>ROUND(IF(AQ162="2",BH162,0),2)</f>
      </c>
      <c r="AG162" s="62">
        <f>ROUND(IF(AQ162="2",BI162,0),2)</f>
      </c>
      <c r="AH162" s="62">
        <f>ROUND(IF(AQ162="0",BJ162,0),2)</f>
      </c>
      <c r="AI162" s="35" t="s">
        <v>252</v>
      </c>
      <c r="AJ162" s="62">
        <f>IF(AN162=0,K162,0)</f>
      </c>
      <c r="AK162" s="62">
        <f>IF(AN162=12,K162,0)</f>
      </c>
      <c r="AL162" s="62">
        <f>IF(AN162=21,K162,0)</f>
      </c>
      <c r="AN162" s="62" t="n">
        <v>21</v>
      </c>
      <c r="AO162" s="62">
        <f>H162*0</f>
      </c>
      <c r="AP162" s="62">
        <f>H162*(1-0)</f>
      </c>
      <c r="AQ162" s="65" t="s">
        <v>58</v>
      </c>
      <c r="AV162" s="62">
        <f>ROUND(AW162+AX162,2)</f>
      </c>
      <c r="AW162" s="62">
        <f>ROUND(G162*AO162,2)</f>
      </c>
      <c r="AX162" s="62">
        <f>ROUND(G162*AP162,2)</f>
      </c>
      <c r="AY162" s="65" t="s">
        <v>183</v>
      </c>
      <c r="AZ162" s="65" t="s">
        <v>305</v>
      </c>
      <c r="BA162" s="35" t="s">
        <v>258</v>
      </c>
      <c r="BC162" s="62">
        <f>AW162+AX162</f>
      </c>
      <c r="BD162" s="62">
        <f>H162/(100-BE162)*100</f>
      </c>
      <c r="BE162" s="62" t="n">
        <v>0</v>
      </c>
      <c r="BF162" s="62">
        <f>M162</f>
      </c>
      <c r="BH162" s="62">
        <f>G162*AO162</f>
      </c>
      <c r="BI162" s="62">
        <f>G162*AP162</f>
      </c>
      <c r="BJ162" s="62">
        <f>G162*H162</f>
      </c>
      <c r="BK162" s="65" t="s">
        <v>66</v>
      </c>
      <c r="BL162" s="62" t="n">
        <v>91</v>
      </c>
      <c r="BW162" s="62" t="n">
        <v>21</v>
      </c>
      <c r="BX162" s="16" t="s">
        <v>191</v>
      </c>
    </row>
    <row r="163" customHeight="true" ht="13.5">
      <c r="A163" s="66"/>
      <c r="C163" s="67" t="s">
        <v>70</v>
      </c>
      <c r="D163" s="68" t="s">
        <v>192</v>
      </c>
      <c r="E163" s="69"/>
      <c r="F163" s="69"/>
      <c r="G163" s="69"/>
      <c r="H163" s="70"/>
      <c r="I163" s="69"/>
      <c r="J163" s="69"/>
      <c r="K163" s="69"/>
      <c r="L163" s="69"/>
      <c r="M163" s="69"/>
      <c r="N163" s="71"/>
    </row>
    <row r="164">
      <c r="A164" s="56" t="s">
        <v>53</v>
      </c>
      <c r="B164" s="57" t="s">
        <v>252</v>
      </c>
      <c r="C164" s="57" t="s">
        <v>193</v>
      </c>
      <c r="D164" s="58" t="s">
        <v>194</v>
      </c>
      <c r="E164" s="57"/>
      <c r="F164" s="59" t="s">
        <v>4</v>
      </c>
      <c r="G164" s="59" t="s">
        <v>4</v>
      </c>
      <c r="H164" s="60" t="s">
        <v>4</v>
      </c>
      <c r="I164" s="2">
        <f>ROUND(SUM(I165:I165),2)</f>
      </c>
      <c r="J164" s="2">
        <f>ROUND(SUM(J165:J165),2)</f>
      </c>
      <c r="K164" s="2">
        <f>ROUND(SUM(K165:K165),2)</f>
      </c>
      <c r="L164" s="35" t="s">
        <v>53</v>
      </c>
      <c r="M164" s="2">
        <f>SUM(M165:M165)</f>
      </c>
      <c r="N164" s="61" t="s">
        <v>53</v>
      </c>
      <c r="AI164" s="35" t="s">
        <v>252</v>
      </c>
      <c r="AS164" s="2">
        <f>SUM(AJ165:AJ165)</f>
      </c>
      <c r="AT164" s="2">
        <f>SUM(AK165:AK165)</f>
      </c>
      <c r="AU164" s="2">
        <f>SUM(AL165:AL165)</f>
      </c>
    </row>
    <row r="165">
      <c r="A165" s="10" t="s">
        <v>310</v>
      </c>
      <c r="B165" s="11" t="s">
        <v>252</v>
      </c>
      <c r="C165" s="11" t="s">
        <v>196</v>
      </c>
      <c r="D165" s="16" t="s">
        <v>197</v>
      </c>
      <c r="E165" s="11"/>
      <c r="F165" s="11" t="s">
        <v>198</v>
      </c>
      <c r="G165" s="62" t="n">
        <v>101.2</v>
      </c>
      <c r="H165" s="63" t="n">
        <v>0</v>
      </c>
      <c r="I165" s="62">
        <f>ROUND(G165*AO165,2)</f>
      </c>
      <c r="J165" s="62">
        <f>ROUND(G165*AP165,2)</f>
      </c>
      <c r="K165" s="62">
        <f>ROUND(G165*H165,2)</f>
      </c>
      <c r="L165" s="62" t="n">
        <v>0</v>
      </c>
      <c r="M165" s="62">
        <f>G165*L165</f>
      </c>
      <c r="N165" s="64" t="s">
        <v>62</v>
      </c>
      <c r="Z165" s="62">
        <f>ROUND(IF(AQ165="5",BJ165,0),2)</f>
      </c>
      <c r="AB165" s="62">
        <f>ROUND(IF(AQ165="1",BH165,0),2)</f>
      </c>
      <c r="AC165" s="62">
        <f>ROUND(IF(AQ165="1",BI165,0),2)</f>
      </c>
      <c r="AD165" s="62">
        <f>ROUND(IF(AQ165="7",BH165,0),2)</f>
      </c>
      <c r="AE165" s="62">
        <f>ROUND(IF(AQ165="7",BI165,0),2)</f>
      </c>
      <c r="AF165" s="62">
        <f>ROUND(IF(AQ165="2",BH165,0),2)</f>
      </c>
      <c r="AG165" s="62">
        <f>ROUND(IF(AQ165="2",BI165,0),2)</f>
      </c>
      <c r="AH165" s="62">
        <f>ROUND(IF(AQ165="0",BJ165,0),2)</f>
      </c>
      <c r="AI165" s="35" t="s">
        <v>252</v>
      </c>
      <c r="AJ165" s="62">
        <f>IF(AN165=0,K165,0)</f>
      </c>
      <c r="AK165" s="62">
        <f>IF(AN165=12,K165,0)</f>
      </c>
      <c r="AL165" s="62">
        <f>IF(AN165=21,K165,0)</f>
      </c>
      <c r="AN165" s="62" t="n">
        <v>21</v>
      </c>
      <c r="AO165" s="62">
        <f>H165*0</f>
      </c>
      <c r="AP165" s="62">
        <f>H165*(1-0)</f>
      </c>
      <c r="AQ165" s="65" t="s">
        <v>84</v>
      </c>
      <c r="AV165" s="62">
        <f>ROUND(AW165+AX165,2)</f>
      </c>
      <c r="AW165" s="62">
        <f>ROUND(G165*AO165,2)</f>
      </c>
      <c r="AX165" s="62">
        <f>ROUND(G165*AP165,2)</f>
      </c>
      <c r="AY165" s="65" t="s">
        <v>199</v>
      </c>
      <c r="AZ165" s="65" t="s">
        <v>305</v>
      </c>
      <c r="BA165" s="35" t="s">
        <v>258</v>
      </c>
      <c r="BC165" s="62">
        <f>AW165+AX165</f>
      </c>
      <c r="BD165" s="62">
        <f>H165/(100-BE165)*100</f>
      </c>
      <c r="BE165" s="62" t="n">
        <v>0</v>
      </c>
      <c r="BF165" s="62">
        <f>M165</f>
      </c>
      <c r="BH165" s="62">
        <f>G165*AO165</f>
      </c>
      <c r="BI165" s="62">
        <f>G165*AP165</f>
      </c>
      <c r="BJ165" s="62">
        <f>G165*H165</f>
      </c>
      <c r="BK165" s="65" t="s">
        <v>66</v>
      </c>
      <c r="BL165" s="62"/>
      <c r="BW165" s="62" t="n">
        <v>21</v>
      </c>
      <c r="BX165" s="16" t="s">
        <v>197</v>
      </c>
    </row>
    <row r="166">
      <c r="A166" s="66"/>
      <c r="D166" s="72" t="s">
        <v>311</v>
      </c>
      <c r="E166" s="73" t="s">
        <v>53</v>
      </c>
      <c r="G166" s="74" t="n">
        <v>101.2</v>
      </c>
      <c r="N166" s="75"/>
    </row>
    <row r="167">
      <c r="A167" s="56" t="s">
        <v>53</v>
      </c>
      <c r="B167" s="57" t="s">
        <v>252</v>
      </c>
      <c r="C167" s="57" t="s">
        <v>201</v>
      </c>
      <c r="D167" s="58" t="s">
        <v>202</v>
      </c>
      <c r="E167" s="57"/>
      <c r="F167" s="59" t="s">
        <v>4</v>
      </c>
      <c r="G167" s="59" t="s">
        <v>4</v>
      </c>
      <c r="H167" s="60" t="s">
        <v>4</v>
      </c>
      <c r="I167" s="2">
        <f>ROUND(SUM(I168:I183),2)</f>
      </c>
      <c r="J167" s="2">
        <f>ROUND(SUM(J168:J183),2)</f>
      </c>
      <c r="K167" s="2">
        <f>ROUND(SUM(K168:K183),2)</f>
      </c>
      <c r="L167" s="35" t="s">
        <v>53</v>
      </c>
      <c r="M167" s="2">
        <f>SUM(M168:M183)</f>
      </c>
      <c r="N167" s="61" t="s">
        <v>53</v>
      </c>
      <c r="AI167" s="35" t="s">
        <v>252</v>
      </c>
      <c r="AS167" s="2">
        <f>SUM(AJ168:AJ183)</f>
      </c>
      <c r="AT167" s="2">
        <f>SUM(AK168:AK183)</f>
      </c>
      <c r="AU167" s="2">
        <f>SUM(AL168:AL183)</f>
      </c>
    </row>
    <row r="168">
      <c r="A168" s="10" t="s">
        <v>312</v>
      </c>
      <c r="B168" s="11" t="s">
        <v>252</v>
      </c>
      <c r="C168" s="11" t="s">
        <v>204</v>
      </c>
      <c r="D168" s="16" t="s">
        <v>205</v>
      </c>
      <c r="E168" s="11"/>
      <c r="F168" s="11" t="s">
        <v>198</v>
      </c>
      <c r="G168" s="62" t="n">
        <v>22.1</v>
      </c>
      <c r="H168" s="63" t="n">
        <v>0</v>
      </c>
      <c r="I168" s="62">
        <f>ROUND(G168*AO168,2)</f>
      </c>
      <c r="J168" s="62">
        <f>ROUND(G168*AP168,2)</f>
      </c>
      <c r="K168" s="62">
        <f>ROUND(G168*H168,2)</f>
      </c>
      <c r="L168" s="62" t="n">
        <v>0</v>
      </c>
      <c r="M168" s="62">
        <f>G168*L168</f>
      </c>
      <c r="N168" s="64" t="s">
        <v>62</v>
      </c>
      <c r="Z168" s="62">
        <f>ROUND(IF(AQ168="5",BJ168,0),2)</f>
      </c>
      <c r="AB168" s="62">
        <f>ROUND(IF(AQ168="1",BH168,0),2)</f>
      </c>
      <c r="AC168" s="62">
        <f>ROUND(IF(AQ168="1",BI168,0),2)</f>
      </c>
      <c r="AD168" s="62">
        <f>ROUND(IF(AQ168="7",BH168,0),2)</f>
      </c>
      <c r="AE168" s="62">
        <f>ROUND(IF(AQ168="7",BI168,0),2)</f>
      </c>
      <c r="AF168" s="62">
        <f>ROUND(IF(AQ168="2",BH168,0),2)</f>
      </c>
      <c r="AG168" s="62">
        <f>ROUND(IF(AQ168="2",BI168,0),2)</f>
      </c>
      <c r="AH168" s="62">
        <f>ROUND(IF(AQ168="0",BJ168,0),2)</f>
      </c>
      <c r="AI168" s="35" t="s">
        <v>252</v>
      </c>
      <c r="AJ168" s="62">
        <f>IF(AN168=0,K168,0)</f>
      </c>
      <c r="AK168" s="62">
        <f>IF(AN168=12,K168,0)</f>
      </c>
      <c r="AL168" s="62">
        <f>IF(AN168=21,K168,0)</f>
      </c>
      <c r="AN168" s="62" t="n">
        <v>21</v>
      </c>
      <c r="AO168" s="62">
        <f>H168*0</f>
      </c>
      <c r="AP168" s="62">
        <f>H168*(1-0)</f>
      </c>
      <c r="AQ168" s="65" t="s">
        <v>84</v>
      </c>
      <c r="AV168" s="62">
        <f>ROUND(AW168+AX168,2)</f>
      </c>
      <c r="AW168" s="62">
        <f>ROUND(G168*AO168,2)</f>
      </c>
      <c r="AX168" s="62">
        <f>ROUND(G168*AP168,2)</f>
      </c>
      <c r="AY168" s="65" t="s">
        <v>206</v>
      </c>
      <c r="AZ168" s="65" t="s">
        <v>305</v>
      </c>
      <c r="BA168" s="35" t="s">
        <v>258</v>
      </c>
      <c r="BC168" s="62">
        <f>AW168+AX168</f>
      </c>
      <c r="BD168" s="62">
        <f>H168/(100-BE168)*100</f>
      </c>
      <c r="BE168" s="62" t="n">
        <v>0</v>
      </c>
      <c r="BF168" s="62">
        <f>M168</f>
      </c>
      <c r="BH168" s="62">
        <f>G168*AO168</f>
      </c>
      <c r="BI168" s="62">
        <f>G168*AP168</f>
      </c>
      <c r="BJ168" s="62">
        <f>G168*H168</f>
      </c>
      <c r="BK168" s="65" t="s">
        <v>66</v>
      </c>
      <c r="BL168" s="62"/>
      <c r="BW168" s="62" t="n">
        <v>21</v>
      </c>
      <c r="BX168" s="16" t="s">
        <v>205</v>
      </c>
    </row>
    <row r="169">
      <c r="A169" s="66"/>
      <c r="D169" s="72" t="s">
        <v>313</v>
      </c>
      <c r="E169" s="73" t="s">
        <v>53</v>
      </c>
      <c r="G169" s="74" t="n">
        <v>22.1</v>
      </c>
      <c r="N169" s="75"/>
    </row>
    <row r="170">
      <c r="A170" s="10" t="s">
        <v>314</v>
      </c>
      <c r="B170" s="11" t="s">
        <v>252</v>
      </c>
      <c r="C170" s="11" t="s">
        <v>209</v>
      </c>
      <c r="D170" s="16" t="s">
        <v>210</v>
      </c>
      <c r="E170" s="11"/>
      <c r="F170" s="11" t="s">
        <v>198</v>
      </c>
      <c r="G170" s="62" t="n">
        <v>309.4</v>
      </c>
      <c r="H170" s="63" t="n">
        <v>0</v>
      </c>
      <c r="I170" s="62">
        <f>ROUND(G170*AO170,2)</f>
      </c>
      <c r="J170" s="62">
        <f>ROUND(G170*AP170,2)</f>
      </c>
      <c r="K170" s="62">
        <f>ROUND(G170*H170,2)</f>
      </c>
      <c r="L170" s="62" t="n">
        <v>0</v>
      </c>
      <c r="M170" s="62">
        <f>G170*L170</f>
      </c>
      <c r="N170" s="64" t="s">
        <v>62</v>
      </c>
      <c r="Z170" s="62">
        <f>ROUND(IF(AQ170="5",BJ170,0),2)</f>
      </c>
      <c r="AB170" s="62">
        <f>ROUND(IF(AQ170="1",BH170,0),2)</f>
      </c>
      <c r="AC170" s="62">
        <f>ROUND(IF(AQ170="1",BI170,0),2)</f>
      </c>
      <c r="AD170" s="62">
        <f>ROUND(IF(AQ170="7",BH170,0),2)</f>
      </c>
      <c r="AE170" s="62">
        <f>ROUND(IF(AQ170="7",BI170,0),2)</f>
      </c>
      <c r="AF170" s="62">
        <f>ROUND(IF(AQ170="2",BH170,0),2)</f>
      </c>
      <c r="AG170" s="62">
        <f>ROUND(IF(AQ170="2",BI170,0),2)</f>
      </c>
      <c r="AH170" s="62">
        <f>ROUND(IF(AQ170="0",BJ170,0),2)</f>
      </c>
      <c r="AI170" s="35" t="s">
        <v>252</v>
      </c>
      <c r="AJ170" s="62">
        <f>IF(AN170=0,K170,0)</f>
      </c>
      <c r="AK170" s="62">
        <f>IF(AN170=12,K170,0)</f>
      </c>
      <c r="AL170" s="62">
        <f>IF(AN170=21,K170,0)</f>
      </c>
      <c r="AN170" s="62" t="n">
        <v>21</v>
      </c>
      <c r="AO170" s="62">
        <f>H170*0</f>
      </c>
      <c r="AP170" s="62">
        <f>H170*(1-0)</f>
      </c>
      <c r="AQ170" s="65" t="s">
        <v>84</v>
      </c>
      <c r="AV170" s="62">
        <f>ROUND(AW170+AX170,2)</f>
      </c>
      <c r="AW170" s="62">
        <f>ROUND(G170*AO170,2)</f>
      </c>
      <c r="AX170" s="62">
        <f>ROUND(G170*AP170,2)</f>
      </c>
      <c r="AY170" s="65" t="s">
        <v>206</v>
      </c>
      <c r="AZ170" s="65" t="s">
        <v>305</v>
      </c>
      <c r="BA170" s="35" t="s">
        <v>258</v>
      </c>
      <c r="BC170" s="62">
        <f>AW170+AX170</f>
      </c>
      <c r="BD170" s="62">
        <f>H170/(100-BE170)*100</f>
      </c>
      <c r="BE170" s="62" t="n">
        <v>0</v>
      </c>
      <c r="BF170" s="62">
        <f>M170</f>
      </c>
      <c r="BH170" s="62">
        <f>G170*AO170</f>
      </c>
      <c r="BI170" s="62">
        <f>G170*AP170</f>
      </c>
      <c r="BJ170" s="62">
        <f>G170*H170</f>
      </c>
      <c r="BK170" s="65" t="s">
        <v>66</v>
      </c>
      <c r="BL170" s="62"/>
      <c r="BW170" s="62" t="n">
        <v>21</v>
      </c>
      <c r="BX170" s="16" t="s">
        <v>210</v>
      </c>
    </row>
    <row r="171">
      <c r="A171" s="66"/>
      <c r="D171" s="72" t="s">
        <v>315</v>
      </c>
      <c r="E171" s="73" t="s">
        <v>53</v>
      </c>
      <c r="G171" s="74" t="n">
        <v>309.4</v>
      </c>
      <c r="N171" s="75"/>
    </row>
    <row r="172" customHeight="true" ht="13.5">
      <c r="A172" s="66"/>
      <c r="C172" s="76" t="s">
        <v>212</v>
      </c>
      <c r="D172" s="77" t="s">
        <v>213</v>
      </c>
      <c r="E172" s="78"/>
      <c r="F172" s="78"/>
      <c r="G172" s="78"/>
      <c r="H172" s="79"/>
      <c r="I172" s="78"/>
      <c r="J172" s="78"/>
      <c r="K172" s="78"/>
      <c r="L172" s="78"/>
      <c r="M172" s="78"/>
      <c r="N172" s="80"/>
    </row>
    <row r="173">
      <c r="A173" s="10" t="s">
        <v>316</v>
      </c>
      <c r="B173" s="11" t="s">
        <v>252</v>
      </c>
      <c r="C173" s="11" t="s">
        <v>215</v>
      </c>
      <c r="D173" s="16" t="s">
        <v>216</v>
      </c>
      <c r="E173" s="11"/>
      <c r="F173" s="11" t="s">
        <v>198</v>
      </c>
      <c r="G173" s="62" t="n">
        <v>14.1</v>
      </c>
      <c r="H173" s="63" t="n">
        <v>0</v>
      </c>
      <c r="I173" s="62">
        <f>ROUND(G173*AO173,2)</f>
      </c>
      <c r="J173" s="62">
        <f>ROUND(G173*AP173,2)</f>
      </c>
      <c r="K173" s="62">
        <f>ROUND(G173*H173,2)</f>
      </c>
      <c r="L173" s="62" t="n">
        <v>0</v>
      </c>
      <c r="M173" s="62">
        <f>G173*L173</f>
      </c>
      <c r="N173" s="64" t="s">
        <v>62</v>
      </c>
      <c r="Z173" s="62">
        <f>ROUND(IF(AQ173="5",BJ173,0),2)</f>
      </c>
      <c r="AB173" s="62">
        <f>ROUND(IF(AQ173="1",BH173,0),2)</f>
      </c>
      <c r="AC173" s="62">
        <f>ROUND(IF(AQ173="1",BI173,0),2)</f>
      </c>
      <c r="AD173" s="62">
        <f>ROUND(IF(AQ173="7",BH173,0),2)</f>
      </c>
      <c r="AE173" s="62">
        <f>ROUND(IF(AQ173="7",BI173,0),2)</f>
      </c>
      <c r="AF173" s="62">
        <f>ROUND(IF(AQ173="2",BH173,0),2)</f>
      </c>
      <c r="AG173" s="62">
        <f>ROUND(IF(AQ173="2",BI173,0),2)</f>
      </c>
      <c r="AH173" s="62">
        <f>ROUND(IF(AQ173="0",BJ173,0),2)</f>
      </c>
      <c r="AI173" s="35" t="s">
        <v>252</v>
      </c>
      <c r="AJ173" s="62">
        <f>IF(AN173=0,K173,0)</f>
      </c>
      <c r="AK173" s="62">
        <f>IF(AN173=12,K173,0)</f>
      </c>
      <c r="AL173" s="62">
        <f>IF(AN173=21,K173,0)</f>
      </c>
      <c r="AN173" s="62" t="n">
        <v>21</v>
      </c>
      <c r="AO173" s="62">
        <f>H173*0</f>
      </c>
      <c r="AP173" s="62">
        <f>H173*(1-0)</f>
      </c>
      <c r="AQ173" s="65" t="s">
        <v>84</v>
      </c>
      <c r="AV173" s="62">
        <f>ROUND(AW173+AX173,2)</f>
      </c>
      <c r="AW173" s="62">
        <f>ROUND(G173*AO173,2)</f>
      </c>
      <c r="AX173" s="62">
        <f>ROUND(G173*AP173,2)</f>
      </c>
      <c r="AY173" s="65" t="s">
        <v>206</v>
      </c>
      <c r="AZ173" s="65" t="s">
        <v>305</v>
      </c>
      <c r="BA173" s="35" t="s">
        <v>258</v>
      </c>
      <c r="BC173" s="62">
        <f>AW173+AX173</f>
      </c>
      <c r="BD173" s="62">
        <f>H173/(100-BE173)*100</f>
      </c>
      <c r="BE173" s="62" t="n">
        <v>0</v>
      </c>
      <c r="BF173" s="62">
        <f>M173</f>
      </c>
      <c r="BH173" s="62">
        <f>G173*AO173</f>
      </c>
      <c r="BI173" s="62">
        <f>G173*AP173</f>
      </c>
      <c r="BJ173" s="62">
        <f>G173*H173</f>
      </c>
      <c r="BK173" s="65" t="s">
        <v>66</v>
      </c>
      <c r="BL173" s="62"/>
      <c r="BW173" s="62" t="n">
        <v>21</v>
      </c>
      <c r="BX173" s="16" t="s">
        <v>216</v>
      </c>
    </row>
    <row r="174" customHeight="true" ht="13.5">
      <c r="A174" s="66"/>
      <c r="C174" s="76" t="s">
        <v>212</v>
      </c>
      <c r="D174" s="77" t="s">
        <v>217</v>
      </c>
      <c r="E174" s="78"/>
      <c r="F174" s="78"/>
      <c r="G174" s="78"/>
      <c r="H174" s="79"/>
      <c r="I174" s="78"/>
      <c r="J174" s="78"/>
      <c r="K174" s="78"/>
      <c r="L174" s="78"/>
      <c r="M174" s="78"/>
      <c r="N174" s="80"/>
    </row>
    <row r="175">
      <c r="A175" s="10" t="s">
        <v>317</v>
      </c>
      <c r="B175" s="11" t="s">
        <v>252</v>
      </c>
      <c r="C175" s="11" t="s">
        <v>215</v>
      </c>
      <c r="D175" s="16" t="s">
        <v>216</v>
      </c>
      <c r="E175" s="11"/>
      <c r="F175" s="11" t="s">
        <v>198</v>
      </c>
      <c r="G175" s="62" t="n">
        <v>0.8</v>
      </c>
      <c r="H175" s="63" t="n">
        <v>0</v>
      </c>
      <c r="I175" s="62">
        <f>ROUND(G175*AO175,2)</f>
      </c>
      <c r="J175" s="62">
        <f>ROUND(G175*AP175,2)</f>
      </c>
      <c r="K175" s="62">
        <f>ROUND(G175*H175,2)</f>
      </c>
      <c r="L175" s="62" t="n">
        <v>0</v>
      </c>
      <c r="M175" s="62">
        <f>G175*L175</f>
      </c>
      <c r="N175" s="64" t="s">
        <v>62</v>
      </c>
      <c r="Z175" s="62">
        <f>ROUND(IF(AQ175="5",BJ175,0),2)</f>
      </c>
      <c r="AB175" s="62">
        <f>ROUND(IF(AQ175="1",BH175,0),2)</f>
      </c>
      <c r="AC175" s="62">
        <f>ROUND(IF(AQ175="1",BI175,0),2)</f>
      </c>
      <c r="AD175" s="62">
        <f>ROUND(IF(AQ175="7",BH175,0),2)</f>
      </c>
      <c r="AE175" s="62">
        <f>ROUND(IF(AQ175="7",BI175,0),2)</f>
      </c>
      <c r="AF175" s="62">
        <f>ROUND(IF(AQ175="2",BH175,0),2)</f>
      </c>
      <c r="AG175" s="62">
        <f>ROUND(IF(AQ175="2",BI175,0),2)</f>
      </c>
      <c r="AH175" s="62">
        <f>ROUND(IF(AQ175="0",BJ175,0),2)</f>
      </c>
      <c r="AI175" s="35" t="s">
        <v>252</v>
      </c>
      <c r="AJ175" s="62">
        <f>IF(AN175=0,K175,0)</f>
      </c>
      <c r="AK175" s="62">
        <f>IF(AN175=12,K175,0)</f>
      </c>
      <c r="AL175" s="62">
        <f>IF(AN175=21,K175,0)</f>
      </c>
      <c r="AN175" s="62" t="n">
        <v>21</v>
      </c>
      <c r="AO175" s="62">
        <f>H175*0</f>
      </c>
      <c r="AP175" s="62">
        <f>H175*(1-0)</f>
      </c>
      <c r="AQ175" s="65" t="s">
        <v>84</v>
      </c>
      <c r="AV175" s="62">
        <f>ROUND(AW175+AX175,2)</f>
      </c>
      <c r="AW175" s="62">
        <f>ROUND(G175*AO175,2)</f>
      </c>
      <c r="AX175" s="62">
        <f>ROUND(G175*AP175,2)</f>
      </c>
      <c r="AY175" s="65" t="s">
        <v>206</v>
      </c>
      <c r="AZ175" s="65" t="s">
        <v>305</v>
      </c>
      <c r="BA175" s="35" t="s">
        <v>258</v>
      </c>
      <c r="BC175" s="62">
        <f>AW175+AX175</f>
      </c>
      <c r="BD175" s="62">
        <f>H175/(100-BE175)*100</f>
      </c>
      <c r="BE175" s="62" t="n">
        <v>0</v>
      </c>
      <c r="BF175" s="62">
        <f>M175</f>
      </c>
      <c r="BH175" s="62">
        <f>G175*AO175</f>
      </c>
      <c r="BI175" s="62">
        <f>G175*AP175</f>
      </c>
      <c r="BJ175" s="62">
        <f>G175*H175</f>
      </c>
      <c r="BK175" s="65" t="s">
        <v>66</v>
      </c>
      <c r="BL175" s="62"/>
      <c r="BW175" s="62" t="n">
        <v>21</v>
      </c>
      <c r="BX175" s="16" t="s">
        <v>216</v>
      </c>
    </row>
    <row r="176" customHeight="true" ht="13.5">
      <c r="A176" s="66"/>
      <c r="C176" s="76" t="s">
        <v>212</v>
      </c>
      <c r="D176" s="77" t="s">
        <v>219</v>
      </c>
      <c r="E176" s="78"/>
      <c r="F176" s="78"/>
      <c r="G176" s="78"/>
      <c r="H176" s="79"/>
      <c r="I176" s="78"/>
      <c r="J176" s="78"/>
      <c r="K176" s="78"/>
      <c r="L176" s="78"/>
      <c r="M176" s="78"/>
      <c r="N176" s="80"/>
    </row>
    <row r="177">
      <c r="A177" s="10" t="s">
        <v>318</v>
      </c>
      <c r="B177" s="11" t="s">
        <v>252</v>
      </c>
      <c r="C177" s="11" t="s">
        <v>221</v>
      </c>
      <c r="D177" s="16" t="s">
        <v>222</v>
      </c>
      <c r="E177" s="11"/>
      <c r="F177" s="11" t="s">
        <v>198</v>
      </c>
      <c r="G177" s="62" t="n">
        <v>4</v>
      </c>
      <c r="H177" s="63" t="n">
        <v>0</v>
      </c>
      <c r="I177" s="62">
        <f>ROUND(G177*AO177,2)</f>
      </c>
      <c r="J177" s="62">
        <f>ROUND(G177*AP177,2)</f>
      </c>
      <c r="K177" s="62">
        <f>ROUND(G177*H177,2)</f>
      </c>
      <c r="L177" s="62" t="n">
        <v>0</v>
      </c>
      <c r="M177" s="62">
        <f>G177*L177</f>
      </c>
      <c r="N177" s="64" t="s">
        <v>62</v>
      </c>
      <c r="Z177" s="62">
        <f>ROUND(IF(AQ177="5",BJ177,0),2)</f>
      </c>
      <c r="AB177" s="62">
        <f>ROUND(IF(AQ177="1",BH177,0),2)</f>
      </c>
      <c r="AC177" s="62">
        <f>ROUND(IF(AQ177="1",BI177,0),2)</f>
      </c>
      <c r="AD177" s="62">
        <f>ROUND(IF(AQ177="7",BH177,0),2)</f>
      </c>
      <c r="AE177" s="62">
        <f>ROUND(IF(AQ177="7",BI177,0),2)</f>
      </c>
      <c r="AF177" s="62">
        <f>ROUND(IF(AQ177="2",BH177,0),2)</f>
      </c>
      <c r="AG177" s="62">
        <f>ROUND(IF(AQ177="2",BI177,0),2)</f>
      </c>
      <c r="AH177" s="62">
        <f>ROUND(IF(AQ177="0",BJ177,0),2)</f>
      </c>
      <c r="AI177" s="35" t="s">
        <v>252</v>
      </c>
      <c r="AJ177" s="62">
        <f>IF(AN177=0,K177,0)</f>
      </c>
      <c r="AK177" s="62">
        <f>IF(AN177=12,K177,0)</f>
      </c>
      <c r="AL177" s="62">
        <f>IF(AN177=21,K177,0)</f>
      </c>
      <c r="AN177" s="62" t="n">
        <v>21</v>
      </c>
      <c r="AO177" s="62">
        <f>H177*0</f>
      </c>
      <c r="AP177" s="62">
        <f>H177*(1-0)</f>
      </c>
      <c r="AQ177" s="65" t="s">
        <v>84</v>
      </c>
      <c r="AV177" s="62">
        <f>ROUND(AW177+AX177,2)</f>
      </c>
      <c r="AW177" s="62">
        <f>ROUND(G177*AO177,2)</f>
      </c>
      <c r="AX177" s="62">
        <f>ROUND(G177*AP177,2)</f>
      </c>
      <c r="AY177" s="65" t="s">
        <v>206</v>
      </c>
      <c r="AZ177" s="65" t="s">
        <v>305</v>
      </c>
      <c r="BA177" s="35" t="s">
        <v>258</v>
      </c>
      <c r="BC177" s="62">
        <f>AW177+AX177</f>
      </c>
      <c r="BD177" s="62">
        <f>H177/(100-BE177)*100</f>
      </c>
      <c r="BE177" s="62" t="n">
        <v>0</v>
      </c>
      <c r="BF177" s="62">
        <f>M177</f>
      </c>
      <c r="BH177" s="62">
        <f>G177*AO177</f>
      </c>
      <c r="BI177" s="62">
        <f>G177*AP177</f>
      </c>
      <c r="BJ177" s="62">
        <f>G177*H177</f>
      </c>
      <c r="BK177" s="65" t="s">
        <v>66</v>
      </c>
      <c r="BL177" s="62"/>
      <c r="BW177" s="62" t="n">
        <v>21</v>
      </c>
      <c r="BX177" s="16" t="s">
        <v>222</v>
      </c>
    </row>
    <row r="178">
      <c r="A178" s="66"/>
      <c r="D178" s="72" t="s">
        <v>223</v>
      </c>
      <c r="E178" s="73" t="s">
        <v>53</v>
      </c>
      <c r="G178" s="74" t="n">
        <v>4</v>
      </c>
      <c r="N178" s="75"/>
    </row>
    <row r="179">
      <c r="A179" s="10" t="s">
        <v>319</v>
      </c>
      <c r="B179" s="11" t="s">
        <v>252</v>
      </c>
      <c r="C179" s="11" t="s">
        <v>225</v>
      </c>
      <c r="D179" s="16" t="s">
        <v>226</v>
      </c>
      <c r="E179" s="11"/>
      <c r="F179" s="11" t="s">
        <v>198</v>
      </c>
      <c r="G179" s="62" t="n">
        <v>0.8</v>
      </c>
      <c r="H179" s="63" t="n">
        <v>0</v>
      </c>
      <c r="I179" s="62">
        <f>ROUND(G179*AO179,2)</f>
      </c>
      <c r="J179" s="62">
        <f>ROUND(G179*AP179,2)</f>
      </c>
      <c r="K179" s="62">
        <f>ROUND(G179*H179,2)</f>
      </c>
      <c r="L179" s="62" t="n">
        <v>0</v>
      </c>
      <c r="M179" s="62">
        <f>G179*L179</f>
      </c>
      <c r="N179" s="64" t="s">
        <v>62</v>
      </c>
      <c r="Z179" s="62">
        <f>ROUND(IF(AQ179="5",BJ179,0),2)</f>
      </c>
      <c r="AB179" s="62">
        <f>ROUND(IF(AQ179="1",BH179,0),2)</f>
      </c>
      <c r="AC179" s="62">
        <f>ROUND(IF(AQ179="1",BI179,0),2)</f>
      </c>
      <c r="AD179" s="62">
        <f>ROUND(IF(AQ179="7",BH179,0),2)</f>
      </c>
      <c r="AE179" s="62">
        <f>ROUND(IF(AQ179="7",BI179,0),2)</f>
      </c>
      <c r="AF179" s="62">
        <f>ROUND(IF(AQ179="2",BH179,0),2)</f>
      </c>
      <c r="AG179" s="62">
        <f>ROUND(IF(AQ179="2",BI179,0),2)</f>
      </c>
      <c r="AH179" s="62">
        <f>ROUND(IF(AQ179="0",BJ179,0),2)</f>
      </c>
      <c r="AI179" s="35" t="s">
        <v>252</v>
      </c>
      <c r="AJ179" s="62">
        <f>IF(AN179=0,K179,0)</f>
      </c>
      <c r="AK179" s="62">
        <f>IF(AN179=12,K179,0)</f>
      </c>
      <c r="AL179" s="62">
        <f>IF(AN179=21,K179,0)</f>
      </c>
      <c r="AN179" s="62" t="n">
        <v>21</v>
      </c>
      <c r="AO179" s="62">
        <f>H179*0</f>
      </c>
      <c r="AP179" s="62">
        <f>H179*(1-0)</f>
      </c>
      <c r="AQ179" s="65" t="s">
        <v>84</v>
      </c>
      <c r="AV179" s="62">
        <f>ROUND(AW179+AX179,2)</f>
      </c>
      <c r="AW179" s="62">
        <f>ROUND(G179*AO179,2)</f>
      </c>
      <c r="AX179" s="62">
        <f>ROUND(G179*AP179,2)</f>
      </c>
      <c r="AY179" s="65" t="s">
        <v>206</v>
      </c>
      <c r="AZ179" s="65" t="s">
        <v>305</v>
      </c>
      <c r="BA179" s="35" t="s">
        <v>258</v>
      </c>
      <c r="BC179" s="62">
        <f>AW179+AX179</f>
      </c>
      <c r="BD179" s="62">
        <f>H179/(100-BE179)*100</f>
      </c>
      <c r="BE179" s="62" t="n">
        <v>0</v>
      </c>
      <c r="BF179" s="62">
        <f>M179</f>
      </c>
      <c r="BH179" s="62">
        <f>G179*AO179</f>
      </c>
      <c r="BI179" s="62">
        <f>G179*AP179</f>
      </c>
      <c r="BJ179" s="62">
        <f>G179*H179</f>
      </c>
      <c r="BK179" s="65" t="s">
        <v>66</v>
      </c>
      <c r="BL179" s="62"/>
      <c r="BW179" s="62" t="n">
        <v>21</v>
      </c>
      <c r="BX179" s="16" t="s">
        <v>226</v>
      </c>
    </row>
    <row r="180" customHeight="true" ht="13.5">
      <c r="A180" s="66"/>
      <c r="C180" s="76" t="s">
        <v>212</v>
      </c>
      <c r="D180" s="77" t="s">
        <v>227</v>
      </c>
      <c r="E180" s="78"/>
      <c r="F180" s="78"/>
      <c r="G180" s="78"/>
      <c r="H180" s="79"/>
      <c r="I180" s="78"/>
      <c r="J180" s="78"/>
      <c r="K180" s="78"/>
      <c r="L180" s="78"/>
      <c r="M180" s="78"/>
      <c r="N180" s="80"/>
    </row>
    <row r="181">
      <c r="A181" s="10" t="s">
        <v>320</v>
      </c>
      <c r="B181" s="11" t="s">
        <v>252</v>
      </c>
      <c r="C181" s="11" t="s">
        <v>229</v>
      </c>
      <c r="D181" s="16" t="s">
        <v>230</v>
      </c>
      <c r="E181" s="11"/>
      <c r="F181" s="11" t="s">
        <v>198</v>
      </c>
      <c r="G181" s="62" t="n">
        <v>21.71</v>
      </c>
      <c r="H181" s="63" t="n">
        <v>0</v>
      </c>
      <c r="I181" s="62">
        <f>ROUND(G181*AO181,2)</f>
      </c>
      <c r="J181" s="62">
        <f>ROUND(G181*AP181,2)</f>
      </c>
      <c r="K181" s="62">
        <f>ROUND(G181*H181,2)</f>
      </c>
      <c r="L181" s="62" t="n">
        <v>0</v>
      </c>
      <c r="M181" s="62">
        <f>G181*L181</f>
      </c>
      <c r="N181" s="64" t="s">
        <v>62</v>
      </c>
      <c r="Z181" s="62">
        <f>ROUND(IF(AQ181="5",BJ181,0),2)</f>
      </c>
      <c r="AB181" s="62">
        <f>ROUND(IF(AQ181="1",BH181,0),2)</f>
      </c>
      <c r="AC181" s="62">
        <f>ROUND(IF(AQ181="1",BI181,0),2)</f>
      </c>
      <c r="AD181" s="62">
        <f>ROUND(IF(AQ181="7",BH181,0),2)</f>
      </c>
      <c r="AE181" s="62">
        <f>ROUND(IF(AQ181="7",BI181,0),2)</f>
      </c>
      <c r="AF181" s="62">
        <f>ROUND(IF(AQ181="2",BH181,0),2)</f>
      </c>
      <c r="AG181" s="62">
        <f>ROUND(IF(AQ181="2",BI181,0),2)</f>
      </c>
      <c r="AH181" s="62">
        <f>ROUND(IF(AQ181="0",BJ181,0),2)</f>
      </c>
      <c r="AI181" s="35" t="s">
        <v>252</v>
      </c>
      <c r="AJ181" s="62">
        <f>IF(AN181=0,K181,0)</f>
      </c>
      <c r="AK181" s="62">
        <f>IF(AN181=12,K181,0)</f>
      </c>
      <c r="AL181" s="62">
        <f>IF(AN181=21,K181,0)</f>
      </c>
      <c r="AN181" s="62" t="n">
        <v>21</v>
      </c>
      <c r="AO181" s="62">
        <f>H181*0</f>
      </c>
      <c r="AP181" s="62">
        <f>H181*(1-0)</f>
      </c>
      <c r="AQ181" s="65" t="s">
        <v>84</v>
      </c>
      <c r="AV181" s="62">
        <f>ROUND(AW181+AX181,2)</f>
      </c>
      <c r="AW181" s="62">
        <f>ROUND(G181*AO181,2)</f>
      </c>
      <c r="AX181" s="62">
        <f>ROUND(G181*AP181,2)</f>
      </c>
      <c r="AY181" s="65" t="s">
        <v>206</v>
      </c>
      <c r="AZ181" s="65" t="s">
        <v>305</v>
      </c>
      <c r="BA181" s="35" t="s">
        <v>258</v>
      </c>
      <c r="BC181" s="62">
        <f>AW181+AX181</f>
      </c>
      <c r="BD181" s="62">
        <f>H181/(100-BE181)*100</f>
      </c>
      <c r="BE181" s="62" t="n">
        <v>0</v>
      </c>
      <c r="BF181" s="62">
        <f>M181</f>
      </c>
      <c r="BH181" s="62">
        <f>G181*AO181</f>
      </c>
      <c r="BI181" s="62">
        <f>G181*AP181</f>
      </c>
      <c r="BJ181" s="62">
        <f>G181*H181</f>
      </c>
      <c r="BK181" s="65" t="s">
        <v>66</v>
      </c>
      <c r="BL181" s="62"/>
      <c r="BW181" s="62" t="n">
        <v>21</v>
      </c>
      <c r="BX181" s="16" t="s">
        <v>230</v>
      </c>
    </row>
    <row r="182">
      <c r="A182" s="66"/>
      <c r="D182" s="72" t="s">
        <v>321</v>
      </c>
      <c r="E182" s="73" t="s">
        <v>53</v>
      </c>
      <c r="G182" s="74" t="n">
        <v>21.71</v>
      </c>
      <c r="N182" s="75"/>
    </row>
    <row r="183">
      <c r="A183" s="10" t="s">
        <v>322</v>
      </c>
      <c r="B183" s="11" t="s">
        <v>252</v>
      </c>
      <c r="C183" s="11" t="s">
        <v>233</v>
      </c>
      <c r="D183" s="16" t="s">
        <v>234</v>
      </c>
      <c r="E183" s="11"/>
      <c r="F183" s="11" t="s">
        <v>198</v>
      </c>
      <c r="G183" s="62" t="n">
        <v>22.1</v>
      </c>
      <c r="H183" s="63" t="n">
        <v>0</v>
      </c>
      <c r="I183" s="62">
        <f>ROUND(G183*AO183,2)</f>
      </c>
      <c r="J183" s="62">
        <f>ROUND(G183*AP183,2)</f>
      </c>
      <c r="K183" s="62">
        <f>ROUND(G183*H183,2)</f>
      </c>
      <c r="L183" s="62" t="n">
        <v>0</v>
      </c>
      <c r="M183" s="62">
        <f>G183*L183</f>
      </c>
      <c r="N183" s="64" t="s">
        <v>235</v>
      </c>
      <c r="Z183" s="62">
        <f>ROUND(IF(AQ183="5",BJ183,0),2)</f>
      </c>
      <c r="AB183" s="62">
        <f>ROUND(IF(AQ183="1",BH183,0),2)</f>
      </c>
      <c r="AC183" s="62">
        <f>ROUND(IF(AQ183="1",BI183,0),2)</f>
      </c>
      <c r="AD183" s="62">
        <f>ROUND(IF(AQ183="7",BH183,0),2)</f>
      </c>
      <c r="AE183" s="62">
        <f>ROUND(IF(AQ183="7",BI183,0),2)</f>
      </c>
      <c r="AF183" s="62">
        <f>ROUND(IF(AQ183="2",BH183,0),2)</f>
      </c>
      <c r="AG183" s="62">
        <f>ROUND(IF(AQ183="2",BI183,0),2)</f>
      </c>
      <c r="AH183" s="62">
        <f>ROUND(IF(AQ183="0",BJ183,0),2)</f>
      </c>
      <c r="AI183" s="35" t="s">
        <v>252</v>
      </c>
      <c r="AJ183" s="62">
        <f>IF(AN183=0,K183,0)</f>
      </c>
      <c r="AK183" s="62">
        <f>IF(AN183=12,K183,0)</f>
      </c>
      <c r="AL183" s="62">
        <f>IF(AN183=21,K183,0)</f>
      </c>
      <c r="AN183" s="62" t="n">
        <v>21</v>
      </c>
      <c r="AO183" s="62">
        <f>H183*0</f>
      </c>
      <c r="AP183" s="62">
        <f>H183*(1-0)</f>
      </c>
      <c r="AQ183" s="65" t="s">
        <v>84</v>
      </c>
      <c r="AV183" s="62">
        <f>ROUND(AW183+AX183,2)</f>
      </c>
      <c r="AW183" s="62">
        <f>ROUND(G183*AO183,2)</f>
      </c>
      <c r="AX183" s="62">
        <f>ROUND(G183*AP183,2)</f>
      </c>
      <c r="AY183" s="65" t="s">
        <v>206</v>
      </c>
      <c r="AZ183" s="65" t="s">
        <v>305</v>
      </c>
      <c r="BA183" s="35" t="s">
        <v>258</v>
      </c>
      <c r="BC183" s="62">
        <f>AW183+AX183</f>
      </c>
      <c r="BD183" s="62">
        <f>H183/(100-BE183)*100</f>
      </c>
      <c r="BE183" s="62" t="n">
        <v>0</v>
      </c>
      <c r="BF183" s="62">
        <f>M183</f>
      </c>
      <c r="BH183" s="62">
        <f>G183*AO183</f>
      </c>
      <c r="BI183" s="62">
        <f>G183*AP183</f>
      </c>
      <c r="BJ183" s="62">
        <f>G183*H183</f>
      </c>
      <c r="BK183" s="65" t="s">
        <v>66</v>
      </c>
      <c r="BL183" s="62"/>
      <c r="BW183" s="62" t="n">
        <v>21</v>
      </c>
      <c r="BX183" s="16" t="s">
        <v>234</v>
      </c>
    </row>
    <row r="184">
      <c r="A184" s="56" t="s">
        <v>53</v>
      </c>
      <c r="B184" s="57" t="s">
        <v>252</v>
      </c>
      <c r="C184" s="57" t="s">
        <v>236</v>
      </c>
      <c r="D184" s="58" t="s">
        <v>237</v>
      </c>
      <c r="E184" s="57"/>
      <c r="F184" s="59" t="s">
        <v>4</v>
      </c>
      <c r="G184" s="59" t="s">
        <v>4</v>
      </c>
      <c r="H184" s="60" t="s">
        <v>4</v>
      </c>
      <c r="I184" s="2">
        <f>ROUND(SUM(I185:I187),2)</f>
      </c>
      <c r="J184" s="2">
        <f>ROUND(SUM(J185:J187),2)</f>
      </c>
      <c r="K184" s="2">
        <f>ROUND(SUM(K185:K187),2)</f>
      </c>
      <c r="L184" s="35" t="s">
        <v>53</v>
      </c>
      <c r="M184" s="2">
        <f>SUM(M185:M187)</f>
      </c>
      <c r="N184" s="61" t="s">
        <v>53</v>
      </c>
      <c r="AI184" s="35" t="s">
        <v>252</v>
      </c>
      <c r="AS184" s="2">
        <f>SUM(AJ185:AJ187)</f>
      </c>
      <c r="AT184" s="2">
        <f>SUM(AK185:AK187)</f>
      </c>
      <c r="AU184" s="2">
        <f>SUM(AL185:AL187)</f>
      </c>
    </row>
    <row r="185">
      <c r="A185" s="10" t="s">
        <v>323</v>
      </c>
      <c r="B185" s="11" t="s">
        <v>252</v>
      </c>
      <c r="C185" s="11" t="s">
        <v>239</v>
      </c>
      <c r="D185" s="16" t="s">
        <v>240</v>
      </c>
      <c r="E185" s="11"/>
      <c r="F185" s="11" t="s">
        <v>241</v>
      </c>
      <c r="G185" s="62" t="n">
        <v>1.5</v>
      </c>
      <c r="H185" s="63" t="n">
        <v>0</v>
      </c>
      <c r="I185" s="62">
        <f>ROUND(G185*AO185,2)</f>
      </c>
      <c r="J185" s="62">
        <f>ROUND(G185*AP185,2)</f>
      </c>
      <c r="K185" s="62">
        <f>ROUND(G185*H185,2)</f>
      </c>
      <c r="L185" s="62" t="n">
        <v>0.001</v>
      </c>
      <c r="M185" s="62">
        <f>G185*L185</f>
      </c>
      <c r="N185" s="64" t="s">
        <v>62</v>
      </c>
      <c r="Z185" s="62">
        <f>ROUND(IF(AQ185="5",BJ185,0),2)</f>
      </c>
      <c r="AB185" s="62">
        <f>ROUND(IF(AQ185="1",BH185,0),2)</f>
      </c>
      <c r="AC185" s="62">
        <f>ROUND(IF(AQ185="1",BI185,0),2)</f>
      </c>
      <c r="AD185" s="62">
        <f>ROUND(IF(AQ185="7",BH185,0),2)</f>
      </c>
      <c r="AE185" s="62">
        <f>ROUND(IF(AQ185="7",BI185,0),2)</f>
      </c>
      <c r="AF185" s="62">
        <f>ROUND(IF(AQ185="2",BH185,0),2)</f>
      </c>
      <c r="AG185" s="62">
        <f>ROUND(IF(AQ185="2",BI185,0),2)</f>
      </c>
      <c r="AH185" s="62">
        <f>ROUND(IF(AQ185="0",BJ185,0),2)</f>
      </c>
      <c r="AI185" s="35" t="s">
        <v>252</v>
      </c>
      <c r="AJ185" s="62">
        <f>IF(AN185=0,K185,0)</f>
      </c>
      <c r="AK185" s="62">
        <f>IF(AN185=12,K185,0)</f>
      </c>
      <c r="AL185" s="62">
        <f>IF(AN185=21,K185,0)</f>
      </c>
      <c r="AN185" s="62" t="n">
        <v>21</v>
      </c>
      <c r="AO185" s="62">
        <f>H185*1</f>
      </c>
      <c r="AP185" s="62">
        <f>H185*(1-1)</f>
      </c>
      <c r="AQ185" s="65" t="s">
        <v>242</v>
      </c>
      <c r="AV185" s="62">
        <f>ROUND(AW185+AX185,2)</f>
      </c>
      <c r="AW185" s="62">
        <f>ROUND(G185*AO185,2)</f>
      </c>
      <c r="AX185" s="62">
        <f>ROUND(G185*AP185,2)</f>
      </c>
      <c r="AY185" s="65" t="s">
        <v>243</v>
      </c>
      <c r="AZ185" s="65" t="s">
        <v>324</v>
      </c>
      <c r="BA185" s="35" t="s">
        <v>258</v>
      </c>
      <c r="BC185" s="62">
        <f>AW185+AX185</f>
      </c>
      <c r="BD185" s="62">
        <f>H185/(100-BE185)*100</f>
      </c>
      <c r="BE185" s="62" t="n">
        <v>0</v>
      </c>
      <c r="BF185" s="62">
        <f>M185</f>
      </c>
      <c r="BH185" s="62">
        <f>G185*AO185</f>
      </c>
      <c r="BI185" s="62">
        <f>G185*AP185</f>
      </c>
      <c r="BJ185" s="62">
        <f>G185*H185</f>
      </c>
      <c r="BK185" s="65" t="s">
        <v>236</v>
      </c>
      <c r="BL185" s="62"/>
      <c r="BW185" s="62" t="n">
        <v>21</v>
      </c>
      <c r="BX185" s="16" t="s">
        <v>240</v>
      </c>
    </row>
    <row r="186">
      <c r="A186" s="66"/>
      <c r="D186" s="72" t="s">
        <v>325</v>
      </c>
      <c r="E186" s="73" t="s">
        <v>53</v>
      </c>
      <c r="G186" s="74" t="n">
        <v>1.5</v>
      </c>
      <c r="N186" s="75"/>
    </row>
    <row r="187">
      <c r="A187" s="10" t="s">
        <v>326</v>
      </c>
      <c r="B187" s="11" t="s">
        <v>252</v>
      </c>
      <c r="C187" s="11" t="s">
        <v>247</v>
      </c>
      <c r="D187" s="16" t="s">
        <v>248</v>
      </c>
      <c r="E187" s="11"/>
      <c r="F187" s="11" t="s">
        <v>79</v>
      </c>
      <c r="G187" s="62" t="n">
        <v>58.14</v>
      </c>
      <c r="H187" s="63" t="n">
        <v>0</v>
      </c>
      <c r="I187" s="62">
        <f>ROUND(G187*AO187,2)</f>
      </c>
      <c r="J187" s="62">
        <f>ROUND(G187*AP187,2)</f>
      </c>
      <c r="K187" s="62">
        <f>ROUND(G187*H187,2)</f>
      </c>
      <c r="L187" s="62" t="n">
        <v>0.065</v>
      </c>
      <c r="M187" s="62">
        <f>G187*L187</f>
      </c>
      <c r="N187" s="64" t="s">
        <v>62</v>
      </c>
      <c r="Z187" s="62">
        <f>ROUND(IF(AQ187="5",BJ187,0),2)</f>
      </c>
      <c r="AB187" s="62">
        <f>ROUND(IF(AQ187="1",BH187,0),2)</f>
      </c>
      <c r="AC187" s="62">
        <f>ROUND(IF(AQ187="1",BI187,0),2)</f>
      </c>
      <c r="AD187" s="62">
        <f>ROUND(IF(AQ187="7",BH187,0),2)</f>
      </c>
      <c r="AE187" s="62">
        <f>ROUND(IF(AQ187="7",BI187,0),2)</f>
      </c>
      <c r="AF187" s="62">
        <f>ROUND(IF(AQ187="2",BH187,0),2)</f>
      </c>
      <c r="AG187" s="62">
        <f>ROUND(IF(AQ187="2",BI187,0),2)</f>
      </c>
      <c r="AH187" s="62">
        <f>ROUND(IF(AQ187="0",BJ187,0),2)</f>
      </c>
      <c r="AI187" s="35" t="s">
        <v>252</v>
      </c>
      <c r="AJ187" s="62">
        <f>IF(AN187=0,K187,0)</f>
      </c>
      <c r="AK187" s="62">
        <f>IF(AN187=12,K187,0)</f>
      </c>
      <c r="AL187" s="62">
        <f>IF(AN187=21,K187,0)</f>
      </c>
      <c r="AN187" s="62" t="n">
        <v>21</v>
      </c>
      <c r="AO187" s="62">
        <f>H187*1</f>
      </c>
      <c r="AP187" s="62">
        <f>H187*(1-1)</f>
      </c>
      <c r="AQ187" s="65" t="s">
        <v>242</v>
      </c>
      <c r="AV187" s="62">
        <f>ROUND(AW187+AX187,2)</f>
      </c>
      <c r="AW187" s="62">
        <f>ROUND(G187*AO187,2)</f>
      </c>
      <c r="AX187" s="62">
        <f>ROUND(G187*AP187,2)</f>
      </c>
      <c r="AY187" s="65" t="s">
        <v>243</v>
      </c>
      <c r="AZ187" s="65" t="s">
        <v>324</v>
      </c>
      <c r="BA187" s="35" t="s">
        <v>258</v>
      </c>
      <c r="BC187" s="62">
        <f>AW187+AX187</f>
      </c>
      <c r="BD187" s="62">
        <f>H187/(100-BE187)*100</f>
      </c>
      <c r="BE187" s="62" t="n">
        <v>0</v>
      </c>
      <c r="BF187" s="62">
        <f>M187</f>
      </c>
      <c r="BH187" s="62">
        <f>G187*AO187</f>
      </c>
      <c r="BI187" s="62">
        <f>G187*AP187</f>
      </c>
      <c r="BJ187" s="62">
        <f>G187*H187</f>
      </c>
      <c r="BK187" s="65" t="s">
        <v>236</v>
      </c>
      <c r="BL187" s="62"/>
      <c r="BW187" s="62" t="n">
        <v>21</v>
      </c>
      <c r="BX187" s="16" t="s">
        <v>248</v>
      </c>
    </row>
    <row r="188">
      <c r="A188" s="66"/>
      <c r="D188" s="72" t="s">
        <v>152</v>
      </c>
      <c r="E188" s="73" t="s">
        <v>53</v>
      </c>
      <c r="G188" s="74" t="n">
        <v>57</v>
      </c>
      <c r="N188" s="75"/>
    </row>
    <row r="189">
      <c r="A189" s="66"/>
      <c r="D189" s="72" t="s">
        <v>327</v>
      </c>
      <c r="E189" s="73" t="s">
        <v>53</v>
      </c>
      <c r="G189" s="74" t="n">
        <v>1.14</v>
      </c>
      <c r="N189" s="75"/>
    </row>
    <row r="190" customHeight="true" ht="27">
      <c r="A190" s="66"/>
      <c r="C190" s="76" t="s">
        <v>212</v>
      </c>
      <c r="D190" s="77" t="s">
        <v>251</v>
      </c>
      <c r="E190" s="78"/>
      <c r="F190" s="78"/>
      <c r="G190" s="78"/>
      <c r="H190" s="79"/>
      <c r="I190" s="78"/>
      <c r="J190" s="78"/>
      <c r="K190" s="78"/>
      <c r="L190" s="78"/>
      <c r="M190" s="78"/>
      <c r="N190" s="80"/>
    </row>
    <row r="191">
      <c r="A191" s="56" t="s">
        <v>53</v>
      </c>
      <c r="B191" s="57" t="s">
        <v>328</v>
      </c>
      <c r="C191" s="57" t="s">
        <v>53</v>
      </c>
      <c r="D191" s="58" t="s">
        <v>329</v>
      </c>
      <c r="E191" s="57"/>
      <c r="F191" s="59" t="s">
        <v>4</v>
      </c>
      <c r="G191" s="59" t="s">
        <v>4</v>
      </c>
      <c r="H191" s="60" t="s">
        <v>4</v>
      </c>
      <c r="I191" s="2">
        <f>ROUND(SUM(I192,I201,I208,I214,I220,I224,I233,I239,I246,I248,I255,I258,I276),2)</f>
      </c>
      <c r="J191" s="2">
        <f>ROUND(SUM(J192,J201,J208,J214,J220,J224,J233,J239,J246,J248,J255,J258,J276),2)</f>
      </c>
      <c r="K191" s="2">
        <f>ROUND(SUM(K192,K201,K208,K214,K220,K224,K233,K239,K246,K248,K255,K258,K276),2)</f>
      </c>
      <c r="L191" s="35" t="s">
        <v>53</v>
      </c>
      <c r="M191" s="2">
        <f>SUM(M192,M201,M208,M214,M220,M224,M233,M239,M246,M248,M255,M258,M276)</f>
      </c>
      <c r="N191" s="61" t="s">
        <v>53</v>
      </c>
    </row>
    <row r="192">
      <c r="A192" s="56" t="s">
        <v>53</v>
      </c>
      <c r="B192" s="57" t="s">
        <v>328</v>
      </c>
      <c r="C192" s="57" t="s">
        <v>56</v>
      </c>
      <c r="D192" s="58" t="s">
        <v>57</v>
      </c>
      <c r="E192" s="57"/>
      <c r="F192" s="59" t="s">
        <v>4</v>
      </c>
      <c r="G192" s="59" t="s">
        <v>4</v>
      </c>
      <c r="H192" s="60" t="s">
        <v>4</v>
      </c>
      <c r="I192" s="2">
        <f>ROUND(SUM(I193:I198),2)</f>
      </c>
      <c r="J192" s="2">
        <f>ROUND(SUM(J193:J198),2)</f>
      </c>
      <c r="K192" s="2">
        <f>ROUND(SUM(K193:K198),2)</f>
      </c>
      <c r="L192" s="35" t="s">
        <v>53</v>
      </c>
      <c r="M192" s="2">
        <f>SUM(M193:M198)</f>
      </c>
      <c r="N192" s="61" t="s">
        <v>53</v>
      </c>
      <c r="AI192" s="35" t="s">
        <v>328</v>
      </c>
      <c r="AS192" s="2">
        <f>SUM(AJ193:AJ198)</f>
      </c>
      <c r="AT192" s="2">
        <f>SUM(AK193:AK198)</f>
      </c>
      <c r="AU192" s="2">
        <f>SUM(AL193:AL198)</f>
      </c>
    </row>
    <row r="193">
      <c r="A193" s="10" t="s">
        <v>330</v>
      </c>
      <c r="B193" s="11" t="s">
        <v>328</v>
      </c>
      <c r="C193" s="11" t="s">
        <v>331</v>
      </c>
      <c r="D193" s="16" t="s">
        <v>332</v>
      </c>
      <c r="E193" s="11"/>
      <c r="F193" s="11" t="s">
        <v>61</v>
      </c>
      <c r="G193" s="62" t="n">
        <v>6</v>
      </c>
      <c r="H193" s="63" t="n">
        <v>0</v>
      </c>
      <c r="I193" s="62">
        <f>ROUND(G193*AO193,2)</f>
      </c>
      <c r="J193" s="62">
        <f>ROUND(G193*AP193,2)</f>
      </c>
      <c r="K193" s="62">
        <f>ROUND(G193*H193,2)</f>
      </c>
      <c r="L193" s="62" t="n">
        <v>0</v>
      </c>
      <c r="M193" s="62">
        <f>G193*L193</f>
      </c>
      <c r="N193" s="64" t="s">
        <v>62</v>
      </c>
      <c r="Z193" s="62">
        <f>ROUND(IF(AQ193="5",BJ193,0),2)</f>
      </c>
      <c r="AB193" s="62">
        <f>ROUND(IF(AQ193="1",BH193,0),2)</f>
      </c>
      <c r="AC193" s="62">
        <f>ROUND(IF(AQ193="1",BI193,0),2)</f>
      </c>
      <c r="AD193" s="62">
        <f>ROUND(IF(AQ193="7",BH193,0),2)</f>
      </c>
      <c r="AE193" s="62">
        <f>ROUND(IF(AQ193="7",BI193,0),2)</f>
      </c>
      <c r="AF193" s="62">
        <f>ROUND(IF(AQ193="2",BH193,0),2)</f>
      </c>
      <c r="AG193" s="62">
        <f>ROUND(IF(AQ193="2",BI193,0),2)</f>
      </c>
      <c r="AH193" s="62">
        <f>ROUND(IF(AQ193="0",BJ193,0),2)</f>
      </c>
      <c r="AI193" s="35" t="s">
        <v>328</v>
      </c>
      <c r="AJ193" s="62">
        <f>IF(AN193=0,K193,0)</f>
      </c>
      <c r="AK193" s="62">
        <f>IF(AN193=12,K193,0)</f>
      </c>
      <c r="AL193" s="62">
        <f>IF(AN193=21,K193,0)</f>
      </c>
      <c r="AN193" s="62" t="n">
        <v>21</v>
      </c>
      <c r="AO193" s="62">
        <f>H193*0</f>
      </c>
      <c r="AP193" s="62">
        <f>H193*(1-0)</f>
      </c>
      <c r="AQ193" s="65" t="s">
        <v>58</v>
      </c>
      <c r="AV193" s="62">
        <f>ROUND(AW193+AX193,2)</f>
      </c>
      <c r="AW193" s="62">
        <f>ROUND(G193*AO193,2)</f>
      </c>
      <c r="AX193" s="62">
        <f>ROUND(G193*AP193,2)</f>
      </c>
      <c r="AY193" s="65" t="s">
        <v>63</v>
      </c>
      <c r="AZ193" s="65" t="s">
        <v>333</v>
      </c>
      <c r="BA193" s="35" t="s">
        <v>334</v>
      </c>
      <c r="BC193" s="62">
        <f>AW193+AX193</f>
      </c>
      <c r="BD193" s="62">
        <f>H193/(100-BE193)*100</f>
      </c>
      <c r="BE193" s="62" t="n">
        <v>0</v>
      </c>
      <c r="BF193" s="62">
        <f>M193</f>
      </c>
      <c r="BH193" s="62">
        <f>G193*AO193</f>
      </c>
      <c r="BI193" s="62">
        <f>G193*AP193</f>
      </c>
      <c r="BJ193" s="62">
        <f>G193*H193</f>
      </c>
      <c r="BK193" s="65" t="s">
        <v>66</v>
      </c>
      <c r="BL193" s="62" t="n">
        <v>11</v>
      </c>
      <c r="BW193" s="62" t="n">
        <v>21</v>
      </c>
      <c r="BX193" s="16" t="s">
        <v>332</v>
      </c>
    </row>
    <row r="194">
      <c r="A194" s="10" t="s">
        <v>335</v>
      </c>
      <c r="B194" s="11" t="s">
        <v>328</v>
      </c>
      <c r="C194" s="11" t="s">
        <v>260</v>
      </c>
      <c r="D194" s="16" t="s">
        <v>261</v>
      </c>
      <c r="E194" s="11"/>
      <c r="F194" s="11" t="s">
        <v>61</v>
      </c>
      <c r="G194" s="62" t="n">
        <v>1</v>
      </c>
      <c r="H194" s="63" t="n">
        <v>0</v>
      </c>
      <c r="I194" s="62">
        <f>ROUND(G194*AO194,2)</f>
      </c>
      <c r="J194" s="62">
        <f>ROUND(G194*AP194,2)</f>
      </c>
      <c r="K194" s="62">
        <f>ROUND(G194*H194,2)</f>
      </c>
      <c r="L194" s="62" t="n">
        <v>0.225</v>
      </c>
      <c r="M194" s="62">
        <f>G194*L194</f>
      </c>
      <c r="N194" s="64" t="s">
        <v>62</v>
      </c>
      <c r="Z194" s="62">
        <f>ROUND(IF(AQ194="5",BJ194,0),2)</f>
      </c>
      <c r="AB194" s="62">
        <f>ROUND(IF(AQ194="1",BH194,0),2)</f>
      </c>
      <c r="AC194" s="62">
        <f>ROUND(IF(AQ194="1",BI194,0),2)</f>
      </c>
      <c r="AD194" s="62">
        <f>ROUND(IF(AQ194="7",BH194,0),2)</f>
      </c>
      <c r="AE194" s="62">
        <f>ROUND(IF(AQ194="7",BI194,0),2)</f>
      </c>
      <c r="AF194" s="62">
        <f>ROUND(IF(AQ194="2",BH194,0),2)</f>
      </c>
      <c r="AG194" s="62">
        <f>ROUND(IF(AQ194="2",BI194,0),2)</f>
      </c>
      <c r="AH194" s="62">
        <f>ROUND(IF(AQ194="0",BJ194,0),2)</f>
      </c>
      <c r="AI194" s="35" t="s">
        <v>328</v>
      </c>
      <c r="AJ194" s="62">
        <f>IF(AN194=0,K194,0)</f>
      </c>
      <c r="AK194" s="62">
        <f>IF(AN194=12,K194,0)</f>
      </c>
      <c r="AL194" s="62">
        <f>IF(AN194=21,K194,0)</f>
      </c>
      <c r="AN194" s="62" t="n">
        <v>21</v>
      </c>
      <c r="AO194" s="62">
        <f>H194*0</f>
      </c>
      <c r="AP194" s="62">
        <f>H194*(1-0)</f>
      </c>
      <c r="AQ194" s="65" t="s">
        <v>58</v>
      </c>
      <c r="AV194" s="62">
        <f>ROUND(AW194+AX194,2)</f>
      </c>
      <c r="AW194" s="62">
        <f>ROUND(G194*AO194,2)</f>
      </c>
      <c r="AX194" s="62">
        <f>ROUND(G194*AP194,2)</f>
      </c>
      <c r="AY194" s="65" t="s">
        <v>63</v>
      </c>
      <c r="AZ194" s="65" t="s">
        <v>333</v>
      </c>
      <c r="BA194" s="35" t="s">
        <v>334</v>
      </c>
      <c r="BC194" s="62">
        <f>AW194+AX194</f>
      </c>
      <c r="BD194" s="62">
        <f>H194/(100-BE194)*100</f>
      </c>
      <c r="BE194" s="62" t="n">
        <v>0</v>
      </c>
      <c r="BF194" s="62">
        <f>M194</f>
      </c>
      <c r="BH194" s="62">
        <f>G194*AO194</f>
      </c>
      <c r="BI194" s="62">
        <f>G194*AP194</f>
      </c>
      <c r="BJ194" s="62">
        <f>G194*H194</f>
      </c>
      <c r="BK194" s="65" t="s">
        <v>66</v>
      </c>
      <c r="BL194" s="62" t="n">
        <v>11</v>
      </c>
      <c r="BW194" s="62" t="n">
        <v>21</v>
      </c>
      <c r="BX194" s="16" t="s">
        <v>261</v>
      </c>
    </row>
    <row r="195">
      <c r="A195" s="10" t="s">
        <v>336</v>
      </c>
      <c r="B195" s="11" t="s">
        <v>328</v>
      </c>
      <c r="C195" s="11" t="s">
        <v>68</v>
      </c>
      <c r="D195" s="16" t="s">
        <v>69</v>
      </c>
      <c r="E195" s="11"/>
      <c r="F195" s="11" t="s">
        <v>61</v>
      </c>
      <c r="G195" s="62" t="n">
        <v>4</v>
      </c>
      <c r="H195" s="63" t="n">
        <v>0</v>
      </c>
      <c r="I195" s="62">
        <f>ROUND(G195*AO195,2)</f>
      </c>
      <c r="J195" s="62">
        <f>ROUND(G195*AP195,2)</f>
      </c>
      <c r="K195" s="62">
        <f>ROUND(G195*H195,2)</f>
      </c>
      <c r="L195" s="62" t="n">
        <v>0.33</v>
      </c>
      <c r="M195" s="62">
        <f>G195*L195</f>
      </c>
      <c r="N195" s="64" t="s">
        <v>62</v>
      </c>
      <c r="Z195" s="62">
        <f>ROUND(IF(AQ195="5",BJ195,0),2)</f>
      </c>
      <c r="AB195" s="62">
        <f>ROUND(IF(AQ195="1",BH195,0),2)</f>
      </c>
      <c r="AC195" s="62">
        <f>ROUND(IF(AQ195="1",BI195,0),2)</f>
      </c>
      <c r="AD195" s="62">
        <f>ROUND(IF(AQ195="7",BH195,0),2)</f>
      </c>
      <c r="AE195" s="62">
        <f>ROUND(IF(AQ195="7",BI195,0),2)</f>
      </c>
      <c r="AF195" s="62">
        <f>ROUND(IF(AQ195="2",BH195,0),2)</f>
      </c>
      <c r="AG195" s="62">
        <f>ROUND(IF(AQ195="2",BI195,0),2)</f>
      </c>
      <c r="AH195" s="62">
        <f>ROUND(IF(AQ195="0",BJ195,0),2)</f>
      </c>
      <c r="AI195" s="35" t="s">
        <v>328</v>
      </c>
      <c r="AJ195" s="62">
        <f>IF(AN195=0,K195,0)</f>
      </c>
      <c r="AK195" s="62">
        <f>IF(AN195=12,K195,0)</f>
      </c>
      <c r="AL195" s="62">
        <f>IF(AN195=21,K195,0)</f>
      </c>
      <c r="AN195" s="62" t="n">
        <v>21</v>
      </c>
      <c r="AO195" s="62">
        <f>H195*0</f>
      </c>
      <c r="AP195" s="62">
        <f>H195*(1-0)</f>
      </c>
      <c r="AQ195" s="65" t="s">
        <v>58</v>
      </c>
      <c r="AV195" s="62">
        <f>ROUND(AW195+AX195,2)</f>
      </c>
      <c r="AW195" s="62">
        <f>ROUND(G195*AO195,2)</f>
      </c>
      <c r="AX195" s="62">
        <f>ROUND(G195*AP195,2)</f>
      </c>
      <c r="AY195" s="65" t="s">
        <v>63</v>
      </c>
      <c r="AZ195" s="65" t="s">
        <v>333</v>
      </c>
      <c r="BA195" s="35" t="s">
        <v>334</v>
      </c>
      <c r="BC195" s="62">
        <f>AW195+AX195</f>
      </c>
      <c r="BD195" s="62">
        <f>H195/(100-BE195)*100</f>
      </c>
      <c r="BE195" s="62" t="n">
        <v>0</v>
      </c>
      <c r="BF195" s="62">
        <f>M195</f>
      </c>
      <c r="BH195" s="62">
        <f>G195*AO195</f>
      </c>
      <c r="BI195" s="62">
        <f>G195*AP195</f>
      </c>
      <c r="BJ195" s="62">
        <f>G195*H195</f>
      </c>
      <c r="BK195" s="65" t="s">
        <v>66</v>
      </c>
      <c r="BL195" s="62" t="n">
        <v>11</v>
      </c>
      <c r="BW195" s="62" t="n">
        <v>21</v>
      </c>
      <c r="BX195" s="16" t="s">
        <v>69</v>
      </c>
    </row>
    <row r="196">
      <c r="A196" s="10" t="s">
        <v>337</v>
      </c>
      <c r="B196" s="11" t="s">
        <v>328</v>
      </c>
      <c r="C196" s="11" t="s">
        <v>73</v>
      </c>
      <c r="D196" s="16" t="s">
        <v>74</v>
      </c>
      <c r="E196" s="11"/>
      <c r="F196" s="11" t="s">
        <v>61</v>
      </c>
      <c r="G196" s="62" t="n">
        <v>154</v>
      </c>
      <c r="H196" s="63" t="n">
        <v>0</v>
      </c>
      <c r="I196" s="62">
        <f>ROUND(G196*AO196,2)</f>
      </c>
      <c r="J196" s="62">
        <f>ROUND(G196*AP196,2)</f>
      </c>
      <c r="K196" s="62">
        <f>ROUND(G196*H196,2)</f>
      </c>
      <c r="L196" s="62" t="n">
        <v>0.11</v>
      </c>
      <c r="M196" s="62">
        <f>G196*L196</f>
      </c>
      <c r="N196" s="64" t="s">
        <v>62</v>
      </c>
      <c r="Z196" s="62">
        <f>ROUND(IF(AQ196="5",BJ196,0),2)</f>
      </c>
      <c r="AB196" s="62">
        <f>ROUND(IF(AQ196="1",BH196,0),2)</f>
      </c>
      <c r="AC196" s="62">
        <f>ROUND(IF(AQ196="1",BI196,0),2)</f>
      </c>
      <c r="AD196" s="62">
        <f>ROUND(IF(AQ196="7",BH196,0),2)</f>
      </c>
      <c r="AE196" s="62">
        <f>ROUND(IF(AQ196="7",BI196,0),2)</f>
      </c>
      <c r="AF196" s="62">
        <f>ROUND(IF(AQ196="2",BH196,0),2)</f>
      </c>
      <c r="AG196" s="62">
        <f>ROUND(IF(AQ196="2",BI196,0),2)</f>
      </c>
      <c r="AH196" s="62">
        <f>ROUND(IF(AQ196="0",BJ196,0),2)</f>
      </c>
      <c r="AI196" s="35" t="s">
        <v>328</v>
      </c>
      <c r="AJ196" s="62">
        <f>IF(AN196=0,K196,0)</f>
      </c>
      <c r="AK196" s="62">
        <f>IF(AN196=12,K196,0)</f>
      </c>
      <c r="AL196" s="62">
        <f>IF(AN196=21,K196,0)</f>
      </c>
      <c r="AN196" s="62" t="n">
        <v>21</v>
      </c>
      <c r="AO196" s="62">
        <f>H196*0</f>
      </c>
      <c r="AP196" s="62">
        <f>H196*(1-0)</f>
      </c>
      <c r="AQ196" s="65" t="s">
        <v>58</v>
      </c>
      <c r="AV196" s="62">
        <f>ROUND(AW196+AX196,2)</f>
      </c>
      <c r="AW196" s="62">
        <f>ROUND(G196*AO196,2)</f>
      </c>
      <c r="AX196" s="62">
        <f>ROUND(G196*AP196,2)</f>
      </c>
      <c r="AY196" s="65" t="s">
        <v>63</v>
      </c>
      <c r="AZ196" s="65" t="s">
        <v>333</v>
      </c>
      <c r="BA196" s="35" t="s">
        <v>334</v>
      </c>
      <c r="BC196" s="62">
        <f>AW196+AX196</f>
      </c>
      <c r="BD196" s="62">
        <f>H196/(100-BE196)*100</f>
      </c>
      <c r="BE196" s="62" t="n">
        <v>0</v>
      </c>
      <c r="BF196" s="62">
        <f>M196</f>
      </c>
      <c r="BH196" s="62">
        <f>G196*AO196</f>
      </c>
      <c r="BI196" s="62">
        <f>G196*AP196</f>
      </c>
      <c r="BJ196" s="62">
        <f>G196*H196</f>
      </c>
      <c r="BK196" s="65" t="s">
        <v>66</v>
      </c>
      <c r="BL196" s="62" t="n">
        <v>11</v>
      </c>
      <c r="BW196" s="62" t="n">
        <v>21</v>
      </c>
      <c r="BX196" s="16" t="s">
        <v>74</v>
      </c>
    </row>
    <row r="197" customHeight="true" ht="13.5">
      <c r="A197" s="66"/>
      <c r="C197" s="67" t="s">
        <v>70</v>
      </c>
      <c r="D197" s="68" t="s">
        <v>75</v>
      </c>
      <c r="E197" s="69"/>
      <c r="F197" s="69"/>
      <c r="G197" s="69"/>
      <c r="H197" s="70"/>
      <c r="I197" s="69"/>
      <c r="J197" s="69"/>
      <c r="K197" s="69"/>
      <c r="L197" s="69"/>
      <c r="M197" s="69"/>
      <c r="N197" s="71"/>
    </row>
    <row r="198">
      <c r="A198" s="10" t="s">
        <v>338</v>
      </c>
      <c r="B198" s="11" t="s">
        <v>328</v>
      </c>
      <c r="C198" s="11" t="s">
        <v>77</v>
      </c>
      <c r="D198" s="16" t="s">
        <v>78</v>
      </c>
      <c r="E198" s="11"/>
      <c r="F198" s="11" t="s">
        <v>79</v>
      </c>
      <c r="G198" s="62" t="n">
        <v>36</v>
      </c>
      <c r="H198" s="63" t="n">
        <v>0</v>
      </c>
      <c r="I198" s="62">
        <f>ROUND(G198*AO198,2)</f>
      </c>
      <c r="J198" s="62">
        <f>ROUND(G198*AP198,2)</f>
      </c>
      <c r="K198" s="62">
        <f>ROUND(G198*H198,2)</f>
      </c>
      <c r="L198" s="62" t="n">
        <v>0.27</v>
      </c>
      <c r="M198" s="62">
        <f>G198*L198</f>
      </c>
      <c r="N198" s="64" t="s">
        <v>62</v>
      </c>
      <c r="Z198" s="62">
        <f>ROUND(IF(AQ198="5",BJ198,0),2)</f>
      </c>
      <c r="AB198" s="62">
        <f>ROUND(IF(AQ198="1",BH198,0),2)</f>
      </c>
      <c r="AC198" s="62">
        <f>ROUND(IF(AQ198="1",BI198,0),2)</f>
      </c>
      <c r="AD198" s="62">
        <f>ROUND(IF(AQ198="7",BH198,0),2)</f>
      </c>
      <c r="AE198" s="62">
        <f>ROUND(IF(AQ198="7",BI198,0),2)</f>
      </c>
      <c r="AF198" s="62">
        <f>ROUND(IF(AQ198="2",BH198,0),2)</f>
      </c>
      <c r="AG198" s="62">
        <f>ROUND(IF(AQ198="2",BI198,0),2)</f>
      </c>
      <c r="AH198" s="62">
        <f>ROUND(IF(AQ198="0",BJ198,0),2)</f>
      </c>
      <c r="AI198" s="35" t="s">
        <v>328</v>
      </c>
      <c r="AJ198" s="62">
        <f>IF(AN198=0,K198,0)</f>
      </c>
      <c r="AK198" s="62">
        <f>IF(AN198=12,K198,0)</f>
      </c>
      <c r="AL198" s="62">
        <f>IF(AN198=21,K198,0)</f>
      </c>
      <c r="AN198" s="62" t="n">
        <v>21</v>
      </c>
      <c r="AO198" s="62">
        <f>H198*0</f>
      </c>
      <c r="AP198" s="62">
        <f>H198*(1-0)</f>
      </c>
      <c r="AQ198" s="65" t="s">
        <v>58</v>
      </c>
      <c r="AV198" s="62">
        <f>ROUND(AW198+AX198,2)</f>
      </c>
      <c r="AW198" s="62">
        <f>ROUND(G198*AO198,2)</f>
      </c>
      <c r="AX198" s="62">
        <f>ROUND(G198*AP198,2)</f>
      </c>
      <c r="AY198" s="65" t="s">
        <v>63</v>
      </c>
      <c r="AZ198" s="65" t="s">
        <v>333</v>
      </c>
      <c r="BA198" s="35" t="s">
        <v>334</v>
      </c>
      <c r="BC198" s="62">
        <f>AW198+AX198</f>
      </c>
      <c r="BD198" s="62">
        <f>H198/(100-BE198)*100</f>
      </c>
      <c r="BE198" s="62" t="n">
        <v>0</v>
      </c>
      <c r="BF198" s="62">
        <f>M198</f>
      </c>
      <c r="BH198" s="62">
        <f>G198*AO198</f>
      </c>
      <c r="BI198" s="62">
        <f>G198*AP198</f>
      </c>
      <c r="BJ198" s="62">
        <f>G198*H198</f>
      </c>
      <c r="BK198" s="65" t="s">
        <v>66</v>
      </c>
      <c r="BL198" s="62" t="n">
        <v>11</v>
      </c>
      <c r="BW198" s="62" t="n">
        <v>21</v>
      </c>
      <c r="BX198" s="16" t="s">
        <v>78</v>
      </c>
    </row>
    <row r="199" customHeight="true" ht="13.5">
      <c r="A199" s="66"/>
      <c r="C199" s="67" t="s">
        <v>70</v>
      </c>
      <c r="D199" s="68" t="s">
        <v>80</v>
      </c>
      <c r="E199" s="69"/>
      <c r="F199" s="69"/>
      <c r="G199" s="69"/>
      <c r="H199" s="70"/>
      <c r="I199" s="69"/>
      <c r="J199" s="69"/>
      <c r="K199" s="69"/>
      <c r="L199" s="69"/>
      <c r="M199" s="69"/>
      <c r="N199" s="71"/>
    </row>
    <row r="200">
      <c r="A200" s="66"/>
      <c r="D200" s="72" t="s">
        <v>339</v>
      </c>
      <c r="E200" s="73" t="s">
        <v>53</v>
      </c>
      <c r="G200" s="74" t="n">
        <v>36</v>
      </c>
      <c r="N200" s="75"/>
    </row>
    <row r="201">
      <c r="A201" s="56" t="s">
        <v>53</v>
      </c>
      <c r="B201" s="57" t="s">
        <v>328</v>
      </c>
      <c r="C201" s="57" t="s">
        <v>82</v>
      </c>
      <c r="D201" s="58" t="s">
        <v>83</v>
      </c>
      <c r="E201" s="57"/>
      <c r="F201" s="59" t="s">
        <v>4</v>
      </c>
      <c r="G201" s="59" t="s">
        <v>4</v>
      </c>
      <c r="H201" s="60" t="s">
        <v>4</v>
      </c>
      <c r="I201" s="2">
        <f>ROUND(SUM(I202:I207),2)</f>
      </c>
      <c r="J201" s="2">
        <f>ROUND(SUM(J202:J207),2)</f>
      </c>
      <c r="K201" s="2">
        <f>ROUND(SUM(K202:K207),2)</f>
      </c>
      <c r="L201" s="35" t="s">
        <v>53</v>
      </c>
      <c r="M201" s="2">
        <f>SUM(M202:M207)</f>
      </c>
      <c r="N201" s="61" t="s">
        <v>53</v>
      </c>
      <c r="AI201" s="35" t="s">
        <v>328</v>
      </c>
      <c r="AS201" s="2">
        <f>SUM(AJ202:AJ207)</f>
      </c>
      <c r="AT201" s="2">
        <f>SUM(AK202:AK207)</f>
      </c>
      <c r="AU201" s="2">
        <f>SUM(AL202:AL207)</f>
      </c>
    </row>
    <row r="202">
      <c r="A202" s="10" t="s">
        <v>340</v>
      </c>
      <c r="B202" s="11" t="s">
        <v>328</v>
      </c>
      <c r="C202" s="11" t="s">
        <v>85</v>
      </c>
      <c r="D202" s="16" t="s">
        <v>86</v>
      </c>
      <c r="E202" s="11"/>
      <c r="F202" s="11" t="s">
        <v>87</v>
      </c>
      <c r="G202" s="62" t="n">
        <v>14</v>
      </c>
      <c r="H202" s="63" t="n">
        <v>0</v>
      </c>
      <c r="I202" s="62">
        <f>ROUND(G202*AO202,2)</f>
      </c>
      <c r="J202" s="62">
        <f>ROUND(G202*AP202,2)</f>
      </c>
      <c r="K202" s="62">
        <f>ROUND(G202*H202,2)</f>
      </c>
      <c r="L202" s="62" t="n">
        <v>0</v>
      </c>
      <c r="M202" s="62">
        <f>G202*L202</f>
      </c>
      <c r="N202" s="64" t="s">
        <v>62</v>
      </c>
      <c r="Z202" s="62">
        <f>ROUND(IF(AQ202="5",BJ202,0),2)</f>
      </c>
      <c r="AB202" s="62">
        <f>ROUND(IF(AQ202="1",BH202,0),2)</f>
      </c>
      <c r="AC202" s="62">
        <f>ROUND(IF(AQ202="1",BI202,0),2)</f>
      </c>
      <c r="AD202" s="62">
        <f>ROUND(IF(AQ202="7",BH202,0),2)</f>
      </c>
      <c r="AE202" s="62">
        <f>ROUND(IF(AQ202="7",BI202,0),2)</f>
      </c>
      <c r="AF202" s="62">
        <f>ROUND(IF(AQ202="2",BH202,0),2)</f>
      </c>
      <c r="AG202" s="62">
        <f>ROUND(IF(AQ202="2",BI202,0),2)</f>
      </c>
      <c r="AH202" s="62">
        <f>ROUND(IF(AQ202="0",BJ202,0),2)</f>
      </c>
      <c r="AI202" s="35" t="s">
        <v>328</v>
      </c>
      <c r="AJ202" s="62">
        <f>IF(AN202=0,K202,0)</f>
      </c>
      <c r="AK202" s="62">
        <f>IF(AN202=12,K202,0)</f>
      </c>
      <c r="AL202" s="62">
        <f>IF(AN202=21,K202,0)</f>
      </c>
      <c r="AN202" s="62" t="n">
        <v>21</v>
      </c>
      <c r="AO202" s="62">
        <f>H202*0</f>
      </c>
      <c r="AP202" s="62">
        <f>H202*(1-0)</f>
      </c>
      <c r="AQ202" s="65" t="s">
        <v>58</v>
      </c>
      <c r="AV202" s="62">
        <f>ROUND(AW202+AX202,2)</f>
      </c>
      <c r="AW202" s="62">
        <f>ROUND(G202*AO202,2)</f>
      </c>
      <c r="AX202" s="62">
        <f>ROUND(G202*AP202,2)</f>
      </c>
      <c r="AY202" s="65" t="s">
        <v>88</v>
      </c>
      <c r="AZ202" s="65" t="s">
        <v>333</v>
      </c>
      <c r="BA202" s="35" t="s">
        <v>334</v>
      </c>
      <c r="BC202" s="62">
        <f>AW202+AX202</f>
      </c>
      <c r="BD202" s="62">
        <f>H202/(100-BE202)*100</f>
      </c>
      <c r="BE202" s="62" t="n">
        <v>0</v>
      </c>
      <c r="BF202" s="62">
        <f>M202</f>
      </c>
      <c r="BH202" s="62">
        <f>G202*AO202</f>
      </c>
      <c r="BI202" s="62">
        <f>G202*AP202</f>
      </c>
      <c r="BJ202" s="62">
        <f>G202*H202</f>
      </c>
      <c r="BK202" s="65" t="s">
        <v>66</v>
      </c>
      <c r="BL202" s="62" t="n">
        <v>12</v>
      </c>
      <c r="BW202" s="62" t="n">
        <v>21</v>
      </c>
      <c r="BX202" s="16" t="s">
        <v>86</v>
      </c>
    </row>
    <row r="203">
      <c r="A203" s="10" t="s">
        <v>341</v>
      </c>
      <c r="B203" s="11" t="s">
        <v>328</v>
      </c>
      <c r="C203" s="11" t="s">
        <v>90</v>
      </c>
      <c r="D203" s="16" t="s">
        <v>91</v>
      </c>
      <c r="E203" s="11"/>
      <c r="F203" s="11" t="s">
        <v>87</v>
      </c>
      <c r="G203" s="62" t="n">
        <v>11</v>
      </c>
      <c r="H203" s="63" t="n">
        <v>0</v>
      </c>
      <c r="I203" s="62">
        <f>ROUND(G203*AO203,2)</f>
      </c>
      <c r="J203" s="62">
        <f>ROUND(G203*AP203,2)</f>
      </c>
      <c r="K203" s="62">
        <f>ROUND(G203*H203,2)</f>
      </c>
      <c r="L203" s="62" t="n">
        <v>0</v>
      </c>
      <c r="M203" s="62">
        <f>G203*L203</f>
      </c>
      <c r="N203" s="64" t="s">
        <v>62</v>
      </c>
      <c r="Z203" s="62">
        <f>ROUND(IF(AQ203="5",BJ203,0),2)</f>
      </c>
      <c r="AB203" s="62">
        <f>ROUND(IF(AQ203="1",BH203,0),2)</f>
      </c>
      <c r="AC203" s="62">
        <f>ROUND(IF(AQ203="1",BI203,0),2)</f>
      </c>
      <c r="AD203" s="62">
        <f>ROUND(IF(AQ203="7",BH203,0),2)</f>
      </c>
      <c r="AE203" s="62">
        <f>ROUND(IF(AQ203="7",BI203,0),2)</f>
      </c>
      <c r="AF203" s="62">
        <f>ROUND(IF(AQ203="2",BH203,0),2)</f>
      </c>
      <c r="AG203" s="62">
        <f>ROUND(IF(AQ203="2",BI203,0),2)</f>
      </c>
      <c r="AH203" s="62">
        <f>ROUND(IF(AQ203="0",BJ203,0),2)</f>
      </c>
      <c r="AI203" s="35" t="s">
        <v>328</v>
      </c>
      <c r="AJ203" s="62">
        <f>IF(AN203=0,K203,0)</f>
      </c>
      <c r="AK203" s="62">
        <f>IF(AN203=12,K203,0)</f>
      </c>
      <c r="AL203" s="62">
        <f>IF(AN203=21,K203,0)</f>
      </c>
      <c r="AN203" s="62" t="n">
        <v>21</v>
      </c>
      <c r="AO203" s="62">
        <f>H203*0</f>
      </c>
      <c r="AP203" s="62">
        <f>H203*(1-0)</f>
      </c>
      <c r="AQ203" s="65" t="s">
        <v>58</v>
      </c>
      <c r="AV203" s="62">
        <f>ROUND(AW203+AX203,2)</f>
      </c>
      <c r="AW203" s="62">
        <f>ROUND(G203*AO203,2)</f>
      </c>
      <c r="AX203" s="62">
        <f>ROUND(G203*AP203,2)</f>
      </c>
      <c r="AY203" s="65" t="s">
        <v>88</v>
      </c>
      <c r="AZ203" s="65" t="s">
        <v>333</v>
      </c>
      <c r="BA203" s="35" t="s">
        <v>334</v>
      </c>
      <c r="BC203" s="62">
        <f>AW203+AX203</f>
      </c>
      <c r="BD203" s="62">
        <f>H203/(100-BE203)*100</f>
      </c>
      <c r="BE203" s="62" t="n">
        <v>0</v>
      </c>
      <c r="BF203" s="62">
        <f>M203</f>
      </c>
      <c r="BH203" s="62">
        <f>G203*AO203</f>
      </c>
      <c r="BI203" s="62">
        <f>G203*AP203</f>
      </c>
      <c r="BJ203" s="62">
        <f>G203*H203</f>
      </c>
      <c r="BK203" s="65" t="s">
        <v>66</v>
      </c>
      <c r="BL203" s="62" t="n">
        <v>12</v>
      </c>
      <c r="BW203" s="62" t="n">
        <v>21</v>
      </c>
      <c r="BX203" s="16" t="s">
        <v>91</v>
      </c>
    </row>
    <row r="204">
      <c r="A204" s="66"/>
      <c r="D204" s="72" t="s">
        <v>342</v>
      </c>
      <c r="E204" s="73" t="s">
        <v>53</v>
      </c>
      <c r="G204" s="74" t="n">
        <v>11</v>
      </c>
      <c r="N204" s="75"/>
    </row>
    <row r="205">
      <c r="A205" s="10" t="s">
        <v>343</v>
      </c>
      <c r="B205" s="11" t="s">
        <v>328</v>
      </c>
      <c r="C205" s="11" t="s">
        <v>94</v>
      </c>
      <c r="D205" s="16" t="s">
        <v>95</v>
      </c>
      <c r="E205" s="11"/>
      <c r="F205" s="11" t="s">
        <v>87</v>
      </c>
      <c r="G205" s="62" t="n">
        <v>26.2</v>
      </c>
      <c r="H205" s="63" t="n">
        <v>0</v>
      </c>
      <c r="I205" s="62">
        <f>ROUND(G205*AO205,2)</f>
      </c>
      <c r="J205" s="62">
        <f>ROUND(G205*AP205,2)</f>
      </c>
      <c r="K205" s="62">
        <f>ROUND(G205*H205,2)</f>
      </c>
      <c r="L205" s="62" t="n">
        <v>0</v>
      </c>
      <c r="M205" s="62">
        <f>G205*L205</f>
      </c>
      <c r="N205" s="64" t="s">
        <v>62</v>
      </c>
      <c r="Z205" s="62">
        <f>ROUND(IF(AQ205="5",BJ205,0),2)</f>
      </c>
      <c r="AB205" s="62">
        <f>ROUND(IF(AQ205="1",BH205,0),2)</f>
      </c>
      <c r="AC205" s="62">
        <f>ROUND(IF(AQ205="1",BI205,0),2)</f>
      </c>
      <c r="AD205" s="62">
        <f>ROUND(IF(AQ205="7",BH205,0),2)</f>
      </c>
      <c r="AE205" s="62">
        <f>ROUND(IF(AQ205="7",BI205,0),2)</f>
      </c>
      <c r="AF205" s="62">
        <f>ROUND(IF(AQ205="2",BH205,0),2)</f>
      </c>
      <c r="AG205" s="62">
        <f>ROUND(IF(AQ205="2",BI205,0),2)</f>
      </c>
      <c r="AH205" s="62">
        <f>ROUND(IF(AQ205="0",BJ205,0),2)</f>
      </c>
      <c r="AI205" s="35" t="s">
        <v>328</v>
      </c>
      <c r="AJ205" s="62">
        <f>IF(AN205=0,K205,0)</f>
      </c>
      <c r="AK205" s="62">
        <f>IF(AN205=12,K205,0)</f>
      </c>
      <c r="AL205" s="62">
        <f>IF(AN205=21,K205,0)</f>
      </c>
      <c r="AN205" s="62" t="n">
        <v>21</v>
      </c>
      <c r="AO205" s="62">
        <f>H205*0</f>
      </c>
      <c r="AP205" s="62">
        <f>H205*(1-0)</f>
      </c>
      <c r="AQ205" s="65" t="s">
        <v>58</v>
      </c>
      <c r="AV205" s="62">
        <f>ROUND(AW205+AX205,2)</f>
      </c>
      <c r="AW205" s="62">
        <f>ROUND(G205*AO205,2)</f>
      </c>
      <c r="AX205" s="62">
        <f>ROUND(G205*AP205,2)</f>
      </c>
      <c r="AY205" s="65" t="s">
        <v>88</v>
      </c>
      <c r="AZ205" s="65" t="s">
        <v>333</v>
      </c>
      <c r="BA205" s="35" t="s">
        <v>334</v>
      </c>
      <c r="BC205" s="62">
        <f>AW205+AX205</f>
      </c>
      <c r="BD205" s="62">
        <f>H205/(100-BE205)*100</f>
      </c>
      <c r="BE205" s="62" t="n">
        <v>0</v>
      </c>
      <c r="BF205" s="62">
        <f>M205</f>
      </c>
      <c r="BH205" s="62">
        <f>G205*AO205</f>
      </c>
      <c r="BI205" s="62">
        <f>G205*AP205</f>
      </c>
      <c r="BJ205" s="62">
        <f>G205*H205</f>
      </c>
      <c r="BK205" s="65" t="s">
        <v>66</v>
      </c>
      <c r="BL205" s="62" t="n">
        <v>12</v>
      </c>
      <c r="BW205" s="62" t="n">
        <v>21</v>
      </c>
      <c r="BX205" s="16" t="s">
        <v>95</v>
      </c>
    </row>
    <row r="206">
      <c r="A206" s="66"/>
      <c r="D206" s="72" t="s">
        <v>344</v>
      </c>
      <c r="E206" s="73" t="s">
        <v>53</v>
      </c>
      <c r="G206" s="74" t="n">
        <v>26.2</v>
      </c>
      <c r="N206" s="75"/>
    </row>
    <row r="207">
      <c r="A207" s="10" t="s">
        <v>345</v>
      </c>
      <c r="B207" s="11" t="s">
        <v>328</v>
      </c>
      <c r="C207" s="11" t="s">
        <v>98</v>
      </c>
      <c r="D207" s="16" t="s">
        <v>99</v>
      </c>
      <c r="E207" s="11"/>
      <c r="F207" s="11" t="s">
        <v>87</v>
      </c>
      <c r="G207" s="62" t="n">
        <v>26.2</v>
      </c>
      <c r="H207" s="63" t="n">
        <v>0</v>
      </c>
      <c r="I207" s="62">
        <f>ROUND(G207*AO207,2)</f>
      </c>
      <c r="J207" s="62">
        <f>ROUND(G207*AP207,2)</f>
      </c>
      <c r="K207" s="62">
        <f>ROUND(G207*H207,2)</f>
      </c>
      <c r="L207" s="62" t="n">
        <v>0</v>
      </c>
      <c r="M207" s="62">
        <f>G207*L207</f>
      </c>
      <c r="N207" s="64" t="s">
        <v>62</v>
      </c>
      <c r="Z207" s="62">
        <f>ROUND(IF(AQ207="5",BJ207,0),2)</f>
      </c>
      <c r="AB207" s="62">
        <f>ROUND(IF(AQ207="1",BH207,0),2)</f>
      </c>
      <c r="AC207" s="62">
        <f>ROUND(IF(AQ207="1",BI207,0),2)</f>
      </c>
      <c r="AD207" s="62">
        <f>ROUND(IF(AQ207="7",BH207,0),2)</f>
      </c>
      <c r="AE207" s="62">
        <f>ROUND(IF(AQ207="7",BI207,0),2)</f>
      </c>
      <c r="AF207" s="62">
        <f>ROUND(IF(AQ207="2",BH207,0),2)</f>
      </c>
      <c r="AG207" s="62">
        <f>ROUND(IF(AQ207="2",BI207,0),2)</f>
      </c>
      <c r="AH207" s="62">
        <f>ROUND(IF(AQ207="0",BJ207,0),2)</f>
      </c>
      <c r="AI207" s="35" t="s">
        <v>328</v>
      </c>
      <c r="AJ207" s="62">
        <f>IF(AN207=0,K207,0)</f>
      </c>
      <c r="AK207" s="62">
        <f>IF(AN207=12,K207,0)</f>
      </c>
      <c r="AL207" s="62">
        <f>IF(AN207=21,K207,0)</f>
      </c>
      <c r="AN207" s="62" t="n">
        <v>21</v>
      </c>
      <c r="AO207" s="62">
        <f>H207*0</f>
      </c>
      <c r="AP207" s="62">
        <f>H207*(1-0)</f>
      </c>
      <c r="AQ207" s="65" t="s">
        <v>58</v>
      </c>
      <c r="AV207" s="62">
        <f>ROUND(AW207+AX207,2)</f>
      </c>
      <c r="AW207" s="62">
        <f>ROUND(G207*AO207,2)</f>
      </c>
      <c r="AX207" s="62">
        <f>ROUND(G207*AP207,2)</f>
      </c>
      <c r="AY207" s="65" t="s">
        <v>88</v>
      </c>
      <c r="AZ207" s="65" t="s">
        <v>333</v>
      </c>
      <c r="BA207" s="35" t="s">
        <v>334</v>
      </c>
      <c r="BC207" s="62">
        <f>AW207+AX207</f>
      </c>
      <c r="BD207" s="62">
        <f>H207/(100-BE207)*100</f>
      </c>
      <c r="BE207" s="62" t="n">
        <v>0</v>
      </c>
      <c r="BF207" s="62">
        <f>M207</f>
      </c>
      <c r="BH207" s="62">
        <f>G207*AO207</f>
      </c>
      <c r="BI207" s="62">
        <f>G207*AP207</f>
      </c>
      <c r="BJ207" s="62">
        <f>G207*H207</f>
      </c>
      <c r="BK207" s="65" t="s">
        <v>66</v>
      </c>
      <c r="BL207" s="62" t="n">
        <v>12</v>
      </c>
      <c r="BW207" s="62" t="n">
        <v>21</v>
      </c>
      <c r="BX207" s="16" t="s">
        <v>99</v>
      </c>
    </row>
    <row r="208">
      <c r="A208" s="56" t="s">
        <v>53</v>
      </c>
      <c r="B208" s="57" t="s">
        <v>328</v>
      </c>
      <c r="C208" s="57" t="s">
        <v>100</v>
      </c>
      <c r="D208" s="58" t="s">
        <v>101</v>
      </c>
      <c r="E208" s="57"/>
      <c r="F208" s="59" t="s">
        <v>4</v>
      </c>
      <c r="G208" s="59" t="s">
        <v>4</v>
      </c>
      <c r="H208" s="60" t="s">
        <v>4</v>
      </c>
      <c r="I208" s="2">
        <f>ROUND(SUM(I209:I212),2)</f>
      </c>
      <c r="J208" s="2">
        <f>ROUND(SUM(J209:J212),2)</f>
      </c>
      <c r="K208" s="2">
        <f>ROUND(SUM(K209:K212),2)</f>
      </c>
      <c r="L208" s="35" t="s">
        <v>53</v>
      </c>
      <c r="M208" s="2">
        <f>SUM(M209:M212)</f>
      </c>
      <c r="N208" s="61" t="s">
        <v>53</v>
      </c>
      <c r="AI208" s="35" t="s">
        <v>328</v>
      </c>
      <c r="AS208" s="2">
        <f>SUM(AJ209:AJ212)</f>
      </c>
      <c r="AT208" s="2">
        <f>SUM(AK209:AK212)</f>
      </c>
      <c r="AU208" s="2">
        <f>SUM(AL209:AL212)</f>
      </c>
    </row>
    <row r="209">
      <c r="A209" s="10" t="s">
        <v>167</v>
      </c>
      <c r="B209" s="11" t="s">
        <v>328</v>
      </c>
      <c r="C209" s="11" t="s">
        <v>346</v>
      </c>
      <c r="D209" s="16" t="s">
        <v>347</v>
      </c>
      <c r="E209" s="11"/>
      <c r="F209" s="11" t="s">
        <v>61</v>
      </c>
      <c r="G209" s="62" t="n">
        <v>6</v>
      </c>
      <c r="H209" s="63" t="n">
        <v>0</v>
      </c>
      <c r="I209" s="62">
        <f>ROUND(G209*AO209,2)</f>
      </c>
      <c r="J209" s="62">
        <f>ROUND(G209*AP209,2)</f>
      </c>
      <c r="K209" s="62">
        <f>ROUND(G209*H209,2)</f>
      </c>
      <c r="L209" s="62" t="n">
        <v>0</v>
      </c>
      <c r="M209" s="62">
        <f>G209*L209</f>
      </c>
      <c r="N209" s="64" t="s">
        <v>62</v>
      </c>
      <c r="Z209" s="62">
        <f>ROUND(IF(AQ209="5",BJ209,0),2)</f>
      </c>
      <c r="AB209" s="62">
        <f>ROUND(IF(AQ209="1",BH209,0),2)</f>
      </c>
      <c r="AC209" s="62">
        <f>ROUND(IF(AQ209="1",BI209,0),2)</f>
      </c>
      <c r="AD209" s="62">
        <f>ROUND(IF(AQ209="7",BH209,0),2)</f>
      </c>
      <c r="AE209" s="62">
        <f>ROUND(IF(AQ209="7",BI209,0),2)</f>
      </c>
      <c r="AF209" s="62">
        <f>ROUND(IF(AQ209="2",BH209,0),2)</f>
      </c>
      <c r="AG209" s="62">
        <f>ROUND(IF(AQ209="2",BI209,0),2)</f>
      </c>
      <c r="AH209" s="62">
        <f>ROUND(IF(AQ209="0",BJ209,0),2)</f>
      </c>
      <c r="AI209" s="35" t="s">
        <v>328</v>
      </c>
      <c r="AJ209" s="62">
        <f>IF(AN209=0,K209,0)</f>
      </c>
      <c r="AK209" s="62">
        <f>IF(AN209=12,K209,0)</f>
      </c>
      <c r="AL209" s="62">
        <f>IF(AN209=21,K209,0)</f>
      </c>
      <c r="AN209" s="62" t="n">
        <v>21</v>
      </c>
      <c r="AO209" s="62">
        <f>H209*0</f>
      </c>
      <c r="AP209" s="62">
        <f>H209*(1-0)</f>
      </c>
      <c r="AQ209" s="65" t="s">
        <v>58</v>
      </c>
      <c r="AV209" s="62">
        <f>ROUND(AW209+AX209,2)</f>
      </c>
      <c r="AW209" s="62">
        <f>ROUND(G209*AO209,2)</f>
      </c>
      <c r="AX209" s="62">
        <f>ROUND(G209*AP209,2)</f>
      </c>
      <c r="AY209" s="65" t="s">
        <v>105</v>
      </c>
      <c r="AZ209" s="65" t="s">
        <v>333</v>
      </c>
      <c r="BA209" s="35" t="s">
        <v>334</v>
      </c>
      <c r="BC209" s="62">
        <f>AW209+AX209</f>
      </c>
      <c r="BD209" s="62">
        <f>H209/(100-BE209)*100</f>
      </c>
      <c r="BE209" s="62" t="n">
        <v>0</v>
      </c>
      <c r="BF209" s="62">
        <f>M209</f>
      </c>
      <c r="BH209" s="62">
        <f>G209*AO209</f>
      </c>
      <c r="BI209" s="62">
        <f>G209*AP209</f>
      </c>
      <c r="BJ209" s="62">
        <f>G209*H209</f>
      </c>
      <c r="BK209" s="65" t="s">
        <v>66</v>
      </c>
      <c r="BL209" s="62" t="n">
        <v>16</v>
      </c>
      <c r="BW209" s="62" t="n">
        <v>21</v>
      </c>
      <c r="BX209" s="16" t="s">
        <v>347</v>
      </c>
    </row>
    <row r="210">
      <c r="A210" s="10" t="s">
        <v>348</v>
      </c>
      <c r="B210" s="11" t="s">
        <v>328</v>
      </c>
      <c r="C210" s="11" t="s">
        <v>103</v>
      </c>
      <c r="D210" s="16" t="s">
        <v>104</v>
      </c>
      <c r="E210" s="11"/>
      <c r="F210" s="11" t="s">
        <v>87</v>
      </c>
      <c r="G210" s="62" t="n">
        <v>20.44</v>
      </c>
      <c r="H210" s="63" t="n">
        <v>0</v>
      </c>
      <c r="I210" s="62">
        <f>ROUND(G210*AO210,2)</f>
      </c>
      <c r="J210" s="62">
        <f>ROUND(G210*AP210,2)</f>
      </c>
      <c r="K210" s="62">
        <f>ROUND(G210*H210,2)</f>
      </c>
      <c r="L210" s="62" t="n">
        <v>0</v>
      </c>
      <c r="M210" s="62">
        <f>G210*L210</f>
      </c>
      <c r="N210" s="64" t="s">
        <v>62</v>
      </c>
      <c r="Z210" s="62">
        <f>ROUND(IF(AQ210="5",BJ210,0),2)</f>
      </c>
      <c r="AB210" s="62">
        <f>ROUND(IF(AQ210="1",BH210,0),2)</f>
      </c>
      <c r="AC210" s="62">
        <f>ROUND(IF(AQ210="1",BI210,0),2)</f>
      </c>
      <c r="AD210" s="62">
        <f>ROUND(IF(AQ210="7",BH210,0),2)</f>
      </c>
      <c r="AE210" s="62">
        <f>ROUND(IF(AQ210="7",BI210,0),2)</f>
      </c>
      <c r="AF210" s="62">
        <f>ROUND(IF(AQ210="2",BH210,0),2)</f>
      </c>
      <c r="AG210" s="62">
        <f>ROUND(IF(AQ210="2",BI210,0),2)</f>
      </c>
      <c r="AH210" s="62">
        <f>ROUND(IF(AQ210="0",BJ210,0),2)</f>
      </c>
      <c r="AI210" s="35" t="s">
        <v>328</v>
      </c>
      <c r="AJ210" s="62">
        <f>IF(AN210=0,K210,0)</f>
      </c>
      <c r="AK210" s="62">
        <f>IF(AN210=12,K210,0)</f>
      </c>
      <c r="AL210" s="62">
        <f>IF(AN210=21,K210,0)</f>
      </c>
      <c r="AN210" s="62" t="n">
        <v>21</v>
      </c>
      <c r="AO210" s="62">
        <f>H210*0</f>
      </c>
      <c r="AP210" s="62">
        <f>H210*(1-0)</f>
      </c>
      <c r="AQ210" s="65" t="s">
        <v>58</v>
      </c>
      <c r="AV210" s="62">
        <f>ROUND(AW210+AX210,2)</f>
      </c>
      <c r="AW210" s="62">
        <f>ROUND(G210*AO210,2)</f>
      </c>
      <c r="AX210" s="62">
        <f>ROUND(G210*AP210,2)</f>
      </c>
      <c r="AY210" s="65" t="s">
        <v>105</v>
      </c>
      <c r="AZ210" s="65" t="s">
        <v>333</v>
      </c>
      <c r="BA210" s="35" t="s">
        <v>334</v>
      </c>
      <c r="BC210" s="62">
        <f>AW210+AX210</f>
      </c>
      <c r="BD210" s="62">
        <f>H210/(100-BE210)*100</f>
      </c>
      <c r="BE210" s="62" t="n">
        <v>0</v>
      </c>
      <c r="BF210" s="62">
        <f>M210</f>
      </c>
      <c r="BH210" s="62">
        <f>G210*AO210</f>
      </c>
      <c r="BI210" s="62">
        <f>G210*AP210</f>
      </c>
      <c r="BJ210" s="62">
        <f>G210*H210</f>
      </c>
      <c r="BK210" s="65" t="s">
        <v>66</v>
      </c>
      <c r="BL210" s="62" t="n">
        <v>16</v>
      </c>
      <c r="BW210" s="62" t="n">
        <v>21</v>
      </c>
      <c r="BX210" s="16" t="s">
        <v>104</v>
      </c>
    </row>
    <row r="211">
      <c r="A211" s="66"/>
      <c r="D211" s="72" t="s">
        <v>349</v>
      </c>
      <c r="E211" s="73" t="s">
        <v>53</v>
      </c>
      <c r="G211" s="74" t="n">
        <v>20.44</v>
      </c>
      <c r="N211" s="75"/>
    </row>
    <row r="212">
      <c r="A212" s="10" t="s">
        <v>178</v>
      </c>
      <c r="B212" s="11" t="s">
        <v>328</v>
      </c>
      <c r="C212" s="11" t="s">
        <v>108</v>
      </c>
      <c r="D212" s="16" t="s">
        <v>109</v>
      </c>
      <c r="E212" s="11"/>
      <c r="F212" s="11" t="s">
        <v>87</v>
      </c>
      <c r="G212" s="62" t="n">
        <v>102.2</v>
      </c>
      <c r="H212" s="63" t="n">
        <v>0</v>
      </c>
      <c r="I212" s="62">
        <f>ROUND(G212*AO212,2)</f>
      </c>
      <c r="J212" s="62">
        <f>ROUND(G212*AP212,2)</f>
      </c>
      <c r="K212" s="62">
        <f>ROUND(G212*H212,2)</f>
      </c>
      <c r="L212" s="62" t="n">
        <v>0</v>
      </c>
      <c r="M212" s="62">
        <f>G212*L212</f>
      </c>
      <c r="N212" s="64" t="s">
        <v>62</v>
      </c>
      <c r="Z212" s="62">
        <f>ROUND(IF(AQ212="5",BJ212,0),2)</f>
      </c>
      <c r="AB212" s="62">
        <f>ROUND(IF(AQ212="1",BH212,0),2)</f>
      </c>
      <c r="AC212" s="62">
        <f>ROUND(IF(AQ212="1",BI212,0),2)</f>
      </c>
      <c r="AD212" s="62">
        <f>ROUND(IF(AQ212="7",BH212,0),2)</f>
      </c>
      <c r="AE212" s="62">
        <f>ROUND(IF(AQ212="7",BI212,0),2)</f>
      </c>
      <c r="AF212" s="62">
        <f>ROUND(IF(AQ212="2",BH212,0),2)</f>
      </c>
      <c r="AG212" s="62">
        <f>ROUND(IF(AQ212="2",BI212,0),2)</f>
      </c>
      <c r="AH212" s="62">
        <f>ROUND(IF(AQ212="0",BJ212,0),2)</f>
      </c>
      <c r="AI212" s="35" t="s">
        <v>328</v>
      </c>
      <c r="AJ212" s="62">
        <f>IF(AN212=0,K212,0)</f>
      </c>
      <c r="AK212" s="62">
        <f>IF(AN212=12,K212,0)</f>
      </c>
      <c r="AL212" s="62">
        <f>IF(AN212=21,K212,0)</f>
      </c>
      <c r="AN212" s="62" t="n">
        <v>21</v>
      </c>
      <c r="AO212" s="62">
        <f>H212*0</f>
      </c>
      <c r="AP212" s="62">
        <f>H212*(1-0)</f>
      </c>
      <c r="AQ212" s="65" t="s">
        <v>58</v>
      </c>
      <c r="AV212" s="62">
        <f>ROUND(AW212+AX212,2)</f>
      </c>
      <c r="AW212" s="62">
        <f>ROUND(G212*AO212,2)</f>
      </c>
      <c r="AX212" s="62">
        <f>ROUND(G212*AP212,2)</f>
      </c>
      <c r="AY212" s="65" t="s">
        <v>105</v>
      </c>
      <c r="AZ212" s="65" t="s">
        <v>333</v>
      </c>
      <c r="BA212" s="35" t="s">
        <v>334</v>
      </c>
      <c r="BC212" s="62">
        <f>AW212+AX212</f>
      </c>
      <c r="BD212" s="62">
        <f>H212/(100-BE212)*100</f>
      </c>
      <c r="BE212" s="62" t="n">
        <v>0</v>
      </c>
      <c r="BF212" s="62">
        <f>M212</f>
      </c>
      <c r="BH212" s="62">
        <f>G212*AO212</f>
      </c>
      <c r="BI212" s="62">
        <f>G212*AP212</f>
      </c>
      <c r="BJ212" s="62">
        <f>G212*H212</f>
      </c>
      <c r="BK212" s="65" t="s">
        <v>66</v>
      </c>
      <c r="BL212" s="62" t="n">
        <v>16</v>
      </c>
      <c r="BW212" s="62" t="n">
        <v>21</v>
      </c>
      <c r="BX212" s="16" t="s">
        <v>109</v>
      </c>
    </row>
    <row r="213">
      <c r="A213" s="66"/>
      <c r="D213" s="72" t="s">
        <v>350</v>
      </c>
      <c r="E213" s="73" t="s">
        <v>53</v>
      </c>
      <c r="G213" s="74" t="n">
        <v>102.2</v>
      </c>
      <c r="N213" s="75"/>
    </row>
    <row r="214">
      <c r="A214" s="56" t="s">
        <v>53</v>
      </c>
      <c r="B214" s="57" t="s">
        <v>328</v>
      </c>
      <c r="C214" s="57" t="s">
        <v>111</v>
      </c>
      <c r="D214" s="58" t="s">
        <v>112</v>
      </c>
      <c r="E214" s="57"/>
      <c r="F214" s="59" t="s">
        <v>4</v>
      </c>
      <c r="G214" s="59" t="s">
        <v>4</v>
      </c>
      <c r="H214" s="60" t="s">
        <v>4</v>
      </c>
      <c r="I214" s="2">
        <f>ROUND(SUM(I215:I217),2)</f>
      </c>
      <c r="J214" s="2">
        <f>ROUND(SUM(J215:J217),2)</f>
      </c>
      <c r="K214" s="2">
        <f>ROUND(SUM(K215:K217),2)</f>
      </c>
      <c r="L214" s="35" t="s">
        <v>53</v>
      </c>
      <c r="M214" s="2">
        <f>SUM(M215:M217)</f>
      </c>
      <c r="N214" s="61" t="s">
        <v>53</v>
      </c>
      <c r="AI214" s="35" t="s">
        <v>328</v>
      </c>
      <c r="AS214" s="2">
        <f>SUM(AJ215:AJ217)</f>
      </c>
      <c r="AT214" s="2">
        <f>SUM(AK215:AK217)</f>
      </c>
      <c r="AU214" s="2">
        <f>SUM(AL215:AL217)</f>
      </c>
    </row>
    <row r="215">
      <c r="A215" s="10" t="s">
        <v>351</v>
      </c>
      <c r="B215" s="11" t="s">
        <v>328</v>
      </c>
      <c r="C215" s="11" t="s">
        <v>113</v>
      </c>
      <c r="D215" s="16" t="s">
        <v>114</v>
      </c>
      <c r="E215" s="11"/>
      <c r="F215" s="11" t="s">
        <v>87</v>
      </c>
      <c r="G215" s="62" t="n">
        <v>20.44</v>
      </c>
      <c r="H215" s="63" t="n">
        <v>0</v>
      </c>
      <c r="I215" s="62">
        <f>ROUND(G215*AO215,2)</f>
      </c>
      <c r="J215" s="62">
        <f>ROUND(G215*AP215,2)</f>
      </c>
      <c r="K215" s="62">
        <f>ROUND(G215*H215,2)</f>
      </c>
      <c r="L215" s="62" t="n">
        <v>0</v>
      </c>
      <c r="M215" s="62">
        <f>G215*L215</f>
      </c>
      <c r="N215" s="64" t="s">
        <v>62</v>
      </c>
      <c r="Z215" s="62">
        <f>ROUND(IF(AQ215="5",BJ215,0),2)</f>
      </c>
      <c r="AB215" s="62">
        <f>ROUND(IF(AQ215="1",BH215,0),2)</f>
      </c>
      <c r="AC215" s="62">
        <f>ROUND(IF(AQ215="1",BI215,0),2)</f>
      </c>
      <c r="AD215" s="62">
        <f>ROUND(IF(AQ215="7",BH215,0),2)</f>
      </c>
      <c r="AE215" s="62">
        <f>ROUND(IF(AQ215="7",BI215,0),2)</f>
      </c>
      <c r="AF215" s="62">
        <f>ROUND(IF(AQ215="2",BH215,0),2)</f>
      </c>
      <c r="AG215" s="62">
        <f>ROUND(IF(AQ215="2",BI215,0),2)</f>
      </c>
      <c r="AH215" s="62">
        <f>ROUND(IF(AQ215="0",BJ215,0),2)</f>
      </c>
      <c r="AI215" s="35" t="s">
        <v>328</v>
      </c>
      <c r="AJ215" s="62">
        <f>IF(AN215=0,K215,0)</f>
      </c>
      <c r="AK215" s="62">
        <f>IF(AN215=12,K215,0)</f>
      </c>
      <c r="AL215" s="62">
        <f>IF(AN215=21,K215,0)</f>
      </c>
      <c r="AN215" s="62" t="n">
        <v>21</v>
      </c>
      <c r="AO215" s="62">
        <f>H215*0</f>
      </c>
      <c r="AP215" s="62">
        <f>H215*(1-0)</f>
      </c>
      <c r="AQ215" s="65" t="s">
        <v>58</v>
      </c>
      <c r="AV215" s="62">
        <f>ROUND(AW215+AX215,2)</f>
      </c>
      <c r="AW215" s="62">
        <f>ROUND(G215*AO215,2)</f>
      </c>
      <c r="AX215" s="62">
        <f>ROUND(G215*AP215,2)</f>
      </c>
      <c r="AY215" s="65" t="s">
        <v>115</v>
      </c>
      <c r="AZ215" s="65" t="s">
        <v>333</v>
      </c>
      <c r="BA215" s="35" t="s">
        <v>334</v>
      </c>
      <c r="BC215" s="62">
        <f>AW215+AX215</f>
      </c>
      <c r="BD215" s="62">
        <f>H215/(100-BE215)*100</f>
      </c>
      <c r="BE215" s="62" t="n">
        <v>0</v>
      </c>
      <c r="BF215" s="62">
        <f>M215</f>
      </c>
      <c r="BH215" s="62">
        <f>G215*AO215</f>
      </c>
      <c r="BI215" s="62">
        <f>G215*AP215</f>
      </c>
      <c r="BJ215" s="62">
        <f>G215*H215</f>
      </c>
      <c r="BK215" s="65" t="s">
        <v>66</v>
      </c>
      <c r="BL215" s="62" t="n">
        <v>17</v>
      </c>
      <c r="BW215" s="62" t="n">
        <v>21</v>
      </c>
      <c r="BX215" s="16" t="s">
        <v>114</v>
      </c>
    </row>
    <row r="216" customHeight="true" ht="13.5">
      <c r="A216" s="66"/>
      <c r="C216" s="67" t="s">
        <v>70</v>
      </c>
      <c r="D216" s="68" t="s">
        <v>116</v>
      </c>
      <c r="E216" s="69"/>
      <c r="F216" s="69"/>
      <c r="G216" s="69"/>
      <c r="H216" s="70"/>
      <c r="I216" s="69"/>
      <c r="J216" s="69"/>
      <c r="K216" s="69"/>
      <c r="L216" s="69"/>
      <c r="M216" s="69"/>
      <c r="N216" s="71"/>
    </row>
    <row r="217">
      <c r="A217" s="10" t="s">
        <v>352</v>
      </c>
      <c r="B217" s="11" t="s">
        <v>328</v>
      </c>
      <c r="C217" s="11" t="s">
        <v>117</v>
      </c>
      <c r="D217" s="16" t="s">
        <v>118</v>
      </c>
      <c r="E217" s="11"/>
      <c r="F217" s="11" t="s">
        <v>87</v>
      </c>
      <c r="G217" s="62" t="n">
        <v>5.76</v>
      </c>
      <c r="H217" s="63" t="n">
        <v>0</v>
      </c>
      <c r="I217" s="62">
        <f>ROUND(G217*AO217,2)</f>
      </c>
      <c r="J217" s="62">
        <f>ROUND(G217*AP217,2)</f>
      </c>
      <c r="K217" s="62">
        <f>ROUND(G217*H217,2)</f>
      </c>
      <c r="L217" s="62" t="n">
        <v>0</v>
      </c>
      <c r="M217" s="62">
        <f>G217*L217</f>
      </c>
      <c r="N217" s="64" t="s">
        <v>62</v>
      </c>
      <c r="Z217" s="62">
        <f>ROUND(IF(AQ217="5",BJ217,0),2)</f>
      </c>
      <c r="AB217" s="62">
        <f>ROUND(IF(AQ217="1",BH217,0),2)</f>
      </c>
      <c r="AC217" s="62">
        <f>ROUND(IF(AQ217="1",BI217,0),2)</f>
      </c>
      <c r="AD217" s="62">
        <f>ROUND(IF(AQ217="7",BH217,0),2)</f>
      </c>
      <c r="AE217" s="62">
        <f>ROUND(IF(AQ217="7",BI217,0),2)</f>
      </c>
      <c r="AF217" s="62">
        <f>ROUND(IF(AQ217="2",BH217,0),2)</f>
      </c>
      <c r="AG217" s="62">
        <f>ROUND(IF(AQ217="2",BI217,0),2)</f>
      </c>
      <c r="AH217" s="62">
        <f>ROUND(IF(AQ217="0",BJ217,0),2)</f>
      </c>
      <c r="AI217" s="35" t="s">
        <v>328</v>
      </c>
      <c r="AJ217" s="62">
        <f>IF(AN217=0,K217,0)</f>
      </c>
      <c r="AK217" s="62">
        <f>IF(AN217=12,K217,0)</f>
      </c>
      <c r="AL217" s="62">
        <f>IF(AN217=21,K217,0)</f>
      </c>
      <c r="AN217" s="62" t="n">
        <v>21</v>
      </c>
      <c r="AO217" s="62">
        <f>H217*0</f>
      </c>
      <c r="AP217" s="62">
        <f>H217*(1-0)</f>
      </c>
      <c r="AQ217" s="65" t="s">
        <v>58</v>
      </c>
      <c r="AV217" s="62">
        <f>ROUND(AW217+AX217,2)</f>
      </c>
      <c r="AW217" s="62">
        <f>ROUND(G217*AO217,2)</f>
      </c>
      <c r="AX217" s="62">
        <f>ROUND(G217*AP217,2)</f>
      </c>
      <c r="AY217" s="65" t="s">
        <v>115</v>
      </c>
      <c r="AZ217" s="65" t="s">
        <v>333</v>
      </c>
      <c r="BA217" s="35" t="s">
        <v>334</v>
      </c>
      <c r="BC217" s="62">
        <f>AW217+AX217</f>
      </c>
      <c r="BD217" s="62">
        <f>H217/(100-BE217)*100</f>
      </c>
      <c r="BE217" s="62" t="n">
        <v>0</v>
      </c>
      <c r="BF217" s="62">
        <f>M217</f>
      </c>
      <c r="BH217" s="62">
        <f>G217*AO217</f>
      </c>
      <c r="BI217" s="62">
        <f>G217*AP217</f>
      </c>
      <c r="BJ217" s="62">
        <f>G217*H217</f>
      </c>
      <c r="BK217" s="65" t="s">
        <v>66</v>
      </c>
      <c r="BL217" s="62" t="n">
        <v>17</v>
      </c>
      <c r="BW217" s="62" t="n">
        <v>21</v>
      </c>
      <c r="BX217" s="16" t="s">
        <v>118</v>
      </c>
    </row>
    <row r="218" customHeight="true" ht="13.5">
      <c r="A218" s="66"/>
      <c r="C218" s="67" t="s">
        <v>70</v>
      </c>
      <c r="D218" s="68" t="s">
        <v>119</v>
      </c>
      <c r="E218" s="69"/>
      <c r="F218" s="69"/>
      <c r="G218" s="69"/>
      <c r="H218" s="70"/>
      <c r="I218" s="69"/>
      <c r="J218" s="69"/>
      <c r="K218" s="69"/>
      <c r="L218" s="69"/>
      <c r="M218" s="69"/>
      <c r="N218" s="71"/>
    </row>
    <row r="219">
      <c r="A219" s="66"/>
      <c r="D219" s="72" t="s">
        <v>353</v>
      </c>
      <c r="E219" s="73" t="s">
        <v>53</v>
      </c>
      <c r="G219" s="74" t="n">
        <v>5.76</v>
      </c>
      <c r="N219" s="75"/>
    </row>
    <row r="220">
      <c r="A220" s="56" t="s">
        <v>53</v>
      </c>
      <c r="B220" s="57" t="s">
        <v>328</v>
      </c>
      <c r="C220" s="57" t="s">
        <v>121</v>
      </c>
      <c r="D220" s="58" t="s">
        <v>122</v>
      </c>
      <c r="E220" s="57"/>
      <c r="F220" s="59" t="s">
        <v>4</v>
      </c>
      <c r="G220" s="59" t="s">
        <v>4</v>
      </c>
      <c r="H220" s="60" t="s">
        <v>4</v>
      </c>
      <c r="I220" s="2">
        <f>ROUND(SUM(I221:I223),2)</f>
      </c>
      <c r="J220" s="2">
        <f>ROUND(SUM(J221:J223),2)</f>
      </c>
      <c r="K220" s="2">
        <f>ROUND(SUM(K221:K223),2)</f>
      </c>
      <c r="L220" s="35" t="s">
        <v>53</v>
      </c>
      <c r="M220" s="2">
        <f>SUM(M221:M223)</f>
      </c>
      <c r="N220" s="61" t="s">
        <v>53</v>
      </c>
      <c r="AI220" s="35" t="s">
        <v>328</v>
      </c>
      <c r="AS220" s="2">
        <f>SUM(AJ221:AJ223)</f>
      </c>
      <c r="AT220" s="2">
        <f>SUM(AK221:AK223)</f>
      </c>
      <c r="AU220" s="2">
        <f>SUM(AL221:AL223)</f>
      </c>
    </row>
    <row r="221">
      <c r="A221" s="10" t="s">
        <v>354</v>
      </c>
      <c r="B221" s="11" t="s">
        <v>328</v>
      </c>
      <c r="C221" s="11" t="s">
        <v>124</v>
      </c>
      <c r="D221" s="16" t="s">
        <v>125</v>
      </c>
      <c r="E221" s="11"/>
      <c r="F221" s="11" t="s">
        <v>61</v>
      </c>
      <c r="G221" s="62" t="n">
        <v>70</v>
      </c>
      <c r="H221" s="63" t="n">
        <v>0</v>
      </c>
      <c r="I221" s="62">
        <f>ROUND(G221*AO221,2)</f>
      </c>
      <c r="J221" s="62">
        <f>ROUND(G221*AP221,2)</f>
      </c>
      <c r="K221" s="62">
        <f>ROUND(G221*H221,2)</f>
      </c>
      <c r="L221" s="62" t="n">
        <v>0</v>
      </c>
      <c r="M221" s="62">
        <f>G221*L221</f>
      </c>
      <c r="N221" s="64" t="s">
        <v>62</v>
      </c>
      <c r="Z221" s="62">
        <f>ROUND(IF(AQ221="5",BJ221,0),2)</f>
      </c>
      <c r="AB221" s="62">
        <f>ROUND(IF(AQ221="1",BH221,0),2)</f>
      </c>
      <c r="AC221" s="62">
        <f>ROUND(IF(AQ221="1",BI221,0),2)</f>
      </c>
      <c r="AD221" s="62">
        <f>ROUND(IF(AQ221="7",BH221,0),2)</f>
      </c>
      <c r="AE221" s="62">
        <f>ROUND(IF(AQ221="7",BI221,0),2)</f>
      </c>
      <c r="AF221" s="62">
        <f>ROUND(IF(AQ221="2",BH221,0),2)</f>
      </c>
      <c r="AG221" s="62">
        <f>ROUND(IF(AQ221="2",BI221,0),2)</f>
      </c>
      <c r="AH221" s="62">
        <f>ROUND(IF(AQ221="0",BJ221,0),2)</f>
      </c>
      <c r="AI221" s="35" t="s">
        <v>328</v>
      </c>
      <c r="AJ221" s="62">
        <f>IF(AN221=0,K221,0)</f>
      </c>
      <c r="AK221" s="62">
        <f>IF(AN221=12,K221,0)</f>
      </c>
      <c r="AL221" s="62">
        <f>IF(AN221=21,K221,0)</f>
      </c>
      <c r="AN221" s="62" t="n">
        <v>21</v>
      </c>
      <c r="AO221" s="62">
        <f>H221*0.066867635</f>
      </c>
      <c r="AP221" s="62">
        <f>H221*(1-0.066867635)</f>
      </c>
      <c r="AQ221" s="65" t="s">
        <v>58</v>
      </c>
      <c r="AV221" s="62">
        <f>ROUND(AW221+AX221,2)</f>
      </c>
      <c r="AW221" s="62">
        <f>ROUND(G221*AO221,2)</f>
      </c>
      <c r="AX221" s="62">
        <f>ROUND(G221*AP221,2)</f>
      </c>
      <c r="AY221" s="65" t="s">
        <v>126</v>
      </c>
      <c r="AZ221" s="65" t="s">
        <v>333</v>
      </c>
      <c r="BA221" s="35" t="s">
        <v>334</v>
      </c>
      <c r="BC221" s="62">
        <f>AW221+AX221</f>
      </c>
      <c r="BD221" s="62">
        <f>H221/(100-BE221)*100</f>
      </c>
      <c r="BE221" s="62" t="n">
        <v>0</v>
      </c>
      <c r="BF221" s="62">
        <f>M221</f>
      </c>
      <c r="BH221" s="62">
        <f>G221*AO221</f>
      </c>
      <c r="BI221" s="62">
        <f>G221*AP221</f>
      </c>
      <c r="BJ221" s="62">
        <f>G221*H221</f>
      </c>
      <c r="BK221" s="65" t="s">
        <v>66</v>
      </c>
      <c r="BL221" s="62" t="n">
        <v>18</v>
      </c>
      <c r="BW221" s="62" t="n">
        <v>21</v>
      </c>
      <c r="BX221" s="16" t="s">
        <v>125</v>
      </c>
    </row>
    <row r="222">
      <c r="A222" s="10" t="s">
        <v>355</v>
      </c>
      <c r="B222" s="11" t="s">
        <v>328</v>
      </c>
      <c r="C222" s="11" t="s">
        <v>128</v>
      </c>
      <c r="D222" s="16" t="s">
        <v>129</v>
      </c>
      <c r="E222" s="11"/>
      <c r="F222" s="11" t="s">
        <v>61</v>
      </c>
      <c r="G222" s="62" t="n">
        <v>482</v>
      </c>
      <c r="H222" s="63" t="n">
        <v>0</v>
      </c>
      <c r="I222" s="62">
        <f>ROUND(G222*AO222,2)</f>
      </c>
      <c r="J222" s="62">
        <f>ROUND(G222*AP222,2)</f>
      </c>
      <c r="K222" s="62">
        <f>ROUND(G222*H222,2)</f>
      </c>
      <c r="L222" s="62" t="n">
        <v>0</v>
      </c>
      <c r="M222" s="62">
        <f>G222*L222</f>
      </c>
      <c r="N222" s="64" t="s">
        <v>62</v>
      </c>
      <c r="Z222" s="62">
        <f>ROUND(IF(AQ222="5",BJ222,0),2)</f>
      </c>
      <c r="AB222" s="62">
        <f>ROUND(IF(AQ222="1",BH222,0),2)</f>
      </c>
      <c r="AC222" s="62">
        <f>ROUND(IF(AQ222="1",BI222,0),2)</f>
      </c>
      <c r="AD222" s="62">
        <f>ROUND(IF(AQ222="7",BH222,0),2)</f>
      </c>
      <c r="AE222" s="62">
        <f>ROUND(IF(AQ222="7",BI222,0),2)</f>
      </c>
      <c r="AF222" s="62">
        <f>ROUND(IF(AQ222="2",BH222,0),2)</f>
      </c>
      <c r="AG222" s="62">
        <f>ROUND(IF(AQ222="2",BI222,0),2)</f>
      </c>
      <c r="AH222" s="62">
        <f>ROUND(IF(AQ222="0",BJ222,0),2)</f>
      </c>
      <c r="AI222" s="35" t="s">
        <v>328</v>
      </c>
      <c r="AJ222" s="62">
        <f>IF(AN222=0,K222,0)</f>
      </c>
      <c r="AK222" s="62">
        <f>IF(AN222=12,K222,0)</f>
      </c>
      <c r="AL222" s="62">
        <f>IF(AN222=21,K222,0)</f>
      </c>
      <c r="AN222" s="62" t="n">
        <v>21</v>
      </c>
      <c r="AO222" s="62">
        <f>H222*0</f>
      </c>
      <c r="AP222" s="62">
        <f>H222*(1-0)</f>
      </c>
      <c r="AQ222" s="65" t="s">
        <v>58</v>
      </c>
      <c r="AV222" s="62">
        <f>ROUND(AW222+AX222,2)</f>
      </c>
      <c r="AW222" s="62">
        <f>ROUND(G222*AO222,2)</f>
      </c>
      <c r="AX222" s="62">
        <f>ROUND(G222*AP222,2)</f>
      </c>
      <c r="AY222" s="65" t="s">
        <v>126</v>
      </c>
      <c r="AZ222" s="65" t="s">
        <v>333</v>
      </c>
      <c r="BA222" s="35" t="s">
        <v>334</v>
      </c>
      <c r="BC222" s="62">
        <f>AW222+AX222</f>
      </c>
      <c r="BD222" s="62">
        <f>H222/(100-BE222)*100</f>
      </c>
      <c r="BE222" s="62" t="n">
        <v>0</v>
      </c>
      <c r="BF222" s="62">
        <f>M222</f>
      </c>
      <c r="BH222" s="62">
        <f>G222*AO222</f>
      </c>
      <c r="BI222" s="62">
        <f>G222*AP222</f>
      </c>
      <c r="BJ222" s="62">
        <f>G222*H222</f>
      </c>
      <c r="BK222" s="65" t="s">
        <v>66</v>
      </c>
      <c r="BL222" s="62" t="n">
        <v>18</v>
      </c>
      <c r="BW222" s="62" t="n">
        <v>21</v>
      </c>
      <c r="BX222" s="16" t="s">
        <v>129</v>
      </c>
    </row>
    <row r="223">
      <c r="A223" s="10" t="s">
        <v>356</v>
      </c>
      <c r="B223" s="11" t="s">
        <v>328</v>
      </c>
      <c r="C223" s="11" t="s">
        <v>132</v>
      </c>
      <c r="D223" s="16" t="s">
        <v>133</v>
      </c>
      <c r="E223" s="11"/>
      <c r="F223" s="11" t="s">
        <v>61</v>
      </c>
      <c r="G223" s="62" t="n">
        <v>70</v>
      </c>
      <c r="H223" s="63" t="n">
        <v>0</v>
      </c>
      <c r="I223" s="62">
        <f>ROUND(G223*AO223,2)</f>
      </c>
      <c r="J223" s="62">
        <f>ROUND(G223*AP223,2)</f>
      </c>
      <c r="K223" s="62">
        <f>ROUND(G223*H223,2)</f>
      </c>
      <c r="L223" s="62" t="n">
        <v>0</v>
      </c>
      <c r="M223" s="62">
        <f>G223*L223</f>
      </c>
      <c r="N223" s="64" t="s">
        <v>62</v>
      </c>
      <c r="Z223" s="62">
        <f>ROUND(IF(AQ223="5",BJ223,0),2)</f>
      </c>
      <c r="AB223" s="62">
        <f>ROUND(IF(AQ223="1",BH223,0),2)</f>
      </c>
      <c r="AC223" s="62">
        <f>ROUND(IF(AQ223="1",BI223,0),2)</f>
      </c>
      <c r="AD223" s="62">
        <f>ROUND(IF(AQ223="7",BH223,0),2)</f>
      </c>
      <c r="AE223" s="62">
        <f>ROUND(IF(AQ223="7",BI223,0),2)</f>
      </c>
      <c r="AF223" s="62">
        <f>ROUND(IF(AQ223="2",BH223,0),2)</f>
      </c>
      <c r="AG223" s="62">
        <f>ROUND(IF(AQ223="2",BI223,0),2)</f>
      </c>
      <c r="AH223" s="62">
        <f>ROUND(IF(AQ223="0",BJ223,0),2)</f>
      </c>
      <c r="AI223" s="35" t="s">
        <v>328</v>
      </c>
      <c r="AJ223" s="62">
        <f>IF(AN223=0,K223,0)</f>
      </c>
      <c r="AK223" s="62">
        <f>IF(AN223=12,K223,0)</f>
      </c>
      <c r="AL223" s="62">
        <f>IF(AN223=21,K223,0)</f>
      </c>
      <c r="AN223" s="62" t="n">
        <v>21</v>
      </c>
      <c r="AO223" s="62">
        <f>H223*0</f>
      </c>
      <c r="AP223" s="62">
        <f>H223*(1-0)</f>
      </c>
      <c r="AQ223" s="65" t="s">
        <v>58</v>
      </c>
      <c r="AV223" s="62">
        <f>ROUND(AW223+AX223,2)</f>
      </c>
      <c r="AW223" s="62">
        <f>ROUND(G223*AO223,2)</f>
      </c>
      <c r="AX223" s="62">
        <f>ROUND(G223*AP223,2)</f>
      </c>
      <c r="AY223" s="65" t="s">
        <v>126</v>
      </c>
      <c r="AZ223" s="65" t="s">
        <v>333</v>
      </c>
      <c r="BA223" s="35" t="s">
        <v>334</v>
      </c>
      <c r="BC223" s="62">
        <f>AW223+AX223</f>
      </c>
      <c r="BD223" s="62">
        <f>H223/(100-BE223)*100</f>
      </c>
      <c r="BE223" s="62" t="n">
        <v>0</v>
      </c>
      <c r="BF223" s="62">
        <f>M223</f>
      </c>
      <c r="BH223" s="62">
        <f>G223*AO223</f>
      </c>
      <c r="BI223" s="62">
        <f>G223*AP223</f>
      </c>
      <c r="BJ223" s="62">
        <f>G223*H223</f>
      </c>
      <c r="BK223" s="65" t="s">
        <v>66</v>
      </c>
      <c r="BL223" s="62" t="n">
        <v>18</v>
      </c>
      <c r="BW223" s="62" t="n">
        <v>21</v>
      </c>
      <c r="BX223" s="16" t="s">
        <v>133</v>
      </c>
    </row>
    <row r="224">
      <c r="A224" s="56" t="s">
        <v>53</v>
      </c>
      <c r="B224" s="57" t="s">
        <v>328</v>
      </c>
      <c r="C224" s="57" t="s">
        <v>134</v>
      </c>
      <c r="D224" s="58" t="s">
        <v>135</v>
      </c>
      <c r="E224" s="57"/>
      <c r="F224" s="59" t="s">
        <v>4</v>
      </c>
      <c r="G224" s="59" t="s">
        <v>4</v>
      </c>
      <c r="H224" s="60" t="s">
        <v>4</v>
      </c>
      <c r="I224" s="2">
        <f>ROUND(SUM(I225:I231),2)</f>
      </c>
      <c r="J224" s="2">
        <f>ROUND(SUM(J225:J231),2)</f>
      </c>
      <c r="K224" s="2">
        <f>ROUND(SUM(K225:K231),2)</f>
      </c>
      <c r="L224" s="35" t="s">
        <v>53</v>
      </c>
      <c r="M224" s="2">
        <f>SUM(M225:M231)</f>
      </c>
      <c r="N224" s="61" t="s">
        <v>53</v>
      </c>
      <c r="AI224" s="35" t="s">
        <v>328</v>
      </c>
      <c r="AS224" s="2">
        <f>SUM(AJ225:AJ231)</f>
      </c>
      <c r="AT224" s="2">
        <f>SUM(AK225:AK231)</f>
      </c>
      <c r="AU224" s="2">
        <f>SUM(AL225:AL231)</f>
      </c>
    </row>
    <row r="225">
      <c r="A225" s="10" t="s">
        <v>357</v>
      </c>
      <c r="B225" s="11" t="s">
        <v>328</v>
      </c>
      <c r="C225" s="11" t="s">
        <v>136</v>
      </c>
      <c r="D225" s="16" t="s">
        <v>137</v>
      </c>
      <c r="E225" s="11"/>
      <c r="F225" s="11" t="s">
        <v>61</v>
      </c>
      <c r="G225" s="62" t="n">
        <v>27</v>
      </c>
      <c r="H225" s="63" t="n">
        <v>0</v>
      </c>
      <c r="I225" s="62">
        <f>ROUND(G225*AO225,2)</f>
      </c>
      <c r="J225" s="62">
        <f>ROUND(G225*AP225,2)</f>
      </c>
      <c r="K225" s="62">
        <f>ROUND(G225*H225,2)</f>
      </c>
      <c r="L225" s="62" t="n">
        <v>0.147</v>
      </c>
      <c r="M225" s="62">
        <f>G225*L225</f>
      </c>
      <c r="N225" s="64" t="s">
        <v>62</v>
      </c>
      <c r="Z225" s="62">
        <f>ROUND(IF(AQ225="5",BJ225,0),2)</f>
      </c>
      <c r="AB225" s="62">
        <f>ROUND(IF(AQ225="1",BH225,0),2)</f>
      </c>
      <c r="AC225" s="62">
        <f>ROUND(IF(AQ225="1",BI225,0),2)</f>
      </c>
      <c r="AD225" s="62">
        <f>ROUND(IF(AQ225="7",BH225,0),2)</f>
      </c>
      <c r="AE225" s="62">
        <f>ROUND(IF(AQ225="7",BI225,0),2)</f>
      </c>
      <c r="AF225" s="62">
        <f>ROUND(IF(AQ225="2",BH225,0),2)</f>
      </c>
      <c r="AG225" s="62">
        <f>ROUND(IF(AQ225="2",BI225,0),2)</f>
      </c>
      <c r="AH225" s="62">
        <f>ROUND(IF(AQ225="0",BJ225,0),2)</f>
      </c>
      <c r="AI225" s="35" t="s">
        <v>328</v>
      </c>
      <c r="AJ225" s="62">
        <f>IF(AN225=0,K225,0)</f>
      </c>
      <c r="AK225" s="62">
        <f>IF(AN225=12,K225,0)</f>
      </c>
      <c r="AL225" s="62">
        <f>IF(AN225=21,K225,0)</f>
      </c>
      <c r="AN225" s="62" t="n">
        <v>21</v>
      </c>
      <c r="AO225" s="62">
        <f>H225*0.67233677</f>
      </c>
      <c r="AP225" s="62">
        <f>H225*(1-0.67233677)</f>
      </c>
      <c r="AQ225" s="65" t="s">
        <v>58</v>
      </c>
      <c r="AV225" s="62">
        <f>ROUND(AW225+AX225,2)</f>
      </c>
      <c r="AW225" s="62">
        <f>ROUND(G225*AO225,2)</f>
      </c>
      <c r="AX225" s="62">
        <f>ROUND(G225*AP225,2)</f>
      </c>
      <c r="AY225" s="65" t="s">
        <v>138</v>
      </c>
      <c r="AZ225" s="65" t="s">
        <v>358</v>
      </c>
      <c r="BA225" s="35" t="s">
        <v>334</v>
      </c>
      <c r="BC225" s="62">
        <f>AW225+AX225</f>
      </c>
      <c r="BD225" s="62">
        <f>H225/(100-BE225)*100</f>
      </c>
      <c r="BE225" s="62" t="n">
        <v>0</v>
      </c>
      <c r="BF225" s="62">
        <f>M225</f>
      </c>
      <c r="BH225" s="62">
        <f>G225*AO225</f>
      </c>
      <c r="BI225" s="62">
        <f>G225*AP225</f>
      </c>
      <c r="BJ225" s="62">
        <f>G225*H225</f>
      </c>
      <c r="BK225" s="65" t="s">
        <v>66</v>
      </c>
      <c r="BL225" s="62" t="n">
        <v>56</v>
      </c>
      <c r="BW225" s="62" t="n">
        <v>21</v>
      </c>
      <c r="BX225" s="16" t="s">
        <v>137</v>
      </c>
    </row>
    <row r="226">
      <c r="A226" s="10" t="s">
        <v>359</v>
      </c>
      <c r="B226" s="11" t="s">
        <v>328</v>
      </c>
      <c r="C226" s="11" t="s">
        <v>141</v>
      </c>
      <c r="D226" s="16" t="s">
        <v>142</v>
      </c>
      <c r="E226" s="11"/>
      <c r="F226" s="11" t="s">
        <v>61</v>
      </c>
      <c r="G226" s="62" t="n">
        <v>28.5</v>
      </c>
      <c r="H226" s="63" t="n">
        <v>0</v>
      </c>
      <c r="I226" s="62">
        <f>ROUND(G226*AO226,2)</f>
      </c>
      <c r="J226" s="62">
        <f>ROUND(G226*AP226,2)</f>
      </c>
      <c r="K226" s="62">
        <f>ROUND(G226*H226,2)</f>
      </c>
      <c r="L226" s="62" t="n">
        <v>0.172</v>
      </c>
      <c r="M226" s="62">
        <f>G226*L226</f>
      </c>
      <c r="N226" s="64" t="s">
        <v>62</v>
      </c>
      <c r="Z226" s="62">
        <f>ROUND(IF(AQ226="5",BJ226,0),2)</f>
      </c>
      <c r="AB226" s="62">
        <f>ROUND(IF(AQ226="1",BH226,0),2)</f>
      </c>
      <c r="AC226" s="62">
        <f>ROUND(IF(AQ226="1",BI226,0),2)</f>
      </c>
      <c r="AD226" s="62">
        <f>ROUND(IF(AQ226="7",BH226,0),2)</f>
      </c>
      <c r="AE226" s="62">
        <f>ROUND(IF(AQ226="7",BI226,0),2)</f>
      </c>
      <c r="AF226" s="62">
        <f>ROUND(IF(AQ226="2",BH226,0),2)</f>
      </c>
      <c r="AG226" s="62">
        <f>ROUND(IF(AQ226="2",BI226,0),2)</f>
      </c>
      <c r="AH226" s="62">
        <f>ROUND(IF(AQ226="0",BJ226,0),2)</f>
      </c>
      <c r="AI226" s="35" t="s">
        <v>328</v>
      </c>
      <c r="AJ226" s="62">
        <f>IF(AN226=0,K226,0)</f>
      </c>
      <c r="AK226" s="62">
        <f>IF(AN226=12,K226,0)</f>
      </c>
      <c r="AL226" s="62">
        <f>IF(AN226=21,K226,0)</f>
      </c>
      <c r="AN226" s="62" t="n">
        <v>21</v>
      </c>
      <c r="AO226" s="62">
        <f>H226*0.775579252</f>
      </c>
      <c r="AP226" s="62">
        <f>H226*(1-0.775579252)</f>
      </c>
      <c r="AQ226" s="65" t="s">
        <v>58</v>
      </c>
      <c r="AV226" s="62">
        <f>ROUND(AW226+AX226,2)</f>
      </c>
      <c r="AW226" s="62">
        <f>ROUND(G226*AO226,2)</f>
      </c>
      <c r="AX226" s="62">
        <f>ROUND(G226*AP226,2)</f>
      </c>
      <c r="AY226" s="65" t="s">
        <v>138</v>
      </c>
      <c r="AZ226" s="65" t="s">
        <v>358</v>
      </c>
      <c r="BA226" s="35" t="s">
        <v>334</v>
      </c>
      <c r="BC226" s="62">
        <f>AW226+AX226</f>
      </c>
      <c r="BD226" s="62">
        <f>H226/(100-BE226)*100</f>
      </c>
      <c r="BE226" s="62" t="n">
        <v>0</v>
      </c>
      <c r="BF226" s="62">
        <f>M226</f>
      </c>
      <c r="BH226" s="62">
        <f>G226*AO226</f>
      </c>
      <c r="BI226" s="62">
        <f>G226*AP226</f>
      </c>
      <c r="BJ226" s="62">
        <f>G226*H226</f>
      </c>
      <c r="BK226" s="65" t="s">
        <v>66</v>
      </c>
      <c r="BL226" s="62" t="n">
        <v>56</v>
      </c>
      <c r="BW226" s="62" t="n">
        <v>21</v>
      </c>
      <c r="BX226" s="16" t="s">
        <v>142</v>
      </c>
    </row>
    <row r="227" customHeight="true" ht="13.5">
      <c r="A227" s="66"/>
      <c r="C227" s="67" t="s">
        <v>70</v>
      </c>
      <c r="D227" s="68" t="s">
        <v>143</v>
      </c>
      <c r="E227" s="69"/>
      <c r="F227" s="69"/>
      <c r="G227" s="69"/>
      <c r="H227" s="70"/>
      <c r="I227" s="69"/>
      <c r="J227" s="69"/>
      <c r="K227" s="69"/>
      <c r="L227" s="69"/>
      <c r="M227" s="69"/>
      <c r="N227" s="71"/>
    </row>
    <row r="228">
      <c r="A228" s="66"/>
      <c r="D228" s="72" t="s">
        <v>288</v>
      </c>
      <c r="E228" s="73" t="s">
        <v>53</v>
      </c>
      <c r="G228" s="74" t="n">
        <v>28.5</v>
      </c>
      <c r="N228" s="75"/>
    </row>
    <row r="229">
      <c r="A229" s="10" t="s">
        <v>360</v>
      </c>
      <c r="B229" s="11" t="s">
        <v>328</v>
      </c>
      <c r="C229" s="11" t="s">
        <v>149</v>
      </c>
      <c r="D229" s="16" t="s">
        <v>150</v>
      </c>
      <c r="E229" s="11"/>
      <c r="F229" s="11" t="s">
        <v>61</v>
      </c>
      <c r="G229" s="62" t="n">
        <v>27</v>
      </c>
      <c r="H229" s="63" t="n">
        <v>0</v>
      </c>
      <c r="I229" s="62">
        <f>ROUND(G229*AO229,2)</f>
      </c>
      <c r="J229" s="62">
        <f>ROUND(G229*AP229,2)</f>
      </c>
      <c r="K229" s="62">
        <f>ROUND(G229*H229,2)</f>
      </c>
      <c r="L229" s="62" t="n">
        <v>0.441</v>
      </c>
      <c r="M229" s="62">
        <f>G229*L229</f>
      </c>
      <c r="N229" s="64" t="s">
        <v>62</v>
      </c>
      <c r="Z229" s="62">
        <f>ROUND(IF(AQ229="5",BJ229,0),2)</f>
      </c>
      <c r="AB229" s="62">
        <f>ROUND(IF(AQ229="1",BH229,0),2)</f>
      </c>
      <c r="AC229" s="62">
        <f>ROUND(IF(AQ229="1",BI229,0),2)</f>
      </c>
      <c r="AD229" s="62">
        <f>ROUND(IF(AQ229="7",BH229,0),2)</f>
      </c>
      <c r="AE229" s="62">
        <f>ROUND(IF(AQ229="7",BI229,0),2)</f>
      </c>
      <c r="AF229" s="62">
        <f>ROUND(IF(AQ229="2",BH229,0),2)</f>
      </c>
      <c r="AG229" s="62">
        <f>ROUND(IF(AQ229="2",BI229,0),2)</f>
      </c>
      <c r="AH229" s="62">
        <f>ROUND(IF(AQ229="0",BJ229,0),2)</f>
      </c>
      <c r="AI229" s="35" t="s">
        <v>328</v>
      </c>
      <c r="AJ229" s="62">
        <f>IF(AN229=0,K229,0)</f>
      </c>
      <c r="AK229" s="62">
        <f>IF(AN229=12,K229,0)</f>
      </c>
      <c r="AL229" s="62">
        <f>IF(AN229=21,K229,0)</f>
      </c>
      <c r="AN229" s="62" t="n">
        <v>21</v>
      </c>
      <c r="AO229" s="62">
        <f>H229*0.832941551</f>
      </c>
      <c r="AP229" s="62">
        <f>H229*(1-0.832941551)</f>
      </c>
      <c r="AQ229" s="65" t="s">
        <v>58</v>
      </c>
      <c r="AV229" s="62">
        <f>ROUND(AW229+AX229,2)</f>
      </c>
      <c r="AW229" s="62">
        <f>ROUND(G229*AO229,2)</f>
      </c>
      <c r="AX229" s="62">
        <f>ROUND(G229*AP229,2)</f>
      </c>
      <c r="AY229" s="65" t="s">
        <v>138</v>
      </c>
      <c r="AZ229" s="65" t="s">
        <v>358</v>
      </c>
      <c r="BA229" s="35" t="s">
        <v>334</v>
      </c>
      <c r="BC229" s="62">
        <f>AW229+AX229</f>
      </c>
      <c r="BD229" s="62">
        <f>H229/(100-BE229)*100</f>
      </c>
      <c r="BE229" s="62" t="n">
        <v>0</v>
      </c>
      <c r="BF229" s="62">
        <f>M229</f>
      </c>
      <c r="BH229" s="62">
        <f>G229*AO229</f>
      </c>
      <c r="BI229" s="62">
        <f>G229*AP229</f>
      </c>
      <c r="BJ229" s="62">
        <f>G229*H229</f>
      </c>
      <c r="BK229" s="65" t="s">
        <v>66</v>
      </c>
      <c r="BL229" s="62" t="n">
        <v>56</v>
      </c>
      <c r="BW229" s="62" t="n">
        <v>21</v>
      </c>
      <c r="BX229" s="16" t="s">
        <v>150</v>
      </c>
    </row>
    <row r="230" customHeight="true" ht="13.5">
      <c r="A230" s="66"/>
      <c r="C230" s="67" t="s">
        <v>70</v>
      </c>
      <c r="D230" s="68" t="s">
        <v>151</v>
      </c>
      <c r="E230" s="69"/>
      <c r="F230" s="69"/>
      <c r="G230" s="69"/>
      <c r="H230" s="70"/>
      <c r="I230" s="69"/>
      <c r="J230" s="69"/>
      <c r="K230" s="69"/>
      <c r="L230" s="69"/>
      <c r="M230" s="69"/>
      <c r="N230" s="71"/>
    </row>
    <row r="231">
      <c r="A231" s="10" t="s">
        <v>361</v>
      </c>
      <c r="B231" s="11" t="s">
        <v>328</v>
      </c>
      <c r="C231" s="11" t="s">
        <v>362</v>
      </c>
      <c r="D231" s="16" t="s">
        <v>363</v>
      </c>
      <c r="E231" s="11"/>
      <c r="F231" s="11" t="s">
        <v>61</v>
      </c>
      <c r="G231" s="62" t="n">
        <v>34.4</v>
      </c>
      <c r="H231" s="63" t="n">
        <v>0</v>
      </c>
      <c r="I231" s="62">
        <f>ROUND(G231*AO231,2)</f>
      </c>
      <c r="J231" s="62">
        <f>ROUND(G231*AP231,2)</f>
      </c>
      <c r="K231" s="62">
        <f>ROUND(G231*H231,2)</f>
      </c>
      <c r="L231" s="62" t="n">
        <v>0.575</v>
      </c>
      <c r="M231" s="62">
        <f>G231*L231</f>
      </c>
      <c r="N231" s="64" t="s">
        <v>62</v>
      </c>
      <c r="Z231" s="62">
        <f>ROUND(IF(AQ231="5",BJ231,0),2)</f>
      </c>
      <c r="AB231" s="62">
        <f>ROUND(IF(AQ231="1",BH231,0),2)</f>
      </c>
      <c r="AC231" s="62">
        <f>ROUND(IF(AQ231="1",BI231,0),2)</f>
      </c>
      <c r="AD231" s="62">
        <f>ROUND(IF(AQ231="7",BH231,0),2)</f>
      </c>
      <c r="AE231" s="62">
        <f>ROUND(IF(AQ231="7",BI231,0),2)</f>
      </c>
      <c r="AF231" s="62">
        <f>ROUND(IF(AQ231="2",BH231,0),2)</f>
      </c>
      <c r="AG231" s="62">
        <f>ROUND(IF(AQ231="2",BI231,0),2)</f>
      </c>
      <c r="AH231" s="62">
        <f>ROUND(IF(AQ231="0",BJ231,0),2)</f>
      </c>
      <c r="AI231" s="35" t="s">
        <v>328</v>
      </c>
      <c r="AJ231" s="62">
        <f>IF(AN231=0,K231,0)</f>
      </c>
      <c r="AK231" s="62">
        <f>IF(AN231=12,K231,0)</f>
      </c>
      <c r="AL231" s="62">
        <f>IF(AN231=21,K231,0)</f>
      </c>
      <c r="AN231" s="62" t="n">
        <v>21</v>
      </c>
      <c r="AO231" s="62">
        <f>H231*0.865274646</f>
      </c>
      <c r="AP231" s="62">
        <f>H231*(1-0.865274646)</f>
      </c>
      <c r="AQ231" s="65" t="s">
        <v>58</v>
      </c>
      <c r="AV231" s="62">
        <f>ROUND(AW231+AX231,2)</f>
      </c>
      <c r="AW231" s="62">
        <f>ROUND(G231*AO231,2)</f>
      </c>
      <c r="AX231" s="62">
        <f>ROUND(G231*AP231,2)</f>
      </c>
      <c r="AY231" s="65" t="s">
        <v>138</v>
      </c>
      <c r="AZ231" s="65" t="s">
        <v>358</v>
      </c>
      <c r="BA231" s="35" t="s">
        <v>334</v>
      </c>
      <c r="BC231" s="62">
        <f>AW231+AX231</f>
      </c>
      <c r="BD231" s="62">
        <f>H231/(100-BE231)*100</f>
      </c>
      <c r="BE231" s="62" t="n">
        <v>0</v>
      </c>
      <c r="BF231" s="62">
        <f>M231</f>
      </c>
      <c r="BH231" s="62">
        <f>G231*AO231</f>
      </c>
      <c r="BI231" s="62">
        <f>G231*AP231</f>
      </c>
      <c r="BJ231" s="62">
        <f>G231*H231</f>
      </c>
      <c r="BK231" s="65" t="s">
        <v>66</v>
      </c>
      <c r="BL231" s="62" t="n">
        <v>56</v>
      </c>
      <c r="BW231" s="62" t="n">
        <v>21</v>
      </c>
      <c r="BX231" s="16" t="s">
        <v>363</v>
      </c>
    </row>
    <row r="232" customHeight="true" ht="13.5">
      <c r="A232" s="66"/>
      <c r="C232" s="67" t="s">
        <v>70</v>
      </c>
      <c r="D232" s="68" t="s">
        <v>147</v>
      </c>
      <c r="E232" s="69"/>
      <c r="F232" s="69"/>
      <c r="G232" s="69"/>
      <c r="H232" s="70"/>
      <c r="I232" s="69"/>
      <c r="J232" s="69"/>
      <c r="K232" s="69"/>
      <c r="L232" s="69"/>
      <c r="M232" s="69"/>
      <c r="N232" s="71"/>
    </row>
    <row r="233">
      <c r="A233" s="56" t="s">
        <v>53</v>
      </c>
      <c r="B233" s="57" t="s">
        <v>328</v>
      </c>
      <c r="C233" s="57" t="s">
        <v>152</v>
      </c>
      <c r="D233" s="58" t="s">
        <v>153</v>
      </c>
      <c r="E233" s="57"/>
      <c r="F233" s="59" t="s">
        <v>4</v>
      </c>
      <c r="G233" s="59" t="s">
        <v>4</v>
      </c>
      <c r="H233" s="60" t="s">
        <v>4</v>
      </c>
      <c r="I233" s="2">
        <f>ROUND(SUM(I234:I237),2)</f>
      </c>
      <c r="J233" s="2">
        <f>ROUND(SUM(J234:J237),2)</f>
      </c>
      <c r="K233" s="2">
        <f>ROUND(SUM(K234:K237),2)</f>
      </c>
      <c r="L233" s="35" t="s">
        <v>53</v>
      </c>
      <c r="M233" s="2">
        <f>SUM(M234:M237)</f>
      </c>
      <c r="N233" s="61" t="s">
        <v>53</v>
      </c>
      <c r="AI233" s="35" t="s">
        <v>328</v>
      </c>
      <c r="AS233" s="2">
        <f>SUM(AJ234:AJ237)</f>
      </c>
      <c r="AT233" s="2">
        <f>SUM(AK234:AK237)</f>
      </c>
      <c r="AU233" s="2">
        <f>SUM(AL234:AL237)</f>
      </c>
    </row>
    <row r="234">
      <c r="A234" s="10" t="s">
        <v>364</v>
      </c>
      <c r="B234" s="11" t="s">
        <v>328</v>
      </c>
      <c r="C234" s="11" t="s">
        <v>155</v>
      </c>
      <c r="D234" s="16" t="s">
        <v>156</v>
      </c>
      <c r="E234" s="11"/>
      <c r="F234" s="11" t="s">
        <v>61</v>
      </c>
      <c r="G234" s="62" t="n">
        <v>182</v>
      </c>
      <c r="H234" s="63" t="n">
        <v>0</v>
      </c>
      <c r="I234" s="62">
        <f>ROUND(G234*AO234,2)</f>
      </c>
      <c r="J234" s="62">
        <f>ROUND(G234*AP234,2)</f>
      </c>
      <c r="K234" s="62">
        <f>ROUND(G234*H234,2)</f>
      </c>
      <c r="L234" s="62" t="n">
        <v>0.00031</v>
      </c>
      <c r="M234" s="62">
        <f>G234*L234</f>
      </c>
      <c r="N234" s="64" t="s">
        <v>157</v>
      </c>
      <c r="Z234" s="62">
        <f>ROUND(IF(AQ234="5",BJ234,0),2)</f>
      </c>
      <c r="AB234" s="62">
        <f>ROUND(IF(AQ234="1",BH234,0),2)</f>
      </c>
      <c r="AC234" s="62">
        <f>ROUND(IF(AQ234="1",BI234,0),2)</f>
      </c>
      <c r="AD234" s="62">
        <f>ROUND(IF(AQ234="7",BH234,0),2)</f>
      </c>
      <c r="AE234" s="62">
        <f>ROUND(IF(AQ234="7",BI234,0),2)</f>
      </c>
      <c r="AF234" s="62">
        <f>ROUND(IF(AQ234="2",BH234,0),2)</f>
      </c>
      <c r="AG234" s="62">
        <f>ROUND(IF(AQ234="2",BI234,0),2)</f>
      </c>
      <c r="AH234" s="62">
        <f>ROUND(IF(AQ234="0",BJ234,0),2)</f>
      </c>
      <c r="AI234" s="35" t="s">
        <v>328</v>
      </c>
      <c r="AJ234" s="62">
        <f>IF(AN234=0,K234,0)</f>
      </c>
      <c r="AK234" s="62">
        <f>IF(AN234=12,K234,0)</f>
      </c>
      <c r="AL234" s="62">
        <f>IF(AN234=21,K234,0)</f>
      </c>
      <c r="AN234" s="62" t="n">
        <v>21</v>
      </c>
      <c r="AO234" s="62">
        <f>H234*0.869374314</f>
      </c>
      <c r="AP234" s="62">
        <f>H234*(1-0.869374314)</f>
      </c>
      <c r="AQ234" s="65" t="s">
        <v>58</v>
      </c>
      <c r="AV234" s="62">
        <f>ROUND(AW234+AX234,2)</f>
      </c>
      <c r="AW234" s="62">
        <f>ROUND(G234*AO234,2)</f>
      </c>
      <c r="AX234" s="62">
        <f>ROUND(G234*AP234,2)</f>
      </c>
      <c r="AY234" s="65" t="s">
        <v>158</v>
      </c>
      <c r="AZ234" s="65" t="s">
        <v>358</v>
      </c>
      <c r="BA234" s="35" t="s">
        <v>334</v>
      </c>
      <c r="BC234" s="62">
        <f>AW234+AX234</f>
      </c>
      <c r="BD234" s="62">
        <f>H234/(100-BE234)*100</f>
      </c>
      <c r="BE234" s="62" t="n">
        <v>0</v>
      </c>
      <c r="BF234" s="62">
        <f>M234</f>
      </c>
      <c r="BH234" s="62">
        <f>G234*AO234</f>
      </c>
      <c r="BI234" s="62">
        <f>G234*AP234</f>
      </c>
      <c r="BJ234" s="62">
        <f>G234*H234</f>
      </c>
      <c r="BK234" s="65" t="s">
        <v>66</v>
      </c>
      <c r="BL234" s="62" t="n">
        <v>57</v>
      </c>
      <c r="BW234" s="62" t="n">
        <v>21</v>
      </c>
      <c r="BX234" s="16" t="s">
        <v>156</v>
      </c>
    </row>
    <row r="235">
      <c r="A235" s="10" t="s">
        <v>365</v>
      </c>
      <c r="B235" s="11" t="s">
        <v>328</v>
      </c>
      <c r="C235" s="11" t="s">
        <v>160</v>
      </c>
      <c r="D235" s="16" t="s">
        <v>161</v>
      </c>
      <c r="E235" s="11"/>
      <c r="F235" s="11" t="s">
        <v>61</v>
      </c>
      <c r="G235" s="62" t="n">
        <v>182</v>
      </c>
      <c r="H235" s="63" t="n">
        <v>0</v>
      </c>
      <c r="I235" s="62">
        <f>ROUND(G235*AO235,2)</f>
      </c>
      <c r="J235" s="62">
        <f>ROUND(G235*AP235,2)</f>
      </c>
      <c r="K235" s="62">
        <f>ROUND(G235*H235,2)</f>
      </c>
      <c r="L235" s="62" t="n">
        <v>0.12966</v>
      </c>
      <c r="M235" s="62">
        <f>G235*L235</f>
      </c>
      <c r="N235" s="64" t="s">
        <v>62</v>
      </c>
      <c r="Z235" s="62">
        <f>ROUND(IF(AQ235="5",BJ235,0),2)</f>
      </c>
      <c r="AB235" s="62">
        <f>ROUND(IF(AQ235="1",BH235,0),2)</f>
      </c>
      <c r="AC235" s="62">
        <f>ROUND(IF(AQ235="1",BI235,0),2)</f>
      </c>
      <c r="AD235" s="62">
        <f>ROUND(IF(AQ235="7",BH235,0),2)</f>
      </c>
      <c r="AE235" s="62">
        <f>ROUND(IF(AQ235="7",BI235,0),2)</f>
      </c>
      <c r="AF235" s="62">
        <f>ROUND(IF(AQ235="2",BH235,0),2)</f>
      </c>
      <c r="AG235" s="62">
        <f>ROUND(IF(AQ235="2",BI235,0),2)</f>
      </c>
      <c r="AH235" s="62">
        <f>ROUND(IF(AQ235="0",BJ235,0),2)</f>
      </c>
      <c r="AI235" s="35" t="s">
        <v>328</v>
      </c>
      <c r="AJ235" s="62">
        <f>IF(AN235=0,K235,0)</f>
      </c>
      <c r="AK235" s="62">
        <f>IF(AN235=12,K235,0)</f>
      </c>
      <c r="AL235" s="62">
        <f>IF(AN235=21,K235,0)</f>
      </c>
      <c r="AN235" s="62" t="n">
        <v>21</v>
      </c>
      <c r="AO235" s="62">
        <f>H235*0.632542276</f>
      </c>
      <c r="AP235" s="62">
        <f>H235*(1-0.632542276)</f>
      </c>
      <c r="AQ235" s="65" t="s">
        <v>58</v>
      </c>
      <c r="AV235" s="62">
        <f>ROUND(AW235+AX235,2)</f>
      </c>
      <c r="AW235" s="62">
        <f>ROUND(G235*AO235,2)</f>
      </c>
      <c r="AX235" s="62">
        <f>ROUND(G235*AP235,2)</f>
      </c>
      <c r="AY235" s="65" t="s">
        <v>158</v>
      </c>
      <c r="AZ235" s="65" t="s">
        <v>358</v>
      </c>
      <c r="BA235" s="35" t="s">
        <v>334</v>
      </c>
      <c r="BC235" s="62">
        <f>AW235+AX235</f>
      </c>
      <c r="BD235" s="62">
        <f>H235/(100-BE235)*100</f>
      </c>
      <c r="BE235" s="62" t="n">
        <v>0</v>
      </c>
      <c r="BF235" s="62">
        <f>M235</f>
      </c>
      <c r="BH235" s="62">
        <f>G235*AO235</f>
      </c>
      <c r="BI235" s="62">
        <f>G235*AP235</f>
      </c>
      <c r="BJ235" s="62">
        <f>G235*H235</f>
      </c>
      <c r="BK235" s="65" t="s">
        <v>66</v>
      </c>
      <c r="BL235" s="62" t="n">
        <v>57</v>
      </c>
      <c r="BW235" s="62" t="n">
        <v>21</v>
      </c>
      <c r="BX235" s="16" t="s">
        <v>161</v>
      </c>
    </row>
    <row r="236" customHeight="true" ht="13.5">
      <c r="A236" s="66"/>
      <c r="C236" s="67" t="s">
        <v>70</v>
      </c>
      <c r="D236" s="68" t="s">
        <v>162</v>
      </c>
      <c r="E236" s="69"/>
      <c r="F236" s="69"/>
      <c r="G236" s="69"/>
      <c r="H236" s="70"/>
      <c r="I236" s="69"/>
      <c r="J236" s="69"/>
      <c r="K236" s="69"/>
      <c r="L236" s="69"/>
      <c r="M236" s="69"/>
      <c r="N236" s="71"/>
    </row>
    <row r="237">
      <c r="A237" s="10" t="s">
        <v>366</v>
      </c>
      <c r="B237" s="11" t="s">
        <v>328</v>
      </c>
      <c r="C237" s="11" t="s">
        <v>164</v>
      </c>
      <c r="D237" s="16" t="s">
        <v>165</v>
      </c>
      <c r="E237" s="11"/>
      <c r="F237" s="11" t="s">
        <v>61</v>
      </c>
      <c r="G237" s="62" t="n">
        <v>27</v>
      </c>
      <c r="H237" s="63" t="n">
        <v>0</v>
      </c>
      <c r="I237" s="62">
        <f>ROUND(G237*AO237,2)</f>
      </c>
      <c r="J237" s="62">
        <f>ROUND(G237*AP237,2)</f>
      </c>
      <c r="K237" s="62">
        <f>ROUND(G237*H237,2)</f>
      </c>
      <c r="L237" s="62" t="n">
        <v>0.18152</v>
      </c>
      <c r="M237" s="62">
        <f>G237*L237</f>
      </c>
      <c r="N237" s="64" t="s">
        <v>62</v>
      </c>
      <c r="Z237" s="62">
        <f>ROUND(IF(AQ237="5",BJ237,0),2)</f>
      </c>
      <c r="AB237" s="62">
        <f>ROUND(IF(AQ237="1",BH237,0),2)</f>
      </c>
      <c r="AC237" s="62">
        <f>ROUND(IF(AQ237="1",BI237,0),2)</f>
      </c>
      <c r="AD237" s="62">
        <f>ROUND(IF(AQ237="7",BH237,0),2)</f>
      </c>
      <c r="AE237" s="62">
        <f>ROUND(IF(AQ237="7",BI237,0),2)</f>
      </c>
      <c r="AF237" s="62">
        <f>ROUND(IF(AQ237="2",BH237,0),2)</f>
      </c>
      <c r="AG237" s="62">
        <f>ROUND(IF(AQ237="2",BI237,0),2)</f>
      </c>
      <c r="AH237" s="62">
        <f>ROUND(IF(AQ237="0",BJ237,0),2)</f>
      </c>
      <c r="AI237" s="35" t="s">
        <v>328</v>
      </c>
      <c r="AJ237" s="62">
        <f>IF(AN237=0,K237,0)</f>
      </c>
      <c r="AK237" s="62">
        <f>IF(AN237=12,K237,0)</f>
      </c>
      <c r="AL237" s="62">
        <f>IF(AN237=21,K237,0)</f>
      </c>
      <c r="AN237" s="62" t="n">
        <v>21</v>
      </c>
      <c r="AO237" s="62">
        <f>H237*0.604903978</f>
      </c>
      <c r="AP237" s="62">
        <f>H237*(1-0.604903978)</f>
      </c>
      <c r="AQ237" s="65" t="s">
        <v>58</v>
      </c>
      <c r="AV237" s="62">
        <f>ROUND(AW237+AX237,2)</f>
      </c>
      <c r="AW237" s="62">
        <f>ROUND(G237*AO237,2)</f>
      </c>
      <c r="AX237" s="62">
        <f>ROUND(G237*AP237,2)</f>
      </c>
      <c r="AY237" s="65" t="s">
        <v>158</v>
      </c>
      <c r="AZ237" s="65" t="s">
        <v>358</v>
      </c>
      <c r="BA237" s="35" t="s">
        <v>334</v>
      </c>
      <c r="BC237" s="62">
        <f>AW237+AX237</f>
      </c>
      <c r="BD237" s="62">
        <f>H237/(100-BE237)*100</f>
      </c>
      <c r="BE237" s="62" t="n">
        <v>0</v>
      </c>
      <c r="BF237" s="62">
        <f>M237</f>
      </c>
      <c r="BH237" s="62">
        <f>G237*AO237</f>
      </c>
      <c r="BI237" s="62">
        <f>G237*AP237</f>
      </c>
      <c r="BJ237" s="62">
        <f>G237*H237</f>
      </c>
      <c r="BK237" s="65" t="s">
        <v>66</v>
      </c>
      <c r="BL237" s="62" t="n">
        <v>57</v>
      </c>
      <c r="BW237" s="62" t="n">
        <v>21</v>
      </c>
      <c r="BX237" s="16" t="s">
        <v>165</v>
      </c>
    </row>
    <row r="238" customHeight="true" ht="13.5">
      <c r="A238" s="66"/>
      <c r="C238" s="67" t="s">
        <v>70</v>
      </c>
      <c r="D238" s="68" t="s">
        <v>166</v>
      </c>
      <c r="E238" s="69"/>
      <c r="F238" s="69"/>
      <c r="G238" s="69"/>
      <c r="H238" s="70"/>
      <c r="I238" s="69"/>
      <c r="J238" s="69"/>
      <c r="K238" s="69"/>
      <c r="L238" s="69"/>
      <c r="M238" s="69"/>
      <c r="N238" s="71"/>
    </row>
    <row r="239">
      <c r="A239" s="56" t="s">
        <v>53</v>
      </c>
      <c r="B239" s="57" t="s">
        <v>328</v>
      </c>
      <c r="C239" s="57" t="s">
        <v>291</v>
      </c>
      <c r="D239" s="58" t="s">
        <v>295</v>
      </c>
      <c r="E239" s="57"/>
      <c r="F239" s="59" t="s">
        <v>4</v>
      </c>
      <c r="G239" s="59" t="s">
        <v>4</v>
      </c>
      <c r="H239" s="60" t="s">
        <v>4</v>
      </c>
      <c r="I239" s="2">
        <f>ROUND(SUM(I240:I244),2)</f>
      </c>
      <c r="J239" s="2">
        <f>ROUND(SUM(J240:J244),2)</f>
      </c>
      <c r="K239" s="2">
        <f>ROUND(SUM(K240:K244),2)</f>
      </c>
      <c r="L239" s="35" t="s">
        <v>53</v>
      </c>
      <c r="M239" s="2">
        <f>SUM(M240:M244)</f>
      </c>
      <c r="N239" s="61" t="s">
        <v>53</v>
      </c>
      <c r="AI239" s="35" t="s">
        <v>328</v>
      </c>
      <c r="AS239" s="2">
        <f>SUM(AJ240:AJ244)</f>
      </c>
      <c r="AT239" s="2">
        <f>SUM(AK240:AK244)</f>
      </c>
      <c r="AU239" s="2">
        <f>SUM(AL240:AL244)</f>
      </c>
    </row>
    <row r="240">
      <c r="A240" s="10" t="s">
        <v>367</v>
      </c>
      <c r="B240" s="11" t="s">
        <v>328</v>
      </c>
      <c r="C240" s="11" t="s">
        <v>368</v>
      </c>
      <c r="D240" s="16" t="s">
        <v>369</v>
      </c>
      <c r="E240" s="11"/>
      <c r="F240" s="11" t="s">
        <v>61</v>
      </c>
      <c r="G240" s="62" t="n">
        <v>34.4</v>
      </c>
      <c r="H240" s="63" t="n">
        <v>0</v>
      </c>
      <c r="I240" s="62">
        <f>ROUND(G240*AO240,2)</f>
      </c>
      <c r="J240" s="62">
        <f>ROUND(G240*AP240,2)</f>
      </c>
      <c r="K240" s="62">
        <f>ROUND(G240*H240,2)</f>
      </c>
      <c r="L240" s="62" t="n">
        <v>0.0739</v>
      </c>
      <c r="M240" s="62">
        <f>G240*L240</f>
      </c>
      <c r="N240" s="64" t="s">
        <v>62</v>
      </c>
      <c r="Z240" s="62">
        <f>ROUND(IF(AQ240="5",BJ240,0),2)</f>
      </c>
      <c r="AB240" s="62">
        <f>ROUND(IF(AQ240="1",BH240,0),2)</f>
      </c>
      <c r="AC240" s="62">
        <f>ROUND(IF(AQ240="1",BI240,0),2)</f>
      </c>
      <c r="AD240" s="62">
        <f>ROUND(IF(AQ240="7",BH240,0),2)</f>
      </c>
      <c r="AE240" s="62">
        <f>ROUND(IF(AQ240="7",BI240,0),2)</f>
      </c>
      <c r="AF240" s="62">
        <f>ROUND(IF(AQ240="2",BH240,0),2)</f>
      </c>
      <c r="AG240" s="62">
        <f>ROUND(IF(AQ240="2",BI240,0),2)</f>
      </c>
      <c r="AH240" s="62">
        <f>ROUND(IF(AQ240="0",BJ240,0),2)</f>
      </c>
      <c r="AI240" s="35" t="s">
        <v>328</v>
      </c>
      <c r="AJ240" s="62">
        <f>IF(AN240=0,K240,0)</f>
      </c>
      <c r="AK240" s="62">
        <f>IF(AN240=12,K240,0)</f>
      </c>
      <c r="AL240" s="62">
        <f>IF(AN240=21,K240,0)</f>
      </c>
      <c r="AN240" s="62" t="n">
        <v>21</v>
      </c>
      <c r="AO240" s="62">
        <f>H240*0.148890609</f>
      </c>
      <c r="AP240" s="62">
        <f>H240*(1-0.148890609)</f>
      </c>
      <c r="AQ240" s="65" t="s">
        <v>58</v>
      </c>
      <c r="AV240" s="62">
        <f>ROUND(AW240+AX240,2)</f>
      </c>
      <c r="AW240" s="62">
        <f>ROUND(G240*AO240,2)</f>
      </c>
      <c r="AX240" s="62">
        <f>ROUND(G240*AP240,2)</f>
      </c>
      <c r="AY240" s="65" t="s">
        <v>299</v>
      </c>
      <c r="AZ240" s="65" t="s">
        <v>358</v>
      </c>
      <c r="BA240" s="35" t="s">
        <v>334</v>
      </c>
      <c r="BC240" s="62">
        <f>AW240+AX240</f>
      </c>
      <c r="BD240" s="62">
        <f>H240/(100-BE240)*100</f>
      </c>
      <c r="BE240" s="62" t="n">
        <v>0</v>
      </c>
      <c r="BF240" s="62">
        <f>M240</f>
      </c>
      <c r="BH240" s="62">
        <f>G240*AO240</f>
      </c>
      <c r="BI240" s="62">
        <f>G240*AP240</f>
      </c>
      <c r="BJ240" s="62">
        <f>G240*H240</f>
      </c>
      <c r="BK240" s="65" t="s">
        <v>66</v>
      </c>
      <c r="BL240" s="62" t="n">
        <v>59</v>
      </c>
      <c r="BW240" s="62" t="n">
        <v>21</v>
      </c>
      <c r="BX240" s="16" t="s">
        <v>369</v>
      </c>
    </row>
    <row r="241">
      <c r="A241" s="10" t="s">
        <v>370</v>
      </c>
      <c r="B241" s="11" t="s">
        <v>328</v>
      </c>
      <c r="C241" s="11" t="s">
        <v>368</v>
      </c>
      <c r="D241" s="16" t="s">
        <v>371</v>
      </c>
      <c r="E241" s="11"/>
      <c r="F241" s="11" t="s">
        <v>61</v>
      </c>
      <c r="G241" s="62" t="n">
        <v>1</v>
      </c>
      <c r="H241" s="63" t="n">
        <v>0</v>
      </c>
      <c r="I241" s="62">
        <f>ROUND(G241*AO241,2)</f>
      </c>
      <c r="J241" s="62">
        <f>ROUND(G241*AP241,2)</f>
      </c>
      <c r="K241" s="62">
        <f>ROUND(G241*H241,2)</f>
      </c>
      <c r="L241" s="62" t="n">
        <v>0.0739</v>
      </c>
      <c r="M241" s="62">
        <f>G241*L241</f>
      </c>
      <c r="N241" s="64" t="s">
        <v>62</v>
      </c>
      <c r="Z241" s="62">
        <f>ROUND(IF(AQ241="5",BJ241,0),2)</f>
      </c>
      <c r="AB241" s="62">
        <f>ROUND(IF(AQ241="1",BH241,0),2)</f>
      </c>
      <c r="AC241" s="62">
        <f>ROUND(IF(AQ241="1",BI241,0),2)</f>
      </c>
      <c r="AD241" s="62">
        <f>ROUND(IF(AQ241="7",BH241,0),2)</f>
      </c>
      <c r="AE241" s="62">
        <f>ROUND(IF(AQ241="7",BI241,0),2)</f>
      </c>
      <c r="AF241" s="62">
        <f>ROUND(IF(AQ241="2",BH241,0),2)</f>
      </c>
      <c r="AG241" s="62">
        <f>ROUND(IF(AQ241="2",BI241,0),2)</f>
      </c>
      <c r="AH241" s="62">
        <f>ROUND(IF(AQ241="0",BJ241,0),2)</f>
      </c>
      <c r="AI241" s="35" t="s">
        <v>328</v>
      </c>
      <c r="AJ241" s="62">
        <f>IF(AN241=0,K241,0)</f>
      </c>
      <c r="AK241" s="62">
        <f>IF(AN241=12,K241,0)</f>
      </c>
      <c r="AL241" s="62">
        <f>IF(AN241=21,K241,0)</f>
      </c>
      <c r="AN241" s="62" t="n">
        <v>21</v>
      </c>
      <c r="AO241" s="62">
        <f>H241*0.148890711</f>
      </c>
      <c r="AP241" s="62">
        <f>H241*(1-0.148890711)</f>
      </c>
      <c r="AQ241" s="65" t="s">
        <v>58</v>
      </c>
      <c r="AV241" s="62">
        <f>ROUND(AW241+AX241,2)</f>
      </c>
      <c r="AW241" s="62">
        <f>ROUND(G241*AO241,2)</f>
      </c>
      <c r="AX241" s="62">
        <f>ROUND(G241*AP241,2)</f>
      </c>
      <c r="AY241" s="65" t="s">
        <v>299</v>
      </c>
      <c r="AZ241" s="65" t="s">
        <v>358</v>
      </c>
      <c r="BA241" s="35" t="s">
        <v>334</v>
      </c>
      <c r="BC241" s="62">
        <f>AW241+AX241</f>
      </c>
      <c r="BD241" s="62">
        <f>H241/(100-BE241)*100</f>
      </c>
      <c r="BE241" s="62" t="n">
        <v>0</v>
      </c>
      <c r="BF241" s="62">
        <f>M241</f>
      </c>
      <c r="BH241" s="62">
        <f>G241*AO241</f>
      </c>
      <c r="BI241" s="62">
        <f>G241*AP241</f>
      </c>
      <c r="BJ241" s="62">
        <f>G241*H241</f>
      </c>
      <c r="BK241" s="65" t="s">
        <v>66</v>
      </c>
      <c r="BL241" s="62" t="n">
        <v>59</v>
      </c>
      <c r="BW241" s="62" t="n">
        <v>21</v>
      </c>
      <c r="BX241" s="16" t="s">
        <v>371</v>
      </c>
    </row>
    <row r="242" customHeight="true" ht="13.5">
      <c r="A242" s="66"/>
      <c r="C242" s="67" t="s">
        <v>70</v>
      </c>
      <c r="D242" s="68" t="s">
        <v>300</v>
      </c>
      <c r="E242" s="69"/>
      <c r="F242" s="69"/>
      <c r="G242" s="69"/>
      <c r="H242" s="70"/>
      <c r="I242" s="69"/>
      <c r="J242" s="69"/>
      <c r="K242" s="69"/>
      <c r="L242" s="69"/>
      <c r="M242" s="69"/>
      <c r="N242" s="71"/>
    </row>
    <row r="243">
      <c r="A243" s="10" t="s">
        <v>372</v>
      </c>
      <c r="B243" s="11" t="s">
        <v>328</v>
      </c>
      <c r="C243" s="11" t="s">
        <v>373</v>
      </c>
      <c r="D243" s="16" t="s">
        <v>374</v>
      </c>
      <c r="E243" s="11"/>
      <c r="F243" s="11" t="s">
        <v>79</v>
      </c>
      <c r="G243" s="62" t="n">
        <v>20</v>
      </c>
      <c r="H243" s="63" t="n">
        <v>0</v>
      </c>
      <c r="I243" s="62">
        <f>ROUND(G243*AO243,2)</f>
      </c>
      <c r="J243" s="62">
        <f>ROUND(G243*AP243,2)</f>
      </c>
      <c r="K243" s="62">
        <f>ROUND(G243*H243,2)</f>
      </c>
      <c r="L243" s="62" t="n">
        <v>0.00036</v>
      </c>
      <c r="M243" s="62">
        <f>G243*L243</f>
      </c>
      <c r="N243" s="64" t="s">
        <v>62</v>
      </c>
      <c r="Z243" s="62">
        <f>ROUND(IF(AQ243="5",BJ243,0),2)</f>
      </c>
      <c r="AB243" s="62">
        <f>ROUND(IF(AQ243="1",BH243,0),2)</f>
      </c>
      <c r="AC243" s="62">
        <f>ROUND(IF(AQ243="1",BI243,0),2)</f>
      </c>
      <c r="AD243" s="62">
        <f>ROUND(IF(AQ243="7",BH243,0),2)</f>
      </c>
      <c r="AE243" s="62">
        <f>ROUND(IF(AQ243="7",BI243,0),2)</f>
      </c>
      <c r="AF243" s="62">
        <f>ROUND(IF(AQ243="2",BH243,0),2)</f>
      </c>
      <c r="AG243" s="62">
        <f>ROUND(IF(AQ243="2",BI243,0),2)</f>
      </c>
      <c r="AH243" s="62">
        <f>ROUND(IF(AQ243="0",BJ243,0),2)</f>
      </c>
      <c r="AI243" s="35" t="s">
        <v>328</v>
      </c>
      <c r="AJ243" s="62">
        <f>IF(AN243=0,K243,0)</f>
      </c>
      <c r="AK243" s="62">
        <f>IF(AN243=12,K243,0)</f>
      </c>
      <c r="AL243" s="62">
        <f>IF(AN243=21,K243,0)</f>
      </c>
      <c r="AN243" s="62" t="n">
        <v>21</v>
      </c>
      <c r="AO243" s="62">
        <f>H243*0.04003019</f>
      </c>
      <c r="AP243" s="62">
        <f>H243*(1-0.04003019)</f>
      </c>
      <c r="AQ243" s="65" t="s">
        <v>58</v>
      </c>
      <c r="AV243" s="62">
        <f>ROUND(AW243+AX243,2)</f>
      </c>
      <c r="AW243" s="62">
        <f>ROUND(G243*AO243,2)</f>
      </c>
      <c r="AX243" s="62">
        <f>ROUND(G243*AP243,2)</f>
      </c>
      <c r="AY243" s="65" t="s">
        <v>299</v>
      </c>
      <c r="AZ243" s="65" t="s">
        <v>358</v>
      </c>
      <c r="BA243" s="35" t="s">
        <v>334</v>
      </c>
      <c r="BC243" s="62">
        <f>AW243+AX243</f>
      </c>
      <c r="BD243" s="62">
        <f>H243/(100-BE243)*100</f>
      </c>
      <c r="BE243" s="62" t="n">
        <v>0</v>
      </c>
      <c r="BF243" s="62">
        <f>M243</f>
      </c>
      <c r="BH243" s="62">
        <f>G243*AO243</f>
      </c>
      <c r="BI243" s="62">
        <f>G243*AP243</f>
      </c>
      <c r="BJ243" s="62">
        <f>G243*H243</f>
      </c>
      <c r="BK243" s="65" t="s">
        <v>66</v>
      </c>
      <c r="BL243" s="62" t="n">
        <v>59</v>
      </c>
      <c r="BW243" s="62" t="n">
        <v>21</v>
      </c>
      <c r="BX243" s="16" t="s">
        <v>374</v>
      </c>
    </row>
    <row r="244" ht="24.75">
      <c r="A244" s="10" t="s">
        <v>375</v>
      </c>
      <c r="B244" s="11" t="s">
        <v>328</v>
      </c>
      <c r="C244" s="11" t="s">
        <v>376</v>
      </c>
      <c r="D244" s="16" t="s">
        <v>377</v>
      </c>
      <c r="E244" s="11"/>
      <c r="F244" s="11" t="s">
        <v>87</v>
      </c>
      <c r="G244" s="62" t="n">
        <v>0.77</v>
      </c>
      <c r="H244" s="63" t="n">
        <v>0</v>
      </c>
      <c r="I244" s="62">
        <f>ROUND(G244*AO244,2)</f>
      </c>
      <c r="J244" s="62">
        <f>ROUND(G244*AP244,2)</f>
      </c>
      <c r="K244" s="62">
        <f>ROUND(G244*H244,2)</f>
      </c>
      <c r="L244" s="62" t="n">
        <v>0</v>
      </c>
      <c r="M244" s="62">
        <f>G244*L244</f>
      </c>
      <c r="N244" s="64" t="s">
        <v>62</v>
      </c>
      <c r="Z244" s="62">
        <f>ROUND(IF(AQ244="5",BJ244,0),2)</f>
      </c>
      <c r="AB244" s="62">
        <f>ROUND(IF(AQ244="1",BH244,0),2)</f>
      </c>
      <c r="AC244" s="62">
        <f>ROUND(IF(AQ244="1",BI244,0),2)</f>
      </c>
      <c r="AD244" s="62">
        <f>ROUND(IF(AQ244="7",BH244,0),2)</f>
      </c>
      <c r="AE244" s="62">
        <f>ROUND(IF(AQ244="7",BI244,0),2)</f>
      </c>
      <c r="AF244" s="62">
        <f>ROUND(IF(AQ244="2",BH244,0),2)</f>
      </c>
      <c r="AG244" s="62">
        <f>ROUND(IF(AQ244="2",BI244,0),2)</f>
      </c>
      <c r="AH244" s="62">
        <f>ROUND(IF(AQ244="0",BJ244,0),2)</f>
      </c>
      <c r="AI244" s="35" t="s">
        <v>328</v>
      </c>
      <c r="AJ244" s="62">
        <f>IF(AN244=0,K244,0)</f>
      </c>
      <c r="AK244" s="62">
        <f>IF(AN244=12,K244,0)</f>
      </c>
      <c r="AL244" s="62">
        <f>IF(AN244=21,K244,0)</f>
      </c>
      <c r="AN244" s="62" t="n">
        <v>21</v>
      </c>
      <c r="AO244" s="62">
        <f>H244*0</f>
      </c>
      <c r="AP244" s="62">
        <f>H244*(1-0)</f>
      </c>
      <c r="AQ244" s="65" t="s">
        <v>58</v>
      </c>
      <c r="AV244" s="62">
        <f>ROUND(AW244+AX244,2)</f>
      </c>
      <c r="AW244" s="62">
        <f>ROUND(G244*AO244,2)</f>
      </c>
      <c r="AX244" s="62">
        <f>ROUND(G244*AP244,2)</f>
      </c>
      <c r="AY244" s="65" t="s">
        <v>299</v>
      </c>
      <c r="AZ244" s="65" t="s">
        <v>358</v>
      </c>
      <c r="BA244" s="35" t="s">
        <v>334</v>
      </c>
      <c r="BC244" s="62">
        <f>AW244+AX244</f>
      </c>
      <c r="BD244" s="62">
        <f>H244/(100-BE244)*100</f>
      </c>
      <c r="BE244" s="62" t="n">
        <v>0</v>
      </c>
      <c r="BF244" s="62">
        <f>M244</f>
      </c>
      <c r="BH244" s="62">
        <f>G244*AO244</f>
      </c>
      <c r="BI244" s="62">
        <f>G244*AP244</f>
      </c>
      <c r="BJ244" s="62">
        <f>G244*H244</f>
      </c>
      <c r="BK244" s="65" t="s">
        <v>66</v>
      </c>
      <c r="BL244" s="62" t="n">
        <v>59</v>
      </c>
      <c r="BW244" s="62" t="n">
        <v>21</v>
      </c>
      <c r="BX244" s="16" t="s">
        <v>377</v>
      </c>
    </row>
    <row r="245">
      <c r="A245" s="66"/>
      <c r="D245" s="72" t="s">
        <v>378</v>
      </c>
      <c r="E245" s="73" t="s">
        <v>53</v>
      </c>
      <c r="G245" s="74" t="n">
        <v>0.77</v>
      </c>
      <c r="N245" s="75"/>
    </row>
    <row r="246">
      <c r="A246" s="56" t="s">
        <v>53</v>
      </c>
      <c r="B246" s="57" t="s">
        <v>328</v>
      </c>
      <c r="C246" s="57" t="s">
        <v>167</v>
      </c>
      <c r="D246" s="58" t="s">
        <v>168</v>
      </c>
      <c r="E246" s="57"/>
      <c r="F246" s="59" t="s">
        <v>4</v>
      </c>
      <c r="G246" s="59" t="s">
        <v>4</v>
      </c>
      <c r="H246" s="60" t="s">
        <v>4</v>
      </c>
      <c r="I246" s="2">
        <f>ROUND(SUM(I247:I247),2)</f>
      </c>
      <c r="J246" s="2">
        <f>ROUND(SUM(J247:J247),2)</f>
      </c>
      <c r="K246" s="2">
        <f>ROUND(SUM(K247:K247),2)</f>
      </c>
      <c r="L246" s="35" t="s">
        <v>53</v>
      </c>
      <c r="M246" s="2">
        <f>SUM(M247:M247)</f>
      </c>
      <c r="N246" s="61" t="s">
        <v>53</v>
      </c>
      <c r="AI246" s="35" t="s">
        <v>328</v>
      </c>
      <c r="AS246" s="2">
        <f>SUM(AJ247:AJ247)</f>
      </c>
      <c r="AT246" s="2">
        <f>SUM(AK247:AK247)</f>
      </c>
      <c r="AU246" s="2">
        <f>SUM(AL247:AL247)</f>
      </c>
    </row>
    <row r="247">
      <c r="A247" s="10" t="s">
        <v>379</v>
      </c>
      <c r="B247" s="11" t="s">
        <v>328</v>
      </c>
      <c r="C247" s="11" t="s">
        <v>176</v>
      </c>
      <c r="D247" s="16" t="s">
        <v>177</v>
      </c>
      <c r="E247" s="11"/>
      <c r="F247" s="11" t="s">
        <v>172</v>
      </c>
      <c r="G247" s="62" t="n">
        <v>1</v>
      </c>
      <c r="H247" s="63" t="n">
        <v>0</v>
      </c>
      <c r="I247" s="62">
        <f>ROUND(G247*AO247,2)</f>
      </c>
      <c r="J247" s="62">
        <f>ROUND(G247*AP247,2)</f>
      </c>
      <c r="K247" s="62">
        <f>ROUND(G247*H247,2)</f>
      </c>
      <c r="L247" s="62" t="n">
        <v>0.43094</v>
      </c>
      <c r="M247" s="62">
        <f>G247*L247</f>
      </c>
      <c r="N247" s="64" t="s">
        <v>62</v>
      </c>
      <c r="Z247" s="62">
        <f>ROUND(IF(AQ247="5",BJ247,0),2)</f>
      </c>
      <c r="AB247" s="62">
        <f>ROUND(IF(AQ247="1",BH247,0),2)</f>
      </c>
      <c r="AC247" s="62">
        <f>ROUND(IF(AQ247="1",BI247,0),2)</f>
      </c>
      <c r="AD247" s="62">
        <f>ROUND(IF(AQ247="7",BH247,0),2)</f>
      </c>
      <c r="AE247" s="62">
        <f>ROUND(IF(AQ247="7",BI247,0),2)</f>
      </c>
      <c r="AF247" s="62">
        <f>ROUND(IF(AQ247="2",BH247,0),2)</f>
      </c>
      <c r="AG247" s="62">
        <f>ROUND(IF(AQ247="2",BI247,0),2)</f>
      </c>
      <c r="AH247" s="62">
        <f>ROUND(IF(AQ247="0",BJ247,0),2)</f>
      </c>
      <c r="AI247" s="35" t="s">
        <v>328</v>
      </c>
      <c r="AJ247" s="62">
        <f>IF(AN247=0,K247,0)</f>
      </c>
      <c r="AK247" s="62">
        <f>IF(AN247=12,K247,0)</f>
      </c>
      <c r="AL247" s="62">
        <f>IF(AN247=21,K247,0)</f>
      </c>
      <c r="AN247" s="62" t="n">
        <v>21</v>
      </c>
      <c r="AO247" s="62">
        <f>H247*0.293229412</f>
      </c>
      <c r="AP247" s="62">
        <f>H247*(1-0.293229412)</f>
      </c>
      <c r="AQ247" s="65" t="s">
        <v>58</v>
      </c>
      <c r="AV247" s="62">
        <f>ROUND(AW247+AX247,2)</f>
      </c>
      <c r="AW247" s="62">
        <f>ROUND(G247*AO247,2)</f>
      </c>
      <c r="AX247" s="62">
        <f>ROUND(G247*AP247,2)</f>
      </c>
      <c r="AY247" s="65" t="s">
        <v>173</v>
      </c>
      <c r="AZ247" s="65" t="s">
        <v>380</v>
      </c>
      <c r="BA247" s="35" t="s">
        <v>334</v>
      </c>
      <c r="BC247" s="62">
        <f>AW247+AX247</f>
      </c>
      <c r="BD247" s="62">
        <f>H247/(100-BE247)*100</f>
      </c>
      <c r="BE247" s="62" t="n">
        <v>0</v>
      </c>
      <c r="BF247" s="62">
        <f>M247</f>
      </c>
      <c r="BH247" s="62">
        <f>G247*AO247</f>
      </c>
      <c r="BI247" s="62">
        <f>G247*AP247</f>
      </c>
      <c r="BJ247" s="62">
        <f>G247*H247</f>
      </c>
      <c r="BK247" s="65" t="s">
        <v>66</v>
      </c>
      <c r="BL247" s="62" t="n">
        <v>89</v>
      </c>
      <c r="BW247" s="62" t="n">
        <v>21</v>
      </c>
      <c r="BX247" s="16" t="s">
        <v>177</v>
      </c>
    </row>
    <row r="248">
      <c r="A248" s="56" t="s">
        <v>53</v>
      </c>
      <c r="B248" s="57" t="s">
        <v>328</v>
      </c>
      <c r="C248" s="57" t="s">
        <v>178</v>
      </c>
      <c r="D248" s="58" t="s">
        <v>179</v>
      </c>
      <c r="E248" s="57"/>
      <c r="F248" s="59" t="s">
        <v>4</v>
      </c>
      <c r="G248" s="59" t="s">
        <v>4</v>
      </c>
      <c r="H248" s="60" t="s">
        <v>4</v>
      </c>
      <c r="I248" s="2">
        <f>ROUND(SUM(I249:I253),2)</f>
      </c>
      <c r="J248" s="2">
        <f>ROUND(SUM(J249:J253),2)</f>
      </c>
      <c r="K248" s="2">
        <f>ROUND(SUM(K249:K253),2)</f>
      </c>
      <c r="L248" s="35" t="s">
        <v>53</v>
      </c>
      <c r="M248" s="2">
        <f>SUM(M249:M253)</f>
      </c>
      <c r="N248" s="61" t="s">
        <v>53</v>
      </c>
      <c r="AI248" s="35" t="s">
        <v>328</v>
      </c>
      <c r="AS248" s="2">
        <f>SUM(AJ249:AJ253)</f>
      </c>
      <c r="AT248" s="2">
        <f>SUM(AK249:AK253)</f>
      </c>
      <c r="AU248" s="2">
        <f>SUM(AL249:AL253)</f>
      </c>
    </row>
    <row r="249">
      <c r="A249" s="10" t="s">
        <v>381</v>
      </c>
      <c r="B249" s="11" t="s">
        <v>328</v>
      </c>
      <c r="C249" s="11" t="s">
        <v>181</v>
      </c>
      <c r="D249" s="16" t="s">
        <v>182</v>
      </c>
      <c r="E249" s="11"/>
      <c r="F249" s="11" t="s">
        <v>79</v>
      </c>
      <c r="G249" s="62" t="n">
        <v>62</v>
      </c>
      <c r="H249" s="63" t="n">
        <v>0</v>
      </c>
      <c r="I249" s="62">
        <f>ROUND(G249*AO249,2)</f>
      </c>
      <c r="J249" s="62">
        <f>ROUND(G249*AP249,2)</f>
      </c>
      <c r="K249" s="62">
        <f>ROUND(G249*H249,2)</f>
      </c>
      <c r="L249" s="62" t="n">
        <v>0.15674</v>
      </c>
      <c r="M249" s="62">
        <f>G249*L249</f>
      </c>
      <c r="N249" s="64" t="s">
        <v>62</v>
      </c>
      <c r="Z249" s="62">
        <f>ROUND(IF(AQ249="5",BJ249,0),2)</f>
      </c>
      <c r="AB249" s="62">
        <f>ROUND(IF(AQ249="1",BH249,0),2)</f>
      </c>
      <c r="AC249" s="62">
        <f>ROUND(IF(AQ249="1",BI249,0),2)</f>
      </c>
      <c r="AD249" s="62">
        <f>ROUND(IF(AQ249="7",BH249,0),2)</f>
      </c>
      <c r="AE249" s="62">
        <f>ROUND(IF(AQ249="7",BI249,0),2)</f>
      </c>
      <c r="AF249" s="62">
        <f>ROUND(IF(AQ249="2",BH249,0),2)</f>
      </c>
      <c r="AG249" s="62">
        <f>ROUND(IF(AQ249="2",BI249,0),2)</f>
      </c>
      <c r="AH249" s="62">
        <f>ROUND(IF(AQ249="0",BJ249,0),2)</f>
      </c>
      <c r="AI249" s="35" t="s">
        <v>328</v>
      </c>
      <c r="AJ249" s="62">
        <f>IF(AN249=0,K249,0)</f>
      </c>
      <c r="AK249" s="62">
        <f>IF(AN249=12,K249,0)</f>
      </c>
      <c r="AL249" s="62">
        <f>IF(AN249=21,K249,0)</f>
      </c>
      <c r="AN249" s="62" t="n">
        <v>21</v>
      </c>
      <c r="AO249" s="62">
        <f>H249*0.485681529</f>
      </c>
      <c r="AP249" s="62">
        <f>H249*(1-0.485681529)</f>
      </c>
      <c r="AQ249" s="65" t="s">
        <v>58</v>
      </c>
      <c r="AV249" s="62">
        <f>ROUND(AW249+AX249,2)</f>
      </c>
      <c r="AW249" s="62">
        <f>ROUND(G249*AO249,2)</f>
      </c>
      <c r="AX249" s="62">
        <f>ROUND(G249*AP249,2)</f>
      </c>
      <c r="AY249" s="65" t="s">
        <v>183</v>
      </c>
      <c r="AZ249" s="65" t="s">
        <v>382</v>
      </c>
      <c r="BA249" s="35" t="s">
        <v>334</v>
      </c>
      <c r="BC249" s="62">
        <f>AW249+AX249</f>
      </c>
      <c r="BD249" s="62">
        <f>H249/(100-BE249)*100</f>
      </c>
      <c r="BE249" s="62" t="n">
        <v>0</v>
      </c>
      <c r="BF249" s="62">
        <f>M249</f>
      </c>
      <c r="BH249" s="62">
        <f>G249*AO249</f>
      </c>
      <c r="BI249" s="62">
        <f>G249*AP249</f>
      </c>
      <c r="BJ249" s="62">
        <f>G249*H249</f>
      </c>
      <c r="BK249" s="65" t="s">
        <v>66</v>
      </c>
      <c r="BL249" s="62" t="n">
        <v>91</v>
      </c>
      <c r="BW249" s="62" t="n">
        <v>21</v>
      </c>
      <c r="BX249" s="16" t="s">
        <v>182</v>
      </c>
    </row>
    <row r="250">
      <c r="A250" s="66"/>
      <c r="D250" s="72" t="s">
        <v>383</v>
      </c>
      <c r="E250" s="73" t="s">
        <v>53</v>
      </c>
      <c r="G250" s="74" t="n">
        <v>62</v>
      </c>
      <c r="N250" s="75"/>
    </row>
    <row r="251">
      <c r="A251" s="10" t="s">
        <v>384</v>
      </c>
      <c r="B251" s="11" t="s">
        <v>328</v>
      </c>
      <c r="C251" s="11" t="s">
        <v>187</v>
      </c>
      <c r="D251" s="16" t="s">
        <v>188</v>
      </c>
      <c r="E251" s="11"/>
      <c r="F251" s="11" t="s">
        <v>79</v>
      </c>
      <c r="G251" s="62" t="n">
        <v>9.5</v>
      </c>
      <c r="H251" s="63" t="n">
        <v>0</v>
      </c>
      <c r="I251" s="62">
        <f>ROUND(G251*AO251,2)</f>
      </c>
      <c r="J251" s="62">
        <f>ROUND(G251*AP251,2)</f>
      </c>
      <c r="K251" s="62">
        <f>ROUND(G251*H251,2)</f>
      </c>
      <c r="L251" s="62" t="n">
        <v>0</v>
      </c>
      <c r="M251" s="62">
        <f>G251*L251</f>
      </c>
      <c r="N251" s="64" t="s">
        <v>62</v>
      </c>
      <c r="Z251" s="62">
        <f>ROUND(IF(AQ251="5",BJ251,0),2)</f>
      </c>
      <c r="AB251" s="62">
        <f>ROUND(IF(AQ251="1",BH251,0),2)</f>
      </c>
      <c r="AC251" s="62">
        <f>ROUND(IF(AQ251="1",BI251,0),2)</f>
      </c>
      <c r="AD251" s="62">
        <f>ROUND(IF(AQ251="7",BH251,0),2)</f>
      </c>
      <c r="AE251" s="62">
        <f>ROUND(IF(AQ251="7",BI251,0),2)</f>
      </c>
      <c r="AF251" s="62">
        <f>ROUND(IF(AQ251="2",BH251,0),2)</f>
      </c>
      <c r="AG251" s="62">
        <f>ROUND(IF(AQ251="2",BI251,0),2)</f>
      </c>
      <c r="AH251" s="62">
        <f>ROUND(IF(AQ251="0",BJ251,0),2)</f>
      </c>
      <c r="AI251" s="35" t="s">
        <v>328</v>
      </c>
      <c r="AJ251" s="62">
        <f>IF(AN251=0,K251,0)</f>
      </c>
      <c r="AK251" s="62">
        <f>IF(AN251=12,K251,0)</f>
      </c>
      <c r="AL251" s="62">
        <f>IF(AN251=21,K251,0)</f>
      </c>
      <c r="AN251" s="62" t="n">
        <v>21</v>
      </c>
      <c r="AO251" s="62">
        <f>H251*0.513423335</f>
      </c>
      <c r="AP251" s="62">
        <f>H251*(1-0.513423335)</f>
      </c>
      <c r="AQ251" s="65" t="s">
        <v>58</v>
      </c>
      <c r="AV251" s="62">
        <f>ROUND(AW251+AX251,2)</f>
      </c>
      <c r="AW251" s="62">
        <f>ROUND(G251*AO251,2)</f>
      </c>
      <c r="AX251" s="62">
        <f>ROUND(G251*AP251,2)</f>
      </c>
      <c r="AY251" s="65" t="s">
        <v>183</v>
      </c>
      <c r="AZ251" s="65" t="s">
        <v>382</v>
      </c>
      <c r="BA251" s="35" t="s">
        <v>334</v>
      </c>
      <c r="BC251" s="62">
        <f>AW251+AX251</f>
      </c>
      <c r="BD251" s="62">
        <f>H251/(100-BE251)*100</f>
      </c>
      <c r="BE251" s="62" t="n">
        <v>0</v>
      </c>
      <c r="BF251" s="62">
        <f>M251</f>
      </c>
      <c r="BH251" s="62">
        <f>G251*AO251</f>
      </c>
      <c r="BI251" s="62">
        <f>G251*AP251</f>
      </c>
      <c r="BJ251" s="62">
        <f>G251*H251</f>
      </c>
      <c r="BK251" s="65" t="s">
        <v>66</v>
      </c>
      <c r="BL251" s="62" t="n">
        <v>91</v>
      </c>
      <c r="BW251" s="62" t="n">
        <v>21</v>
      </c>
      <c r="BX251" s="16" t="s">
        <v>188</v>
      </c>
    </row>
    <row r="252">
      <c r="A252" s="66"/>
      <c r="D252" s="72" t="s">
        <v>385</v>
      </c>
      <c r="E252" s="73" t="s">
        <v>53</v>
      </c>
      <c r="G252" s="74" t="n">
        <v>9.5</v>
      </c>
      <c r="N252" s="75"/>
    </row>
    <row r="253">
      <c r="A253" s="10" t="s">
        <v>386</v>
      </c>
      <c r="B253" s="11" t="s">
        <v>328</v>
      </c>
      <c r="C253" s="11" t="s">
        <v>190</v>
      </c>
      <c r="D253" s="16" t="s">
        <v>191</v>
      </c>
      <c r="E253" s="11"/>
      <c r="F253" s="11" t="s">
        <v>79</v>
      </c>
      <c r="G253" s="62" t="n">
        <v>36</v>
      </c>
      <c r="H253" s="63" t="n">
        <v>0</v>
      </c>
      <c r="I253" s="62">
        <f>ROUND(G253*AO253,2)</f>
      </c>
      <c r="J253" s="62">
        <f>ROUND(G253*AP253,2)</f>
      </c>
      <c r="K253" s="62">
        <f>ROUND(G253*H253,2)</f>
      </c>
      <c r="L253" s="62" t="n">
        <v>0</v>
      </c>
      <c r="M253" s="62">
        <f>G253*L253</f>
      </c>
      <c r="N253" s="64" t="s">
        <v>62</v>
      </c>
      <c r="Z253" s="62">
        <f>ROUND(IF(AQ253="5",BJ253,0),2)</f>
      </c>
      <c r="AB253" s="62">
        <f>ROUND(IF(AQ253="1",BH253,0),2)</f>
      </c>
      <c r="AC253" s="62">
        <f>ROUND(IF(AQ253="1",BI253,0),2)</f>
      </c>
      <c r="AD253" s="62">
        <f>ROUND(IF(AQ253="7",BH253,0),2)</f>
      </c>
      <c r="AE253" s="62">
        <f>ROUND(IF(AQ253="7",BI253,0),2)</f>
      </c>
      <c r="AF253" s="62">
        <f>ROUND(IF(AQ253="2",BH253,0),2)</f>
      </c>
      <c r="AG253" s="62">
        <f>ROUND(IF(AQ253="2",BI253,0),2)</f>
      </c>
      <c r="AH253" s="62">
        <f>ROUND(IF(AQ253="0",BJ253,0),2)</f>
      </c>
      <c r="AI253" s="35" t="s">
        <v>328</v>
      </c>
      <c r="AJ253" s="62">
        <f>IF(AN253=0,K253,0)</f>
      </c>
      <c r="AK253" s="62">
        <f>IF(AN253=12,K253,0)</f>
      </c>
      <c r="AL253" s="62">
        <f>IF(AN253=21,K253,0)</f>
      </c>
      <c r="AN253" s="62" t="n">
        <v>21</v>
      </c>
      <c r="AO253" s="62">
        <f>H253*0</f>
      </c>
      <c r="AP253" s="62">
        <f>H253*(1-0)</f>
      </c>
      <c r="AQ253" s="65" t="s">
        <v>58</v>
      </c>
      <c r="AV253" s="62">
        <f>ROUND(AW253+AX253,2)</f>
      </c>
      <c r="AW253" s="62">
        <f>ROUND(G253*AO253,2)</f>
      </c>
      <c r="AX253" s="62">
        <f>ROUND(G253*AP253,2)</f>
      </c>
      <c r="AY253" s="65" t="s">
        <v>183</v>
      </c>
      <c r="AZ253" s="65" t="s">
        <v>382</v>
      </c>
      <c r="BA253" s="35" t="s">
        <v>334</v>
      </c>
      <c r="BC253" s="62">
        <f>AW253+AX253</f>
      </c>
      <c r="BD253" s="62">
        <f>H253/(100-BE253)*100</f>
      </c>
      <c r="BE253" s="62" t="n">
        <v>0</v>
      </c>
      <c r="BF253" s="62">
        <f>M253</f>
      </c>
      <c r="BH253" s="62">
        <f>G253*AO253</f>
      </c>
      <c r="BI253" s="62">
        <f>G253*AP253</f>
      </c>
      <c r="BJ253" s="62">
        <f>G253*H253</f>
      </c>
      <c r="BK253" s="65" t="s">
        <v>66</v>
      </c>
      <c r="BL253" s="62" t="n">
        <v>91</v>
      </c>
      <c r="BW253" s="62" t="n">
        <v>21</v>
      </c>
      <c r="BX253" s="16" t="s">
        <v>191</v>
      </c>
    </row>
    <row r="254" customHeight="true" ht="13.5">
      <c r="A254" s="66"/>
      <c r="C254" s="67" t="s">
        <v>70</v>
      </c>
      <c r="D254" s="68" t="s">
        <v>192</v>
      </c>
      <c r="E254" s="69"/>
      <c r="F254" s="69"/>
      <c r="G254" s="69"/>
      <c r="H254" s="70"/>
      <c r="I254" s="69"/>
      <c r="J254" s="69"/>
      <c r="K254" s="69"/>
      <c r="L254" s="69"/>
      <c r="M254" s="69"/>
      <c r="N254" s="71"/>
    </row>
    <row r="255">
      <c r="A255" s="56" t="s">
        <v>53</v>
      </c>
      <c r="B255" s="57" t="s">
        <v>328</v>
      </c>
      <c r="C255" s="57" t="s">
        <v>193</v>
      </c>
      <c r="D255" s="58" t="s">
        <v>194</v>
      </c>
      <c r="E255" s="57"/>
      <c r="F255" s="59" t="s">
        <v>4</v>
      </c>
      <c r="G255" s="59" t="s">
        <v>4</v>
      </c>
      <c r="H255" s="60" t="s">
        <v>4</v>
      </c>
      <c r="I255" s="2">
        <f>ROUND(SUM(I256:I256),2)</f>
      </c>
      <c r="J255" s="2">
        <f>ROUND(SUM(J256:J256),2)</f>
      </c>
      <c r="K255" s="2">
        <f>ROUND(SUM(K256:K256),2)</f>
      </c>
      <c r="L255" s="35" t="s">
        <v>53</v>
      </c>
      <c r="M255" s="2">
        <f>SUM(M256:M256)</f>
      </c>
      <c r="N255" s="61" t="s">
        <v>53</v>
      </c>
      <c r="AI255" s="35" t="s">
        <v>328</v>
      </c>
      <c r="AS255" s="2">
        <f>SUM(AJ256:AJ256)</f>
      </c>
      <c r="AT255" s="2">
        <f>SUM(AK256:AK256)</f>
      </c>
      <c r="AU255" s="2">
        <f>SUM(AL256:AL256)</f>
      </c>
    </row>
    <row r="256">
      <c r="A256" s="10" t="s">
        <v>387</v>
      </c>
      <c r="B256" s="11" t="s">
        <v>328</v>
      </c>
      <c r="C256" s="11" t="s">
        <v>196</v>
      </c>
      <c r="D256" s="16" t="s">
        <v>197</v>
      </c>
      <c r="E256" s="11"/>
      <c r="F256" s="11" t="s">
        <v>198</v>
      </c>
      <c r="G256" s="62" t="n">
        <v>112.5</v>
      </c>
      <c r="H256" s="63" t="n">
        <v>0</v>
      </c>
      <c r="I256" s="62">
        <f>ROUND(G256*AO256,2)</f>
      </c>
      <c r="J256" s="62">
        <f>ROUND(G256*AP256,2)</f>
      </c>
      <c r="K256" s="62">
        <f>ROUND(G256*H256,2)</f>
      </c>
      <c r="L256" s="62" t="n">
        <v>0</v>
      </c>
      <c r="M256" s="62">
        <f>G256*L256</f>
      </c>
      <c r="N256" s="64" t="s">
        <v>62</v>
      </c>
      <c r="Z256" s="62">
        <f>ROUND(IF(AQ256="5",BJ256,0),2)</f>
      </c>
      <c r="AB256" s="62">
        <f>ROUND(IF(AQ256="1",BH256,0),2)</f>
      </c>
      <c r="AC256" s="62">
        <f>ROUND(IF(AQ256="1",BI256,0),2)</f>
      </c>
      <c r="AD256" s="62">
        <f>ROUND(IF(AQ256="7",BH256,0),2)</f>
      </c>
      <c r="AE256" s="62">
        <f>ROUND(IF(AQ256="7",BI256,0),2)</f>
      </c>
      <c r="AF256" s="62">
        <f>ROUND(IF(AQ256="2",BH256,0),2)</f>
      </c>
      <c r="AG256" s="62">
        <f>ROUND(IF(AQ256="2",BI256,0),2)</f>
      </c>
      <c r="AH256" s="62">
        <f>ROUND(IF(AQ256="0",BJ256,0),2)</f>
      </c>
      <c r="AI256" s="35" t="s">
        <v>328</v>
      </c>
      <c r="AJ256" s="62">
        <f>IF(AN256=0,K256,0)</f>
      </c>
      <c r="AK256" s="62">
        <f>IF(AN256=12,K256,0)</f>
      </c>
      <c r="AL256" s="62">
        <f>IF(AN256=21,K256,0)</f>
      </c>
      <c r="AN256" s="62" t="n">
        <v>21</v>
      </c>
      <c r="AO256" s="62">
        <f>H256*0</f>
      </c>
      <c r="AP256" s="62">
        <f>H256*(1-0)</f>
      </c>
      <c r="AQ256" s="65" t="s">
        <v>84</v>
      </c>
      <c r="AV256" s="62">
        <f>ROUND(AW256+AX256,2)</f>
      </c>
      <c r="AW256" s="62">
        <f>ROUND(G256*AO256,2)</f>
      </c>
      <c r="AX256" s="62">
        <f>ROUND(G256*AP256,2)</f>
      </c>
      <c r="AY256" s="65" t="s">
        <v>199</v>
      </c>
      <c r="AZ256" s="65" t="s">
        <v>382</v>
      </c>
      <c r="BA256" s="35" t="s">
        <v>334</v>
      </c>
      <c r="BC256" s="62">
        <f>AW256+AX256</f>
      </c>
      <c r="BD256" s="62">
        <f>H256/(100-BE256)*100</f>
      </c>
      <c r="BE256" s="62" t="n">
        <v>0</v>
      </c>
      <c r="BF256" s="62">
        <f>M256</f>
      </c>
      <c r="BH256" s="62">
        <f>G256*AO256</f>
      </c>
      <c r="BI256" s="62">
        <f>G256*AP256</f>
      </c>
      <c r="BJ256" s="62">
        <f>G256*H256</f>
      </c>
      <c r="BK256" s="65" t="s">
        <v>66</v>
      </c>
      <c r="BL256" s="62"/>
      <c r="BW256" s="62" t="n">
        <v>21</v>
      </c>
      <c r="BX256" s="16" t="s">
        <v>197</v>
      </c>
    </row>
    <row r="257">
      <c r="A257" s="66"/>
      <c r="D257" s="72" t="s">
        <v>388</v>
      </c>
      <c r="E257" s="73" t="s">
        <v>53</v>
      </c>
      <c r="G257" s="74" t="n">
        <v>112.5</v>
      </c>
      <c r="N257" s="75"/>
    </row>
    <row r="258">
      <c r="A258" s="56" t="s">
        <v>53</v>
      </c>
      <c r="B258" s="57" t="s">
        <v>328</v>
      </c>
      <c r="C258" s="57" t="s">
        <v>201</v>
      </c>
      <c r="D258" s="58" t="s">
        <v>202</v>
      </c>
      <c r="E258" s="57"/>
      <c r="F258" s="59" t="s">
        <v>4</v>
      </c>
      <c r="G258" s="59" t="s">
        <v>4</v>
      </c>
      <c r="H258" s="60" t="s">
        <v>4</v>
      </c>
      <c r="I258" s="2">
        <f>ROUND(SUM(I259:I275),2)</f>
      </c>
      <c r="J258" s="2">
        <f>ROUND(SUM(J259:J275),2)</f>
      </c>
      <c r="K258" s="2">
        <f>ROUND(SUM(K259:K275),2)</f>
      </c>
      <c r="L258" s="35" t="s">
        <v>53</v>
      </c>
      <c r="M258" s="2">
        <f>SUM(M259:M275)</f>
      </c>
      <c r="N258" s="61" t="s">
        <v>53</v>
      </c>
      <c r="AI258" s="35" t="s">
        <v>328</v>
      </c>
      <c r="AS258" s="2">
        <f>SUM(AJ259:AJ275)</f>
      </c>
      <c r="AT258" s="2">
        <f>SUM(AK259:AK275)</f>
      </c>
      <c r="AU258" s="2">
        <f>SUM(AL259:AL275)</f>
      </c>
    </row>
    <row r="259">
      <c r="A259" s="10" t="s">
        <v>389</v>
      </c>
      <c r="B259" s="11" t="s">
        <v>328</v>
      </c>
      <c r="C259" s="11" t="s">
        <v>204</v>
      </c>
      <c r="D259" s="16" t="s">
        <v>205</v>
      </c>
      <c r="E259" s="11"/>
      <c r="F259" s="11" t="s">
        <v>198</v>
      </c>
      <c r="G259" s="62" t="n">
        <v>8.3</v>
      </c>
      <c r="H259" s="63" t="n">
        <v>0</v>
      </c>
      <c r="I259" s="62">
        <f>ROUND(G259*AO259,2)</f>
      </c>
      <c r="J259" s="62">
        <f>ROUND(G259*AP259,2)</f>
      </c>
      <c r="K259" s="62">
        <f>ROUND(G259*H259,2)</f>
      </c>
      <c r="L259" s="62" t="n">
        <v>0</v>
      </c>
      <c r="M259" s="62">
        <f>G259*L259</f>
      </c>
      <c r="N259" s="64" t="s">
        <v>62</v>
      </c>
      <c r="Z259" s="62">
        <f>ROUND(IF(AQ259="5",BJ259,0),2)</f>
      </c>
      <c r="AB259" s="62">
        <f>ROUND(IF(AQ259="1",BH259,0),2)</f>
      </c>
      <c r="AC259" s="62">
        <f>ROUND(IF(AQ259="1",BI259,0),2)</f>
      </c>
      <c r="AD259" s="62">
        <f>ROUND(IF(AQ259="7",BH259,0),2)</f>
      </c>
      <c r="AE259" s="62">
        <f>ROUND(IF(AQ259="7",BI259,0),2)</f>
      </c>
      <c r="AF259" s="62">
        <f>ROUND(IF(AQ259="2",BH259,0),2)</f>
      </c>
      <c r="AG259" s="62">
        <f>ROUND(IF(AQ259="2",BI259,0),2)</f>
      </c>
      <c r="AH259" s="62">
        <f>ROUND(IF(AQ259="0",BJ259,0),2)</f>
      </c>
      <c r="AI259" s="35" t="s">
        <v>328</v>
      </c>
      <c r="AJ259" s="62">
        <f>IF(AN259=0,K259,0)</f>
      </c>
      <c r="AK259" s="62">
        <f>IF(AN259=12,K259,0)</f>
      </c>
      <c r="AL259" s="62">
        <f>IF(AN259=21,K259,0)</f>
      </c>
      <c r="AN259" s="62" t="n">
        <v>21</v>
      </c>
      <c r="AO259" s="62">
        <f>H259*0</f>
      </c>
      <c r="AP259" s="62">
        <f>H259*(1-0)</f>
      </c>
      <c r="AQ259" s="65" t="s">
        <v>84</v>
      </c>
      <c r="AV259" s="62">
        <f>ROUND(AW259+AX259,2)</f>
      </c>
      <c r="AW259" s="62">
        <f>ROUND(G259*AO259,2)</f>
      </c>
      <c r="AX259" s="62">
        <f>ROUND(G259*AP259,2)</f>
      </c>
      <c r="AY259" s="65" t="s">
        <v>206</v>
      </c>
      <c r="AZ259" s="65" t="s">
        <v>382</v>
      </c>
      <c r="BA259" s="35" t="s">
        <v>334</v>
      </c>
      <c r="BC259" s="62">
        <f>AW259+AX259</f>
      </c>
      <c r="BD259" s="62">
        <f>H259/(100-BE259)*100</f>
      </c>
      <c r="BE259" s="62" t="n">
        <v>0</v>
      </c>
      <c r="BF259" s="62">
        <f>M259</f>
      </c>
      <c r="BH259" s="62">
        <f>G259*AO259</f>
      </c>
      <c r="BI259" s="62">
        <f>G259*AP259</f>
      </c>
      <c r="BJ259" s="62">
        <f>G259*H259</f>
      </c>
      <c r="BK259" s="65" t="s">
        <v>66</v>
      </c>
      <c r="BL259" s="62"/>
      <c r="BW259" s="62" t="n">
        <v>21</v>
      </c>
      <c r="BX259" s="16" t="s">
        <v>205</v>
      </c>
    </row>
    <row r="260">
      <c r="A260" s="66"/>
      <c r="D260" s="72" t="s">
        <v>390</v>
      </c>
      <c r="E260" s="73" t="s">
        <v>53</v>
      </c>
      <c r="G260" s="74" t="n">
        <v>8.3</v>
      </c>
      <c r="N260" s="75"/>
    </row>
    <row r="261">
      <c r="A261" s="10" t="s">
        <v>391</v>
      </c>
      <c r="B261" s="11" t="s">
        <v>328</v>
      </c>
      <c r="C261" s="11" t="s">
        <v>209</v>
      </c>
      <c r="D261" s="16" t="s">
        <v>210</v>
      </c>
      <c r="E261" s="11"/>
      <c r="F261" s="11" t="s">
        <v>198</v>
      </c>
      <c r="G261" s="62" t="n">
        <v>116.2</v>
      </c>
      <c r="H261" s="63" t="n">
        <v>0</v>
      </c>
      <c r="I261" s="62">
        <f>ROUND(G261*AO261,2)</f>
      </c>
      <c r="J261" s="62">
        <f>ROUND(G261*AP261,2)</f>
      </c>
      <c r="K261" s="62">
        <f>ROUND(G261*H261,2)</f>
      </c>
      <c r="L261" s="62" t="n">
        <v>0</v>
      </c>
      <c r="M261" s="62">
        <f>G261*L261</f>
      </c>
      <c r="N261" s="64" t="s">
        <v>62</v>
      </c>
      <c r="Z261" s="62">
        <f>ROUND(IF(AQ261="5",BJ261,0),2)</f>
      </c>
      <c r="AB261" s="62">
        <f>ROUND(IF(AQ261="1",BH261,0),2)</f>
      </c>
      <c r="AC261" s="62">
        <f>ROUND(IF(AQ261="1",BI261,0),2)</f>
      </c>
      <c r="AD261" s="62">
        <f>ROUND(IF(AQ261="7",BH261,0),2)</f>
      </c>
      <c r="AE261" s="62">
        <f>ROUND(IF(AQ261="7",BI261,0),2)</f>
      </c>
      <c r="AF261" s="62">
        <f>ROUND(IF(AQ261="2",BH261,0),2)</f>
      </c>
      <c r="AG261" s="62">
        <f>ROUND(IF(AQ261="2",BI261,0),2)</f>
      </c>
      <c r="AH261" s="62">
        <f>ROUND(IF(AQ261="0",BJ261,0),2)</f>
      </c>
      <c r="AI261" s="35" t="s">
        <v>328</v>
      </c>
      <c r="AJ261" s="62">
        <f>IF(AN261=0,K261,0)</f>
      </c>
      <c r="AK261" s="62">
        <f>IF(AN261=12,K261,0)</f>
      </c>
      <c r="AL261" s="62">
        <f>IF(AN261=21,K261,0)</f>
      </c>
      <c r="AN261" s="62" t="n">
        <v>21</v>
      </c>
      <c r="AO261" s="62">
        <f>H261*0</f>
      </c>
      <c r="AP261" s="62">
        <f>H261*(1-0)</f>
      </c>
      <c r="AQ261" s="65" t="s">
        <v>84</v>
      </c>
      <c r="AV261" s="62">
        <f>ROUND(AW261+AX261,2)</f>
      </c>
      <c r="AW261" s="62">
        <f>ROUND(G261*AO261,2)</f>
      </c>
      <c r="AX261" s="62">
        <f>ROUND(G261*AP261,2)</f>
      </c>
      <c r="AY261" s="65" t="s">
        <v>206</v>
      </c>
      <c r="AZ261" s="65" t="s">
        <v>382</v>
      </c>
      <c r="BA261" s="35" t="s">
        <v>334</v>
      </c>
      <c r="BC261" s="62">
        <f>AW261+AX261</f>
      </c>
      <c r="BD261" s="62">
        <f>H261/(100-BE261)*100</f>
      </c>
      <c r="BE261" s="62" t="n">
        <v>0</v>
      </c>
      <c r="BF261" s="62">
        <f>M261</f>
      </c>
      <c r="BH261" s="62">
        <f>G261*AO261</f>
      </c>
      <c r="BI261" s="62">
        <f>G261*AP261</f>
      </c>
      <c r="BJ261" s="62">
        <f>G261*H261</f>
      </c>
      <c r="BK261" s="65" t="s">
        <v>66</v>
      </c>
      <c r="BL261" s="62"/>
      <c r="BW261" s="62" t="n">
        <v>21</v>
      </c>
      <c r="BX261" s="16" t="s">
        <v>210</v>
      </c>
    </row>
    <row r="262">
      <c r="A262" s="66"/>
      <c r="D262" s="72" t="s">
        <v>392</v>
      </c>
      <c r="E262" s="73" t="s">
        <v>53</v>
      </c>
      <c r="G262" s="74" t="n">
        <v>116.2</v>
      </c>
      <c r="N262" s="75"/>
    </row>
    <row r="263" customHeight="true" ht="13.5">
      <c r="A263" s="66"/>
      <c r="C263" s="76" t="s">
        <v>212</v>
      </c>
      <c r="D263" s="77" t="s">
        <v>213</v>
      </c>
      <c r="E263" s="78"/>
      <c r="F263" s="78"/>
      <c r="G263" s="78"/>
      <c r="H263" s="79"/>
      <c r="I263" s="78"/>
      <c r="J263" s="78"/>
      <c r="K263" s="78"/>
      <c r="L263" s="78"/>
      <c r="M263" s="78"/>
      <c r="N263" s="80"/>
    </row>
    <row r="264">
      <c r="A264" s="10" t="s">
        <v>393</v>
      </c>
      <c r="B264" s="11" t="s">
        <v>328</v>
      </c>
      <c r="C264" s="11" t="s">
        <v>215</v>
      </c>
      <c r="D264" s="16" t="s">
        <v>216</v>
      </c>
      <c r="E264" s="11"/>
      <c r="F264" s="11" t="s">
        <v>198</v>
      </c>
      <c r="G264" s="62" t="n">
        <v>7.7</v>
      </c>
      <c r="H264" s="63" t="n">
        <v>0</v>
      </c>
      <c r="I264" s="62">
        <f>ROUND(G264*AO264,2)</f>
      </c>
      <c r="J264" s="62">
        <f>ROUND(G264*AP264,2)</f>
      </c>
      <c r="K264" s="62">
        <f>ROUND(G264*H264,2)</f>
      </c>
      <c r="L264" s="62" t="n">
        <v>0</v>
      </c>
      <c r="M264" s="62">
        <f>G264*L264</f>
      </c>
      <c r="N264" s="64" t="s">
        <v>62</v>
      </c>
      <c r="Z264" s="62">
        <f>ROUND(IF(AQ264="5",BJ264,0),2)</f>
      </c>
      <c r="AB264" s="62">
        <f>ROUND(IF(AQ264="1",BH264,0),2)</f>
      </c>
      <c r="AC264" s="62">
        <f>ROUND(IF(AQ264="1",BI264,0),2)</f>
      </c>
      <c r="AD264" s="62">
        <f>ROUND(IF(AQ264="7",BH264,0),2)</f>
      </c>
      <c r="AE264" s="62">
        <f>ROUND(IF(AQ264="7",BI264,0),2)</f>
      </c>
      <c r="AF264" s="62">
        <f>ROUND(IF(AQ264="2",BH264,0),2)</f>
      </c>
      <c r="AG264" s="62">
        <f>ROUND(IF(AQ264="2",BI264,0),2)</f>
      </c>
      <c r="AH264" s="62">
        <f>ROUND(IF(AQ264="0",BJ264,0),2)</f>
      </c>
      <c r="AI264" s="35" t="s">
        <v>328</v>
      </c>
      <c r="AJ264" s="62">
        <f>IF(AN264=0,K264,0)</f>
      </c>
      <c r="AK264" s="62">
        <f>IF(AN264=12,K264,0)</f>
      </c>
      <c r="AL264" s="62">
        <f>IF(AN264=21,K264,0)</f>
      </c>
      <c r="AN264" s="62" t="n">
        <v>21</v>
      </c>
      <c r="AO264" s="62">
        <f>H264*0</f>
      </c>
      <c r="AP264" s="62">
        <f>H264*(1-0)</f>
      </c>
      <c r="AQ264" s="65" t="s">
        <v>84</v>
      </c>
      <c r="AV264" s="62">
        <f>ROUND(AW264+AX264,2)</f>
      </c>
      <c r="AW264" s="62">
        <f>ROUND(G264*AO264,2)</f>
      </c>
      <c r="AX264" s="62">
        <f>ROUND(G264*AP264,2)</f>
      </c>
      <c r="AY264" s="65" t="s">
        <v>206</v>
      </c>
      <c r="AZ264" s="65" t="s">
        <v>382</v>
      </c>
      <c r="BA264" s="35" t="s">
        <v>334</v>
      </c>
      <c r="BC264" s="62">
        <f>AW264+AX264</f>
      </c>
      <c r="BD264" s="62">
        <f>H264/(100-BE264)*100</f>
      </c>
      <c r="BE264" s="62" t="n">
        <v>0</v>
      </c>
      <c r="BF264" s="62">
        <f>M264</f>
      </c>
      <c r="BH264" s="62">
        <f>G264*AO264</f>
      </c>
      <c r="BI264" s="62">
        <f>G264*AP264</f>
      </c>
      <c r="BJ264" s="62">
        <f>G264*H264</f>
      </c>
      <c r="BK264" s="65" t="s">
        <v>66</v>
      </c>
      <c r="BL264" s="62"/>
      <c r="BW264" s="62" t="n">
        <v>21</v>
      </c>
      <c r="BX264" s="16" t="s">
        <v>216</v>
      </c>
    </row>
    <row r="265">
      <c r="A265" s="66"/>
      <c r="D265" s="72" t="s">
        <v>394</v>
      </c>
      <c r="E265" s="73" t="s">
        <v>53</v>
      </c>
      <c r="G265" s="74" t="n">
        <v>7.7</v>
      </c>
      <c r="N265" s="75"/>
    </row>
    <row r="266" customHeight="true" ht="13.5">
      <c r="A266" s="66"/>
      <c r="C266" s="76" t="s">
        <v>212</v>
      </c>
      <c r="D266" s="77" t="s">
        <v>395</v>
      </c>
      <c r="E266" s="78"/>
      <c r="F266" s="78"/>
      <c r="G266" s="78"/>
      <c r="H266" s="79"/>
      <c r="I266" s="78"/>
      <c r="J266" s="78"/>
      <c r="K266" s="78"/>
      <c r="L266" s="78"/>
      <c r="M266" s="78"/>
      <c r="N266" s="80"/>
    </row>
    <row r="267">
      <c r="A267" s="10" t="s">
        <v>396</v>
      </c>
      <c r="B267" s="11" t="s">
        <v>328</v>
      </c>
      <c r="C267" s="11" t="s">
        <v>215</v>
      </c>
      <c r="D267" s="16" t="s">
        <v>216</v>
      </c>
      <c r="E267" s="11"/>
      <c r="F267" s="11" t="s">
        <v>198</v>
      </c>
      <c r="G267" s="62" t="n">
        <v>17</v>
      </c>
      <c r="H267" s="63" t="n">
        <v>0</v>
      </c>
      <c r="I267" s="62">
        <f>ROUND(G267*AO267,2)</f>
      </c>
      <c r="J267" s="62">
        <f>ROUND(G267*AP267,2)</f>
      </c>
      <c r="K267" s="62">
        <f>ROUND(G267*H267,2)</f>
      </c>
      <c r="L267" s="62" t="n">
        <v>0</v>
      </c>
      <c r="M267" s="62">
        <f>G267*L267</f>
      </c>
      <c r="N267" s="64" t="s">
        <v>62</v>
      </c>
      <c r="Z267" s="62">
        <f>ROUND(IF(AQ267="5",BJ267,0),2)</f>
      </c>
      <c r="AB267" s="62">
        <f>ROUND(IF(AQ267="1",BH267,0),2)</f>
      </c>
      <c r="AC267" s="62">
        <f>ROUND(IF(AQ267="1",BI267,0),2)</f>
      </c>
      <c r="AD267" s="62">
        <f>ROUND(IF(AQ267="7",BH267,0),2)</f>
      </c>
      <c r="AE267" s="62">
        <f>ROUND(IF(AQ267="7",BI267,0),2)</f>
      </c>
      <c r="AF267" s="62">
        <f>ROUND(IF(AQ267="2",BH267,0),2)</f>
      </c>
      <c r="AG267" s="62">
        <f>ROUND(IF(AQ267="2",BI267,0),2)</f>
      </c>
      <c r="AH267" s="62">
        <f>ROUND(IF(AQ267="0",BJ267,0),2)</f>
      </c>
      <c r="AI267" s="35" t="s">
        <v>328</v>
      </c>
      <c r="AJ267" s="62">
        <f>IF(AN267=0,K267,0)</f>
      </c>
      <c r="AK267" s="62">
        <f>IF(AN267=12,K267,0)</f>
      </c>
      <c r="AL267" s="62">
        <f>IF(AN267=21,K267,0)</f>
      </c>
      <c r="AN267" s="62" t="n">
        <v>21</v>
      </c>
      <c r="AO267" s="62">
        <f>H267*0</f>
      </c>
      <c r="AP267" s="62">
        <f>H267*(1-0)</f>
      </c>
      <c r="AQ267" s="65" t="s">
        <v>84</v>
      </c>
      <c r="AV267" s="62">
        <f>ROUND(AW267+AX267,2)</f>
      </c>
      <c r="AW267" s="62">
        <f>ROUND(G267*AO267,2)</f>
      </c>
      <c r="AX267" s="62">
        <f>ROUND(G267*AP267,2)</f>
      </c>
      <c r="AY267" s="65" t="s">
        <v>206</v>
      </c>
      <c r="AZ267" s="65" t="s">
        <v>382</v>
      </c>
      <c r="BA267" s="35" t="s">
        <v>334</v>
      </c>
      <c r="BC267" s="62">
        <f>AW267+AX267</f>
      </c>
      <c r="BD267" s="62">
        <f>H267/(100-BE267)*100</f>
      </c>
      <c r="BE267" s="62" t="n">
        <v>0</v>
      </c>
      <c r="BF267" s="62">
        <f>M267</f>
      </c>
      <c r="BH267" s="62">
        <f>G267*AO267</f>
      </c>
      <c r="BI267" s="62">
        <f>G267*AP267</f>
      </c>
      <c r="BJ267" s="62">
        <f>G267*H267</f>
      </c>
      <c r="BK267" s="65" t="s">
        <v>66</v>
      </c>
      <c r="BL267" s="62"/>
      <c r="BW267" s="62" t="n">
        <v>21</v>
      </c>
      <c r="BX267" s="16" t="s">
        <v>216</v>
      </c>
    </row>
    <row r="268" customHeight="true" ht="13.5">
      <c r="A268" s="66"/>
      <c r="C268" s="76" t="s">
        <v>212</v>
      </c>
      <c r="D268" s="77" t="s">
        <v>217</v>
      </c>
      <c r="E268" s="78"/>
      <c r="F268" s="78"/>
      <c r="G268" s="78"/>
      <c r="H268" s="79"/>
      <c r="I268" s="78"/>
      <c r="J268" s="78"/>
      <c r="K268" s="78"/>
      <c r="L268" s="78"/>
      <c r="M268" s="78"/>
      <c r="N268" s="80"/>
    </row>
    <row r="269">
      <c r="A269" s="10" t="s">
        <v>397</v>
      </c>
      <c r="B269" s="11" t="s">
        <v>328</v>
      </c>
      <c r="C269" s="11" t="s">
        <v>221</v>
      </c>
      <c r="D269" s="16" t="s">
        <v>222</v>
      </c>
      <c r="E269" s="11"/>
      <c r="F269" s="11" t="s">
        <v>198</v>
      </c>
      <c r="G269" s="62" t="n">
        <v>38.5</v>
      </c>
      <c r="H269" s="63" t="n">
        <v>0</v>
      </c>
      <c r="I269" s="62">
        <f>ROUND(G269*AO269,2)</f>
      </c>
      <c r="J269" s="62">
        <f>ROUND(G269*AP269,2)</f>
      </c>
      <c r="K269" s="62">
        <f>ROUND(G269*H269,2)</f>
      </c>
      <c r="L269" s="62" t="n">
        <v>0</v>
      </c>
      <c r="M269" s="62">
        <f>G269*L269</f>
      </c>
      <c r="N269" s="64" t="s">
        <v>62</v>
      </c>
      <c r="Z269" s="62">
        <f>ROUND(IF(AQ269="5",BJ269,0),2)</f>
      </c>
      <c r="AB269" s="62">
        <f>ROUND(IF(AQ269="1",BH269,0),2)</f>
      </c>
      <c r="AC269" s="62">
        <f>ROUND(IF(AQ269="1",BI269,0),2)</f>
      </c>
      <c r="AD269" s="62">
        <f>ROUND(IF(AQ269="7",BH269,0),2)</f>
      </c>
      <c r="AE269" s="62">
        <f>ROUND(IF(AQ269="7",BI269,0),2)</f>
      </c>
      <c r="AF269" s="62">
        <f>ROUND(IF(AQ269="2",BH269,0),2)</f>
      </c>
      <c r="AG269" s="62">
        <f>ROUND(IF(AQ269="2",BI269,0),2)</f>
      </c>
      <c r="AH269" s="62">
        <f>ROUND(IF(AQ269="0",BJ269,0),2)</f>
      </c>
      <c r="AI269" s="35" t="s">
        <v>328</v>
      </c>
      <c r="AJ269" s="62">
        <f>IF(AN269=0,K269,0)</f>
      </c>
      <c r="AK269" s="62">
        <f>IF(AN269=12,K269,0)</f>
      </c>
      <c r="AL269" s="62">
        <f>IF(AN269=21,K269,0)</f>
      </c>
      <c r="AN269" s="62" t="n">
        <v>21</v>
      </c>
      <c r="AO269" s="62">
        <f>H269*0</f>
      </c>
      <c r="AP269" s="62">
        <f>H269*(1-0)</f>
      </c>
      <c r="AQ269" s="65" t="s">
        <v>84</v>
      </c>
      <c r="AV269" s="62">
        <f>ROUND(AW269+AX269,2)</f>
      </c>
      <c r="AW269" s="62">
        <f>ROUND(G269*AO269,2)</f>
      </c>
      <c r="AX269" s="62">
        <f>ROUND(G269*AP269,2)</f>
      </c>
      <c r="AY269" s="65" t="s">
        <v>206</v>
      </c>
      <c r="AZ269" s="65" t="s">
        <v>382</v>
      </c>
      <c r="BA269" s="35" t="s">
        <v>334</v>
      </c>
      <c r="BC269" s="62">
        <f>AW269+AX269</f>
      </c>
      <c r="BD269" s="62">
        <f>H269/(100-BE269)*100</f>
      </c>
      <c r="BE269" s="62" t="n">
        <v>0</v>
      </c>
      <c r="BF269" s="62">
        <f>M269</f>
      </c>
      <c r="BH269" s="62">
        <f>G269*AO269</f>
      </c>
      <c r="BI269" s="62">
        <f>G269*AP269</f>
      </c>
      <c r="BJ269" s="62">
        <f>G269*H269</f>
      </c>
      <c r="BK269" s="65" t="s">
        <v>66</v>
      </c>
      <c r="BL269" s="62"/>
      <c r="BW269" s="62" t="n">
        <v>21</v>
      </c>
      <c r="BX269" s="16" t="s">
        <v>222</v>
      </c>
    </row>
    <row r="270">
      <c r="A270" s="66"/>
      <c r="D270" s="72" t="s">
        <v>398</v>
      </c>
      <c r="E270" s="73" t="s">
        <v>53</v>
      </c>
      <c r="G270" s="74" t="n">
        <v>38.5</v>
      </c>
      <c r="N270" s="75"/>
    </row>
    <row r="271">
      <c r="A271" s="10" t="s">
        <v>399</v>
      </c>
      <c r="B271" s="11" t="s">
        <v>328</v>
      </c>
      <c r="C271" s="11" t="s">
        <v>225</v>
      </c>
      <c r="D271" s="16" t="s">
        <v>226</v>
      </c>
      <c r="E271" s="11"/>
      <c r="F271" s="11" t="s">
        <v>198</v>
      </c>
      <c r="G271" s="62" t="n">
        <v>7.7</v>
      </c>
      <c r="H271" s="63" t="n">
        <v>0</v>
      </c>
      <c r="I271" s="62">
        <f>ROUND(G271*AO271,2)</f>
      </c>
      <c r="J271" s="62">
        <f>ROUND(G271*AP271,2)</f>
      </c>
      <c r="K271" s="62">
        <f>ROUND(G271*H271,2)</f>
      </c>
      <c r="L271" s="62" t="n">
        <v>0</v>
      </c>
      <c r="M271" s="62">
        <f>G271*L271</f>
      </c>
      <c r="N271" s="64" t="s">
        <v>62</v>
      </c>
      <c r="Z271" s="62">
        <f>ROUND(IF(AQ271="5",BJ271,0),2)</f>
      </c>
      <c r="AB271" s="62">
        <f>ROUND(IF(AQ271="1",BH271,0),2)</f>
      </c>
      <c r="AC271" s="62">
        <f>ROUND(IF(AQ271="1",BI271,0),2)</f>
      </c>
      <c r="AD271" s="62">
        <f>ROUND(IF(AQ271="7",BH271,0),2)</f>
      </c>
      <c r="AE271" s="62">
        <f>ROUND(IF(AQ271="7",BI271,0),2)</f>
      </c>
      <c r="AF271" s="62">
        <f>ROUND(IF(AQ271="2",BH271,0),2)</f>
      </c>
      <c r="AG271" s="62">
        <f>ROUND(IF(AQ271="2",BI271,0),2)</f>
      </c>
      <c r="AH271" s="62">
        <f>ROUND(IF(AQ271="0",BJ271,0),2)</f>
      </c>
      <c r="AI271" s="35" t="s">
        <v>328</v>
      </c>
      <c r="AJ271" s="62">
        <f>IF(AN271=0,K271,0)</f>
      </c>
      <c r="AK271" s="62">
        <f>IF(AN271=12,K271,0)</f>
      </c>
      <c r="AL271" s="62">
        <f>IF(AN271=21,K271,0)</f>
      </c>
      <c r="AN271" s="62" t="n">
        <v>21</v>
      </c>
      <c r="AO271" s="62">
        <f>H271*0</f>
      </c>
      <c r="AP271" s="62">
        <f>H271*(1-0)</f>
      </c>
      <c r="AQ271" s="65" t="s">
        <v>84</v>
      </c>
      <c r="AV271" s="62">
        <f>ROUND(AW271+AX271,2)</f>
      </c>
      <c r="AW271" s="62">
        <f>ROUND(G271*AO271,2)</f>
      </c>
      <c r="AX271" s="62">
        <f>ROUND(G271*AP271,2)</f>
      </c>
      <c r="AY271" s="65" t="s">
        <v>206</v>
      </c>
      <c r="AZ271" s="65" t="s">
        <v>382</v>
      </c>
      <c r="BA271" s="35" t="s">
        <v>334</v>
      </c>
      <c r="BC271" s="62">
        <f>AW271+AX271</f>
      </c>
      <c r="BD271" s="62">
        <f>H271/(100-BE271)*100</f>
      </c>
      <c r="BE271" s="62" t="n">
        <v>0</v>
      </c>
      <c r="BF271" s="62">
        <f>M271</f>
      </c>
      <c r="BH271" s="62">
        <f>G271*AO271</f>
      </c>
      <c r="BI271" s="62">
        <f>G271*AP271</f>
      </c>
      <c r="BJ271" s="62">
        <f>G271*H271</f>
      </c>
      <c r="BK271" s="65" t="s">
        <v>66</v>
      </c>
      <c r="BL271" s="62"/>
      <c r="BW271" s="62" t="n">
        <v>21</v>
      </c>
      <c r="BX271" s="16" t="s">
        <v>226</v>
      </c>
    </row>
    <row r="272" customHeight="true" ht="13.5">
      <c r="A272" s="66"/>
      <c r="C272" s="76" t="s">
        <v>212</v>
      </c>
      <c r="D272" s="77" t="s">
        <v>400</v>
      </c>
      <c r="E272" s="78"/>
      <c r="F272" s="78"/>
      <c r="G272" s="78"/>
      <c r="H272" s="79"/>
      <c r="I272" s="78"/>
      <c r="J272" s="78"/>
      <c r="K272" s="78"/>
      <c r="L272" s="78"/>
      <c r="M272" s="78"/>
      <c r="N272" s="80"/>
    </row>
    <row r="273">
      <c r="A273" s="10" t="s">
        <v>401</v>
      </c>
      <c r="B273" s="11" t="s">
        <v>328</v>
      </c>
      <c r="C273" s="11" t="s">
        <v>229</v>
      </c>
      <c r="D273" s="16" t="s">
        <v>230</v>
      </c>
      <c r="E273" s="11"/>
      <c r="F273" s="11" t="s">
        <v>198</v>
      </c>
      <c r="G273" s="62" t="n">
        <v>36.79</v>
      </c>
      <c r="H273" s="63" t="n">
        <v>0</v>
      </c>
      <c r="I273" s="62">
        <f>ROUND(G273*AO273,2)</f>
      </c>
      <c r="J273" s="62">
        <f>ROUND(G273*AP273,2)</f>
      </c>
      <c r="K273" s="62">
        <f>ROUND(G273*H273,2)</f>
      </c>
      <c r="L273" s="62" t="n">
        <v>0</v>
      </c>
      <c r="M273" s="62">
        <f>G273*L273</f>
      </c>
      <c r="N273" s="64" t="s">
        <v>62</v>
      </c>
      <c r="Z273" s="62">
        <f>ROUND(IF(AQ273="5",BJ273,0),2)</f>
      </c>
      <c r="AB273" s="62">
        <f>ROUND(IF(AQ273="1",BH273,0),2)</f>
      </c>
      <c r="AC273" s="62">
        <f>ROUND(IF(AQ273="1",BI273,0),2)</f>
      </c>
      <c r="AD273" s="62">
        <f>ROUND(IF(AQ273="7",BH273,0),2)</f>
      </c>
      <c r="AE273" s="62">
        <f>ROUND(IF(AQ273="7",BI273,0),2)</f>
      </c>
      <c r="AF273" s="62">
        <f>ROUND(IF(AQ273="2",BH273,0),2)</f>
      </c>
      <c r="AG273" s="62">
        <f>ROUND(IF(AQ273="2",BI273,0),2)</f>
      </c>
      <c r="AH273" s="62">
        <f>ROUND(IF(AQ273="0",BJ273,0),2)</f>
      </c>
      <c r="AI273" s="35" t="s">
        <v>328</v>
      </c>
      <c r="AJ273" s="62">
        <f>IF(AN273=0,K273,0)</f>
      </c>
      <c r="AK273" s="62">
        <f>IF(AN273=12,K273,0)</f>
      </c>
      <c r="AL273" s="62">
        <f>IF(AN273=21,K273,0)</f>
      </c>
      <c r="AN273" s="62" t="n">
        <v>21</v>
      </c>
      <c r="AO273" s="62">
        <f>H273*0</f>
      </c>
      <c r="AP273" s="62">
        <f>H273*(1-0)</f>
      </c>
      <c r="AQ273" s="65" t="s">
        <v>84</v>
      </c>
      <c r="AV273" s="62">
        <f>ROUND(AW273+AX273,2)</f>
      </c>
      <c r="AW273" s="62">
        <f>ROUND(G273*AO273,2)</f>
      </c>
      <c r="AX273" s="62">
        <f>ROUND(G273*AP273,2)</f>
      </c>
      <c r="AY273" s="65" t="s">
        <v>206</v>
      </c>
      <c r="AZ273" s="65" t="s">
        <v>382</v>
      </c>
      <c r="BA273" s="35" t="s">
        <v>334</v>
      </c>
      <c r="BC273" s="62">
        <f>AW273+AX273</f>
      </c>
      <c r="BD273" s="62">
        <f>H273/(100-BE273)*100</f>
      </c>
      <c r="BE273" s="62" t="n">
        <v>0</v>
      </c>
      <c r="BF273" s="62">
        <f>M273</f>
      </c>
      <c r="BH273" s="62">
        <f>G273*AO273</f>
      </c>
      <c r="BI273" s="62">
        <f>G273*AP273</f>
      </c>
      <c r="BJ273" s="62">
        <f>G273*H273</f>
      </c>
      <c r="BK273" s="65" t="s">
        <v>66</v>
      </c>
      <c r="BL273" s="62"/>
      <c r="BW273" s="62" t="n">
        <v>21</v>
      </c>
      <c r="BX273" s="16" t="s">
        <v>230</v>
      </c>
    </row>
    <row r="274">
      <c r="A274" s="66"/>
      <c r="D274" s="72" t="s">
        <v>402</v>
      </c>
      <c r="E274" s="73" t="s">
        <v>53</v>
      </c>
      <c r="G274" s="74" t="n">
        <v>36.79</v>
      </c>
      <c r="N274" s="75"/>
    </row>
    <row r="275">
      <c r="A275" s="10" t="s">
        <v>403</v>
      </c>
      <c r="B275" s="11" t="s">
        <v>328</v>
      </c>
      <c r="C275" s="11" t="s">
        <v>233</v>
      </c>
      <c r="D275" s="16" t="s">
        <v>234</v>
      </c>
      <c r="E275" s="11"/>
      <c r="F275" s="11" t="s">
        <v>198</v>
      </c>
      <c r="G275" s="62" t="n">
        <v>8.3</v>
      </c>
      <c r="H275" s="63" t="n">
        <v>0</v>
      </c>
      <c r="I275" s="62">
        <f>ROUND(G275*AO275,2)</f>
      </c>
      <c r="J275" s="62">
        <f>ROUND(G275*AP275,2)</f>
      </c>
      <c r="K275" s="62">
        <f>ROUND(G275*H275,2)</f>
      </c>
      <c r="L275" s="62" t="n">
        <v>0</v>
      </c>
      <c r="M275" s="62">
        <f>G275*L275</f>
      </c>
      <c r="N275" s="64" t="s">
        <v>235</v>
      </c>
      <c r="Z275" s="62">
        <f>ROUND(IF(AQ275="5",BJ275,0),2)</f>
      </c>
      <c r="AB275" s="62">
        <f>ROUND(IF(AQ275="1",BH275,0),2)</f>
      </c>
      <c r="AC275" s="62">
        <f>ROUND(IF(AQ275="1",BI275,0),2)</f>
      </c>
      <c r="AD275" s="62">
        <f>ROUND(IF(AQ275="7",BH275,0),2)</f>
      </c>
      <c r="AE275" s="62">
        <f>ROUND(IF(AQ275="7",BI275,0),2)</f>
      </c>
      <c r="AF275" s="62">
        <f>ROUND(IF(AQ275="2",BH275,0),2)</f>
      </c>
      <c r="AG275" s="62">
        <f>ROUND(IF(AQ275="2",BI275,0),2)</f>
      </c>
      <c r="AH275" s="62">
        <f>ROUND(IF(AQ275="0",BJ275,0),2)</f>
      </c>
      <c r="AI275" s="35" t="s">
        <v>328</v>
      </c>
      <c r="AJ275" s="62">
        <f>IF(AN275=0,K275,0)</f>
      </c>
      <c r="AK275" s="62">
        <f>IF(AN275=12,K275,0)</f>
      </c>
      <c r="AL275" s="62">
        <f>IF(AN275=21,K275,0)</f>
      </c>
      <c r="AN275" s="62" t="n">
        <v>21</v>
      </c>
      <c r="AO275" s="62">
        <f>H275*0</f>
      </c>
      <c r="AP275" s="62">
        <f>H275*(1-0)</f>
      </c>
      <c r="AQ275" s="65" t="s">
        <v>84</v>
      </c>
      <c r="AV275" s="62">
        <f>ROUND(AW275+AX275,2)</f>
      </c>
      <c r="AW275" s="62">
        <f>ROUND(G275*AO275,2)</f>
      </c>
      <c r="AX275" s="62">
        <f>ROUND(G275*AP275,2)</f>
      </c>
      <c r="AY275" s="65" t="s">
        <v>206</v>
      </c>
      <c r="AZ275" s="65" t="s">
        <v>382</v>
      </c>
      <c r="BA275" s="35" t="s">
        <v>334</v>
      </c>
      <c r="BC275" s="62">
        <f>AW275+AX275</f>
      </c>
      <c r="BD275" s="62">
        <f>H275/(100-BE275)*100</f>
      </c>
      <c r="BE275" s="62" t="n">
        <v>0</v>
      </c>
      <c r="BF275" s="62">
        <f>M275</f>
      </c>
      <c r="BH275" s="62">
        <f>G275*AO275</f>
      </c>
      <c r="BI275" s="62">
        <f>G275*AP275</f>
      </c>
      <c r="BJ275" s="62">
        <f>G275*H275</f>
      </c>
      <c r="BK275" s="65" t="s">
        <v>66</v>
      </c>
      <c r="BL275" s="62"/>
      <c r="BW275" s="62" t="n">
        <v>21</v>
      </c>
      <c r="BX275" s="16" t="s">
        <v>234</v>
      </c>
    </row>
    <row r="276">
      <c r="A276" s="56" t="s">
        <v>53</v>
      </c>
      <c r="B276" s="57" t="s">
        <v>328</v>
      </c>
      <c r="C276" s="57" t="s">
        <v>236</v>
      </c>
      <c r="D276" s="58" t="s">
        <v>237</v>
      </c>
      <c r="E276" s="57"/>
      <c r="F276" s="59" t="s">
        <v>4</v>
      </c>
      <c r="G276" s="59" t="s">
        <v>4</v>
      </c>
      <c r="H276" s="60" t="s">
        <v>4</v>
      </c>
      <c r="I276" s="2">
        <f>ROUND(SUM(I277:I286),2)</f>
      </c>
      <c r="J276" s="2">
        <f>ROUND(SUM(J277:J286),2)</f>
      </c>
      <c r="K276" s="2">
        <f>ROUND(SUM(K277:K286),2)</f>
      </c>
      <c r="L276" s="35" t="s">
        <v>53</v>
      </c>
      <c r="M276" s="2">
        <f>SUM(M277:M286)</f>
      </c>
      <c r="N276" s="61" t="s">
        <v>53</v>
      </c>
      <c r="AI276" s="35" t="s">
        <v>328</v>
      </c>
      <c r="AS276" s="2">
        <f>SUM(AJ277:AJ286)</f>
      </c>
      <c r="AT276" s="2">
        <f>SUM(AK277:AK286)</f>
      </c>
      <c r="AU276" s="2">
        <f>SUM(AL277:AL286)</f>
      </c>
    </row>
    <row r="277">
      <c r="A277" s="10" t="s">
        <v>404</v>
      </c>
      <c r="B277" s="11" t="s">
        <v>328</v>
      </c>
      <c r="C277" s="11" t="s">
        <v>239</v>
      </c>
      <c r="D277" s="16" t="s">
        <v>240</v>
      </c>
      <c r="E277" s="11"/>
      <c r="F277" s="11" t="s">
        <v>241</v>
      </c>
      <c r="G277" s="62" t="n">
        <v>2.1</v>
      </c>
      <c r="H277" s="63" t="n">
        <v>0</v>
      </c>
      <c r="I277" s="62">
        <f>ROUND(G277*AO277,2)</f>
      </c>
      <c r="J277" s="62">
        <f>ROUND(G277*AP277,2)</f>
      </c>
      <c r="K277" s="62">
        <f>ROUND(G277*H277,2)</f>
      </c>
      <c r="L277" s="62" t="n">
        <v>0.001</v>
      </c>
      <c r="M277" s="62">
        <f>G277*L277</f>
      </c>
      <c r="N277" s="64" t="s">
        <v>62</v>
      </c>
      <c r="Z277" s="62">
        <f>ROUND(IF(AQ277="5",BJ277,0),2)</f>
      </c>
      <c r="AB277" s="62">
        <f>ROUND(IF(AQ277="1",BH277,0),2)</f>
      </c>
      <c r="AC277" s="62">
        <f>ROUND(IF(AQ277="1",BI277,0),2)</f>
      </c>
      <c r="AD277" s="62">
        <f>ROUND(IF(AQ277="7",BH277,0),2)</f>
      </c>
      <c r="AE277" s="62">
        <f>ROUND(IF(AQ277="7",BI277,0),2)</f>
      </c>
      <c r="AF277" s="62">
        <f>ROUND(IF(AQ277="2",BH277,0),2)</f>
      </c>
      <c r="AG277" s="62">
        <f>ROUND(IF(AQ277="2",BI277,0),2)</f>
      </c>
      <c r="AH277" s="62">
        <f>ROUND(IF(AQ277="0",BJ277,0),2)</f>
      </c>
      <c r="AI277" s="35" t="s">
        <v>328</v>
      </c>
      <c r="AJ277" s="62">
        <f>IF(AN277=0,K277,0)</f>
      </c>
      <c r="AK277" s="62">
        <f>IF(AN277=12,K277,0)</f>
      </c>
      <c r="AL277" s="62">
        <f>IF(AN277=21,K277,0)</f>
      </c>
      <c r="AN277" s="62" t="n">
        <v>21</v>
      </c>
      <c r="AO277" s="62">
        <f>H277*1</f>
      </c>
      <c r="AP277" s="62">
        <f>H277*(1-1)</f>
      </c>
      <c r="AQ277" s="65" t="s">
        <v>242</v>
      </c>
      <c r="AV277" s="62">
        <f>ROUND(AW277+AX277,2)</f>
      </c>
      <c r="AW277" s="62">
        <f>ROUND(G277*AO277,2)</f>
      </c>
      <c r="AX277" s="62">
        <f>ROUND(G277*AP277,2)</f>
      </c>
      <c r="AY277" s="65" t="s">
        <v>243</v>
      </c>
      <c r="AZ277" s="65" t="s">
        <v>405</v>
      </c>
      <c r="BA277" s="35" t="s">
        <v>334</v>
      </c>
      <c r="BC277" s="62">
        <f>AW277+AX277</f>
      </c>
      <c r="BD277" s="62">
        <f>H277/(100-BE277)*100</f>
      </c>
      <c r="BE277" s="62" t="n">
        <v>0</v>
      </c>
      <c r="BF277" s="62">
        <f>M277</f>
      </c>
      <c r="BH277" s="62">
        <f>G277*AO277</f>
      </c>
      <c r="BI277" s="62">
        <f>G277*AP277</f>
      </c>
      <c r="BJ277" s="62">
        <f>G277*H277</f>
      </c>
      <c r="BK277" s="65" t="s">
        <v>236</v>
      </c>
      <c r="BL277" s="62"/>
      <c r="BW277" s="62" t="n">
        <v>21</v>
      </c>
      <c r="BX277" s="16" t="s">
        <v>240</v>
      </c>
    </row>
    <row r="278">
      <c r="A278" s="66"/>
      <c r="D278" s="72" t="s">
        <v>406</v>
      </c>
      <c r="E278" s="73" t="s">
        <v>53</v>
      </c>
      <c r="G278" s="74" t="n">
        <v>2.1</v>
      </c>
      <c r="N278" s="75"/>
    </row>
    <row r="279">
      <c r="A279" s="10" t="s">
        <v>407</v>
      </c>
      <c r="B279" s="11" t="s">
        <v>328</v>
      </c>
      <c r="C279" s="11" t="s">
        <v>408</v>
      </c>
      <c r="D279" s="16" t="s">
        <v>409</v>
      </c>
      <c r="E279" s="11"/>
      <c r="F279" s="11" t="s">
        <v>198</v>
      </c>
      <c r="G279" s="62" t="n">
        <v>1.31</v>
      </c>
      <c r="H279" s="63" t="n">
        <v>0</v>
      </c>
      <c r="I279" s="62">
        <f>ROUND(G279*AO279,2)</f>
      </c>
      <c r="J279" s="62">
        <f>ROUND(G279*AP279,2)</f>
      </c>
      <c r="K279" s="62">
        <f>ROUND(G279*H279,2)</f>
      </c>
      <c r="L279" s="62" t="n">
        <v>1</v>
      </c>
      <c r="M279" s="62">
        <f>G279*L279</f>
      </c>
      <c r="N279" s="64" t="s">
        <v>62</v>
      </c>
      <c r="Z279" s="62">
        <f>ROUND(IF(AQ279="5",BJ279,0),2)</f>
      </c>
      <c r="AB279" s="62">
        <f>ROUND(IF(AQ279="1",BH279,0),2)</f>
      </c>
      <c r="AC279" s="62">
        <f>ROUND(IF(AQ279="1",BI279,0),2)</f>
      </c>
      <c r="AD279" s="62">
        <f>ROUND(IF(AQ279="7",BH279,0),2)</f>
      </c>
      <c r="AE279" s="62">
        <f>ROUND(IF(AQ279="7",BI279,0),2)</f>
      </c>
      <c r="AF279" s="62">
        <f>ROUND(IF(AQ279="2",BH279,0),2)</f>
      </c>
      <c r="AG279" s="62">
        <f>ROUND(IF(AQ279="2",BI279,0),2)</f>
      </c>
      <c r="AH279" s="62">
        <f>ROUND(IF(AQ279="0",BJ279,0),2)</f>
      </c>
      <c r="AI279" s="35" t="s">
        <v>328</v>
      </c>
      <c r="AJ279" s="62">
        <f>IF(AN279=0,K279,0)</f>
      </c>
      <c r="AK279" s="62">
        <f>IF(AN279=12,K279,0)</f>
      </c>
      <c r="AL279" s="62">
        <f>IF(AN279=21,K279,0)</f>
      </c>
      <c r="AN279" s="62" t="n">
        <v>21</v>
      </c>
      <c r="AO279" s="62">
        <f>H279*1</f>
      </c>
      <c r="AP279" s="62">
        <f>H279*(1-1)</f>
      </c>
      <c r="AQ279" s="65" t="s">
        <v>242</v>
      </c>
      <c r="AV279" s="62">
        <f>ROUND(AW279+AX279,2)</f>
      </c>
      <c r="AW279" s="62">
        <f>ROUND(G279*AO279,2)</f>
      </c>
      <c r="AX279" s="62">
        <f>ROUND(G279*AP279,2)</f>
      </c>
      <c r="AY279" s="65" t="s">
        <v>243</v>
      </c>
      <c r="AZ279" s="65" t="s">
        <v>405</v>
      </c>
      <c r="BA279" s="35" t="s">
        <v>334</v>
      </c>
      <c r="BC279" s="62">
        <f>AW279+AX279</f>
      </c>
      <c r="BD279" s="62">
        <f>H279/(100-BE279)*100</f>
      </c>
      <c r="BE279" s="62" t="n">
        <v>0</v>
      </c>
      <c r="BF279" s="62">
        <f>M279</f>
      </c>
      <c r="BH279" s="62">
        <f>G279*AO279</f>
      </c>
      <c r="BI279" s="62">
        <f>G279*AP279</f>
      </c>
      <c r="BJ279" s="62">
        <f>G279*H279</f>
      </c>
      <c r="BK279" s="65" t="s">
        <v>236</v>
      </c>
      <c r="BL279" s="62"/>
      <c r="BW279" s="62" t="n">
        <v>21</v>
      </c>
      <c r="BX279" s="16" t="s">
        <v>409</v>
      </c>
    </row>
    <row r="280">
      <c r="A280" s="66"/>
      <c r="D280" s="72" t="s">
        <v>410</v>
      </c>
      <c r="E280" s="73" t="s">
        <v>53</v>
      </c>
      <c r="G280" s="74" t="n">
        <v>1.31</v>
      </c>
      <c r="N280" s="75"/>
    </row>
    <row r="281" customHeight="true" ht="13.5">
      <c r="A281" s="66"/>
      <c r="C281" s="76" t="s">
        <v>212</v>
      </c>
      <c r="D281" s="77" t="s">
        <v>411</v>
      </c>
      <c r="E281" s="78"/>
      <c r="F281" s="78"/>
      <c r="G281" s="78"/>
      <c r="H281" s="79"/>
      <c r="I281" s="78"/>
      <c r="J281" s="78"/>
      <c r="K281" s="78"/>
      <c r="L281" s="78"/>
      <c r="M281" s="78"/>
      <c r="N281" s="80"/>
    </row>
    <row r="282">
      <c r="A282" s="10" t="s">
        <v>412</v>
      </c>
      <c r="B282" s="11" t="s">
        <v>328</v>
      </c>
      <c r="C282" s="11" t="s">
        <v>247</v>
      </c>
      <c r="D282" s="16" t="s">
        <v>248</v>
      </c>
      <c r="E282" s="11"/>
      <c r="F282" s="11" t="s">
        <v>79</v>
      </c>
      <c r="G282" s="62" t="n">
        <v>63.24</v>
      </c>
      <c r="H282" s="63" t="n">
        <v>0</v>
      </c>
      <c r="I282" s="62">
        <f>ROUND(G282*AO282,2)</f>
      </c>
      <c r="J282" s="62">
        <f>ROUND(G282*AP282,2)</f>
      </c>
      <c r="K282" s="62">
        <f>ROUND(G282*H282,2)</f>
      </c>
      <c r="L282" s="62" t="n">
        <v>0.065</v>
      </c>
      <c r="M282" s="62">
        <f>G282*L282</f>
      </c>
      <c r="N282" s="64" t="s">
        <v>62</v>
      </c>
      <c r="Z282" s="62">
        <f>ROUND(IF(AQ282="5",BJ282,0),2)</f>
      </c>
      <c r="AB282" s="62">
        <f>ROUND(IF(AQ282="1",BH282,0),2)</f>
      </c>
      <c r="AC282" s="62">
        <f>ROUND(IF(AQ282="1",BI282,0),2)</f>
      </c>
      <c r="AD282" s="62">
        <f>ROUND(IF(AQ282="7",BH282,0),2)</f>
      </c>
      <c r="AE282" s="62">
        <f>ROUND(IF(AQ282="7",BI282,0),2)</f>
      </c>
      <c r="AF282" s="62">
        <f>ROUND(IF(AQ282="2",BH282,0),2)</f>
      </c>
      <c r="AG282" s="62">
        <f>ROUND(IF(AQ282="2",BI282,0),2)</f>
      </c>
      <c r="AH282" s="62">
        <f>ROUND(IF(AQ282="0",BJ282,0),2)</f>
      </c>
      <c r="AI282" s="35" t="s">
        <v>328</v>
      </c>
      <c r="AJ282" s="62">
        <f>IF(AN282=0,K282,0)</f>
      </c>
      <c r="AK282" s="62">
        <f>IF(AN282=12,K282,0)</f>
      </c>
      <c r="AL282" s="62">
        <f>IF(AN282=21,K282,0)</f>
      </c>
      <c r="AN282" s="62" t="n">
        <v>21</v>
      </c>
      <c r="AO282" s="62">
        <f>H282*1</f>
      </c>
      <c r="AP282" s="62">
        <f>H282*(1-1)</f>
      </c>
      <c r="AQ282" s="65" t="s">
        <v>242</v>
      </c>
      <c r="AV282" s="62">
        <f>ROUND(AW282+AX282,2)</f>
      </c>
      <c r="AW282" s="62">
        <f>ROUND(G282*AO282,2)</f>
      </c>
      <c r="AX282" s="62">
        <f>ROUND(G282*AP282,2)</f>
      </c>
      <c r="AY282" s="65" t="s">
        <v>243</v>
      </c>
      <c r="AZ282" s="65" t="s">
        <v>405</v>
      </c>
      <c r="BA282" s="35" t="s">
        <v>334</v>
      </c>
      <c r="BC282" s="62">
        <f>AW282+AX282</f>
      </c>
      <c r="BD282" s="62">
        <f>H282/(100-BE282)*100</f>
      </c>
      <c r="BE282" s="62" t="n">
        <v>0</v>
      </c>
      <c r="BF282" s="62">
        <f>M282</f>
      </c>
      <c r="BH282" s="62">
        <f>G282*AO282</f>
      </c>
      <c r="BI282" s="62">
        <f>G282*AP282</f>
      </c>
      <c r="BJ282" s="62">
        <f>G282*H282</f>
      </c>
      <c r="BK282" s="65" t="s">
        <v>236</v>
      </c>
      <c r="BL282" s="62"/>
      <c r="BW282" s="62" t="n">
        <v>21</v>
      </c>
      <c r="BX282" s="16" t="s">
        <v>248</v>
      </c>
    </row>
    <row r="283">
      <c r="A283" s="66"/>
      <c r="D283" s="72" t="s">
        <v>294</v>
      </c>
      <c r="E283" s="73" t="s">
        <v>53</v>
      </c>
      <c r="G283" s="74" t="n">
        <v>62</v>
      </c>
      <c r="N283" s="75"/>
    </row>
    <row r="284">
      <c r="A284" s="66"/>
      <c r="D284" s="72" t="s">
        <v>413</v>
      </c>
      <c r="E284" s="73" t="s">
        <v>53</v>
      </c>
      <c r="G284" s="74" t="n">
        <v>1.24</v>
      </c>
      <c r="N284" s="75"/>
    </row>
    <row r="285" customHeight="true" ht="27">
      <c r="A285" s="66"/>
      <c r="C285" s="76" t="s">
        <v>212</v>
      </c>
      <c r="D285" s="77" t="s">
        <v>251</v>
      </c>
      <c r="E285" s="78"/>
      <c r="F285" s="78"/>
      <c r="G285" s="78"/>
      <c r="H285" s="79"/>
      <c r="I285" s="78"/>
      <c r="J285" s="78"/>
      <c r="K285" s="78"/>
      <c r="L285" s="78"/>
      <c r="M285" s="78"/>
      <c r="N285" s="80"/>
    </row>
    <row r="286">
      <c r="A286" s="10" t="s">
        <v>414</v>
      </c>
      <c r="B286" s="11" t="s">
        <v>328</v>
      </c>
      <c r="C286" s="11" t="s">
        <v>415</v>
      </c>
      <c r="D286" s="16" t="s">
        <v>416</v>
      </c>
      <c r="E286" s="11"/>
      <c r="F286" s="11" t="s">
        <v>61</v>
      </c>
      <c r="G286" s="62" t="n">
        <v>36.12</v>
      </c>
      <c r="H286" s="63" t="n">
        <v>0</v>
      </c>
      <c r="I286" s="62">
        <f>ROUND(G286*AO286,2)</f>
      </c>
      <c r="J286" s="62">
        <f>ROUND(G286*AP286,2)</f>
      </c>
      <c r="K286" s="62">
        <f>ROUND(G286*H286,2)</f>
      </c>
      <c r="L286" s="62" t="n">
        <v>0.14479</v>
      </c>
      <c r="M286" s="62">
        <f>G286*L286</f>
      </c>
      <c r="N286" s="64" t="s">
        <v>62</v>
      </c>
      <c r="Z286" s="62">
        <f>ROUND(IF(AQ286="5",BJ286,0),2)</f>
      </c>
      <c r="AB286" s="62">
        <f>ROUND(IF(AQ286="1",BH286,0),2)</f>
      </c>
      <c r="AC286" s="62">
        <f>ROUND(IF(AQ286="1",BI286,0),2)</f>
      </c>
      <c r="AD286" s="62">
        <f>ROUND(IF(AQ286="7",BH286,0),2)</f>
      </c>
      <c r="AE286" s="62">
        <f>ROUND(IF(AQ286="7",BI286,0),2)</f>
      </c>
      <c r="AF286" s="62">
        <f>ROUND(IF(AQ286="2",BH286,0),2)</f>
      </c>
      <c r="AG286" s="62">
        <f>ROUND(IF(AQ286="2",BI286,0),2)</f>
      </c>
      <c r="AH286" s="62">
        <f>ROUND(IF(AQ286="0",BJ286,0),2)</f>
      </c>
      <c r="AI286" s="35" t="s">
        <v>328</v>
      </c>
      <c r="AJ286" s="62">
        <f>IF(AN286=0,K286,0)</f>
      </c>
      <c r="AK286" s="62">
        <f>IF(AN286=12,K286,0)</f>
      </c>
      <c r="AL286" s="62">
        <f>IF(AN286=21,K286,0)</f>
      </c>
      <c r="AN286" s="62" t="n">
        <v>21</v>
      </c>
      <c r="AO286" s="62">
        <f>H286*1</f>
      </c>
      <c r="AP286" s="62">
        <f>H286*(1-1)</f>
      </c>
      <c r="AQ286" s="65" t="s">
        <v>242</v>
      </c>
      <c r="AV286" s="62">
        <f>ROUND(AW286+AX286,2)</f>
      </c>
      <c r="AW286" s="62">
        <f>ROUND(G286*AO286,2)</f>
      </c>
      <c r="AX286" s="62">
        <f>ROUND(G286*AP286,2)</f>
      </c>
      <c r="AY286" s="65" t="s">
        <v>243</v>
      </c>
      <c r="AZ286" s="65" t="s">
        <v>405</v>
      </c>
      <c r="BA286" s="35" t="s">
        <v>334</v>
      </c>
      <c r="BC286" s="62">
        <f>AW286+AX286</f>
      </c>
      <c r="BD286" s="62">
        <f>H286/(100-BE286)*100</f>
      </c>
      <c r="BE286" s="62" t="n">
        <v>0</v>
      </c>
      <c r="BF286" s="62">
        <f>M286</f>
      </c>
      <c r="BH286" s="62">
        <f>G286*AO286</f>
      </c>
      <c r="BI286" s="62">
        <f>G286*AP286</f>
      </c>
      <c r="BJ286" s="62">
        <f>G286*H286</f>
      </c>
      <c r="BK286" s="65" t="s">
        <v>236</v>
      </c>
      <c r="BL286" s="62"/>
      <c r="BW286" s="62" t="n">
        <v>21</v>
      </c>
      <c r="BX286" s="16" t="s">
        <v>416</v>
      </c>
    </row>
    <row r="287">
      <c r="A287" s="66"/>
      <c r="D287" s="72" t="s">
        <v>417</v>
      </c>
      <c r="E287" s="73" t="s">
        <v>53</v>
      </c>
      <c r="G287" s="74" t="n">
        <v>34.4</v>
      </c>
      <c r="N287" s="75"/>
    </row>
    <row r="288">
      <c r="A288" s="66"/>
      <c r="D288" s="72" t="s">
        <v>418</v>
      </c>
      <c r="E288" s="73" t="s">
        <v>53</v>
      </c>
      <c r="G288" s="74" t="n">
        <v>1.72</v>
      </c>
      <c r="N288" s="75"/>
    </row>
    <row r="289" customHeight="true" ht="54">
      <c r="A289" s="66"/>
      <c r="C289" s="76" t="s">
        <v>212</v>
      </c>
      <c r="D289" s="77" t="s">
        <v>419</v>
      </c>
      <c r="E289" s="78"/>
      <c r="F289" s="78"/>
      <c r="G289" s="78"/>
      <c r="H289" s="79"/>
      <c r="I289" s="78"/>
      <c r="J289" s="78"/>
      <c r="K289" s="78"/>
      <c r="L289" s="78"/>
      <c r="M289" s="78"/>
      <c r="N289" s="80"/>
    </row>
    <row r="290">
      <c r="A290" s="56" t="s">
        <v>53</v>
      </c>
      <c r="B290" s="57" t="s">
        <v>420</v>
      </c>
      <c r="C290" s="57" t="s">
        <v>53</v>
      </c>
      <c r="D290" s="58" t="s">
        <v>421</v>
      </c>
      <c r="E290" s="57"/>
      <c r="F290" s="59" t="s">
        <v>4</v>
      </c>
      <c r="G290" s="59" t="s">
        <v>4</v>
      </c>
      <c r="H290" s="60" t="s">
        <v>4</v>
      </c>
      <c r="I290" s="2">
        <f>ROUND(SUM(I291,I301,I308,I313,I321,I326,I336,I342,I351,I353,I362,I365,I379),2)</f>
      </c>
      <c r="J290" s="2">
        <f>ROUND(SUM(J291,J301,J308,J313,J321,J326,J336,J342,J351,J353,J362,J365,J379),2)</f>
      </c>
      <c r="K290" s="2">
        <f>ROUND(SUM(K291,K301,K308,K313,K321,K326,K336,K342,K351,K353,K362,K365,K379),2)</f>
      </c>
      <c r="L290" s="35" t="s">
        <v>53</v>
      </c>
      <c r="M290" s="2">
        <f>SUM(M291,M301,M308,M313,M321,M326,M336,M342,M351,M353,M362,M365,M379)</f>
      </c>
      <c r="N290" s="61" t="s">
        <v>53</v>
      </c>
    </row>
    <row r="291">
      <c r="A291" s="56" t="s">
        <v>53</v>
      </c>
      <c r="B291" s="57" t="s">
        <v>420</v>
      </c>
      <c r="C291" s="57" t="s">
        <v>56</v>
      </c>
      <c r="D291" s="58" t="s">
        <v>57</v>
      </c>
      <c r="E291" s="57"/>
      <c r="F291" s="59" t="s">
        <v>4</v>
      </c>
      <c r="G291" s="59" t="s">
        <v>4</v>
      </c>
      <c r="H291" s="60" t="s">
        <v>4</v>
      </c>
      <c r="I291" s="2">
        <f>ROUND(SUM(I292:I300),2)</f>
      </c>
      <c r="J291" s="2">
        <f>ROUND(SUM(J292:J300),2)</f>
      </c>
      <c r="K291" s="2">
        <f>ROUND(SUM(K292:K300),2)</f>
      </c>
      <c r="L291" s="35" t="s">
        <v>53</v>
      </c>
      <c r="M291" s="2">
        <f>SUM(M292:M300)</f>
      </c>
      <c r="N291" s="61" t="s">
        <v>53</v>
      </c>
      <c r="AI291" s="35" t="s">
        <v>420</v>
      </c>
      <c r="AS291" s="2">
        <f>SUM(AJ292:AJ300)</f>
      </c>
      <c r="AT291" s="2">
        <f>SUM(AK292:AK300)</f>
      </c>
      <c r="AU291" s="2">
        <f>SUM(AL292:AL300)</f>
      </c>
    </row>
    <row r="292">
      <c r="A292" s="10" t="s">
        <v>422</v>
      </c>
      <c r="B292" s="11" t="s">
        <v>420</v>
      </c>
      <c r="C292" s="11" t="s">
        <v>260</v>
      </c>
      <c r="D292" s="16" t="s">
        <v>261</v>
      </c>
      <c r="E292" s="11"/>
      <c r="F292" s="11" t="s">
        <v>61</v>
      </c>
      <c r="G292" s="62" t="n">
        <v>21.5</v>
      </c>
      <c r="H292" s="63" t="n">
        <v>0</v>
      </c>
      <c r="I292" s="62">
        <f>ROUND(G292*AO292,2)</f>
      </c>
      <c r="J292" s="62">
        <f>ROUND(G292*AP292,2)</f>
      </c>
      <c r="K292" s="62">
        <f>ROUND(G292*H292,2)</f>
      </c>
      <c r="L292" s="62" t="n">
        <v>0.225</v>
      </c>
      <c r="M292" s="62">
        <f>G292*L292</f>
      </c>
      <c r="N292" s="64" t="s">
        <v>62</v>
      </c>
      <c r="Z292" s="62">
        <f>ROUND(IF(AQ292="5",BJ292,0),2)</f>
      </c>
      <c r="AB292" s="62">
        <f>ROUND(IF(AQ292="1",BH292,0),2)</f>
      </c>
      <c r="AC292" s="62">
        <f>ROUND(IF(AQ292="1",BI292,0),2)</f>
      </c>
      <c r="AD292" s="62">
        <f>ROUND(IF(AQ292="7",BH292,0),2)</f>
      </c>
      <c r="AE292" s="62">
        <f>ROUND(IF(AQ292="7",BI292,0),2)</f>
      </c>
      <c r="AF292" s="62">
        <f>ROUND(IF(AQ292="2",BH292,0),2)</f>
      </c>
      <c r="AG292" s="62">
        <f>ROUND(IF(AQ292="2",BI292,0),2)</f>
      </c>
      <c r="AH292" s="62">
        <f>ROUND(IF(AQ292="0",BJ292,0),2)</f>
      </c>
      <c r="AI292" s="35" t="s">
        <v>420</v>
      </c>
      <c r="AJ292" s="62">
        <f>IF(AN292=0,K292,0)</f>
      </c>
      <c r="AK292" s="62">
        <f>IF(AN292=12,K292,0)</f>
      </c>
      <c r="AL292" s="62">
        <f>IF(AN292=21,K292,0)</f>
      </c>
      <c r="AN292" s="62" t="n">
        <v>21</v>
      </c>
      <c r="AO292" s="62">
        <f>H292*0</f>
      </c>
      <c r="AP292" s="62">
        <f>H292*(1-0)</f>
      </c>
      <c r="AQ292" s="65" t="s">
        <v>58</v>
      </c>
      <c r="AV292" s="62">
        <f>ROUND(AW292+AX292,2)</f>
      </c>
      <c r="AW292" s="62">
        <f>ROUND(G292*AO292,2)</f>
      </c>
      <c r="AX292" s="62">
        <f>ROUND(G292*AP292,2)</f>
      </c>
      <c r="AY292" s="65" t="s">
        <v>63</v>
      </c>
      <c r="AZ292" s="65" t="s">
        <v>423</v>
      </c>
      <c r="BA292" s="35" t="s">
        <v>424</v>
      </c>
      <c r="BC292" s="62">
        <f>AW292+AX292</f>
      </c>
      <c r="BD292" s="62">
        <f>H292/(100-BE292)*100</f>
      </c>
      <c r="BE292" s="62" t="n">
        <v>0</v>
      </c>
      <c r="BF292" s="62">
        <f>M292</f>
      </c>
      <c r="BH292" s="62">
        <f>G292*AO292</f>
      </c>
      <c r="BI292" s="62">
        <f>G292*AP292</f>
      </c>
      <c r="BJ292" s="62">
        <f>G292*H292</f>
      </c>
      <c r="BK292" s="65" t="s">
        <v>66</v>
      </c>
      <c r="BL292" s="62" t="n">
        <v>11</v>
      </c>
      <c r="BW292" s="62" t="n">
        <v>21</v>
      </c>
      <c r="BX292" s="16" t="s">
        <v>261</v>
      </c>
    </row>
    <row r="293">
      <c r="A293" s="66"/>
      <c r="D293" s="72" t="s">
        <v>425</v>
      </c>
      <c r="E293" s="73" t="s">
        <v>53</v>
      </c>
      <c r="G293" s="74" t="n">
        <v>21.5</v>
      </c>
      <c r="N293" s="75"/>
    </row>
    <row r="294">
      <c r="A294" s="10" t="s">
        <v>426</v>
      </c>
      <c r="B294" s="11" t="s">
        <v>420</v>
      </c>
      <c r="C294" s="11" t="s">
        <v>427</v>
      </c>
      <c r="D294" s="16" t="s">
        <v>428</v>
      </c>
      <c r="E294" s="11"/>
      <c r="F294" s="11" t="s">
        <v>61</v>
      </c>
      <c r="G294" s="62" t="n">
        <v>363</v>
      </c>
      <c r="H294" s="63" t="n">
        <v>0</v>
      </c>
      <c r="I294" s="62">
        <f>ROUND(G294*AO294,2)</f>
      </c>
      <c r="J294" s="62">
        <f>ROUND(G294*AP294,2)</f>
      </c>
      <c r="K294" s="62">
        <f>ROUND(G294*H294,2)</f>
      </c>
      <c r="L294" s="62" t="n">
        <v>0.33</v>
      </c>
      <c r="M294" s="62">
        <f>G294*L294</f>
      </c>
      <c r="N294" s="64" t="s">
        <v>62</v>
      </c>
      <c r="Z294" s="62">
        <f>ROUND(IF(AQ294="5",BJ294,0),2)</f>
      </c>
      <c r="AB294" s="62">
        <f>ROUND(IF(AQ294="1",BH294,0),2)</f>
      </c>
      <c r="AC294" s="62">
        <f>ROUND(IF(AQ294="1",BI294,0),2)</f>
      </c>
      <c r="AD294" s="62">
        <f>ROUND(IF(AQ294="7",BH294,0),2)</f>
      </c>
      <c r="AE294" s="62">
        <f>ROUND(IF(AQ294="7",BI294,0),2)</f>
      </c>
      <c r="AF294" s="62">
        <f>ROUND(IF(AQ294="2",BH294,0),2)</f>
      </c>
      <c r="AG294" s="62">
        <f>ROUND(IF(AQ294="2",BI294,0),2)</f>
      </c>
      <c r="AH294" s="62">
        <f>ROUND(IF(AQ294="0",BJ294,0),2)</f>
      </c>
      <c r="AI294" s="35" t="s">
        <v>420</v>
      </c>
      <c r="AJ294" s="62">
        <f>IF(AN294=0,K294,0)</f>
      </c>
      <c r="AK294" s="62">
        <f>IF(AN294=12,K294,0)</f>
      </c>
      <c r="AL294" s="62">
        <f>IF(AN294=21,K294,0)</f>
      </c>
      <c r="AN294" s="62" t="n">
        <v>21</v>
      </c>
      <c r="AO294" s="62">
        <f>H294*0</f>
      </c>
      <c r="AP294" s="62">
        <f>H294*(1-0)</f>
      </c>
      <c r="AQ294" s="65" t="s">
        <v>58</v>
      </c>
      <c r="AV294" s="62">
        <f>ROUND(AW294+AX294,2)</f>
      </c>
      <c r="AW294" s="62">
        <f>ROUND(G294*AO294,2)</f>
      </c>
      <c r="AX294" s="62">
        <f>ROUND(G294*AP294,2)</f>
      </c>
      <c r="AY294" s="65" t="s">
        <v>63</v>
      </c>
      <c r="AZ294" s="65" t="s">
        <v>423</v>
      </c>
      <c r="BA294" s="35" t="s">
        <v>424</v>
      </c>
      <c r="BC294" s="62">
        <f>AW294+AX294</f>
      </c>
      <c r="BD294" s="62">
        <f>H294/(100-BE294)*100</f>
      </c>
      <c r="BE294" s="62" t="n">
        <v>0</v>
      </c>
      <c r="BF294" s="62">
        <f>M294</f>
      </c>
      <c r="BH294" s="62">
        <f>G294*AO294</f>
      </c>
      <c r="BI294" s="62">
        <f>G294*AP294</f>
      </c>
      <c r="BJ294" s="62">
        <f>G294*H294</f>
      </c>
      <c r="BK294" s="65" t="s">
        <v>66</v>
      </c>
      <c r="BL294" s="62" t="n">
        <v>11</v>
      </c>
      <c r="BW294" s="62" t="n">
        <v>21</v>
      </c>
      <c r="BX294" s="16" t="s">
        <v>428</v>
      </c>
    </row>
    <row r="295">
      <c r="A295" s="66"/>
      <c r="D295" s="72" t="s">
        <v>429</v>
      </c>
      <c r="E295" s="73" t="s">
        <v>53</v>
      </c>
      <c r="G295" s="74" t="n">
        <v>363</v>
      </c>
      <c r="N295" s="75"/>
    </row>
    <row r="296">
      <c r="A296" s="10" t="s">
        <v>430</v>
      </c>
      <c r="B296" s="11" t="s">
        <v>420</v>
      </c>
      <c r="C296" s="11" t="s">
        <v>431</v>
      </c>
      <c r="D296" s="16" t="s">
        <v>432</v>
      </c>
      <c r="E296" s="11"/>
      <c r="F296" s="11" t="s">
        <v>61</v>
      </c>
      <c r="G296" s="62" t="n">
        <v>183</v>
      </c>
      <c r="H296" s="63" t="n">
        <v>0</v>
      </c>
      <c r="I296" s="62">
        <f>ROUND(G296*AO296,2)</f>
      </c>
      <c r="J296" s="62">
        <f>ROUND(G296*AP296,2)</f>
      </c>
      <c r="K296" s="62">
        <f>ROUND(G296*H296,2)</f>
      </c>
      <c r="L296" s="62" t="n">
        <v>0.33</v>
      </c>
      <c r="M296" s="62">
        <f>G296*L296</f>
      </c>
      <c r="N296" s="64" t="s">
        <v>62</v>
      </c>
      <c r="Z296" s="62">
        <f>ROUND(IF(AQ296="5",BJ296,0),2)</f>
      </c>
      <c r="AB296" s="62">
        <f>ROUND(IF(AQ296="1",BH296,0),2)</f>
      </c>
      <c r="AC296" s="62">
        <f>ROUND(IF(AQ296="1",BI296,0),2)</f>
      </c>
      <c r="AD296" s="62">
        <f>ROUND(IF(AQ296="7",BH296,0),2)</f>
      </c>
      <c r="AE296" s="62">
        <f>ROUND(IF(AQ296="7",BI296,0),2)</f>
      </c>
      <c r="AF296" s="62">
        <f>ROUND(IF(AQ296="2",BH296,0),2)</f>
      </c>
      <c r="AG296" s="62">
        <f>ROUND(IF(AQ296="2",BI296,0),2)</f>
      </c>
      <c r="AH296" s="62">
        <f>ROUND(IF(AQ296="0",BJ296,0),2)</f>
      </c>
      <c r="AI296" s="35" t="s">
        <v>420</v>
      </c>
      <c r="AJ296" s="62">
        <f>IF(AN296=0,K296,0)</f>
      </c>
      <c r="AK296" s="62">
        <f>IF(AN296=12,K296,0)</f>
      </c>
      <c r="AL296" s="62">
        <f>IF(AN296=21,K296,0)</f>
      </c>
      <c r="AN296" s="62" t="n">
        <v>21</v>
      </c>
      <c r="AO296" s="62">
        <f>H296*0</f>
      </c>
      <c r="AP296" s="62">
        <f>H296*(1-0)</f>
      </c>
      <c r="AQ296" s="65" t="s">
        <v>58</v>
      </c>
      <c r="AV296" s="62">
        <f>ROUND(AW296+AX296,2)</f>
      </c>
      <c r="AW296" s="62">
        <f>ROUND(G296*AO296,2)</f>
      </c>
      <c r="AX296" s="62">
        <f>ROUND(G296*AP296,2)</f>
      </c>
      <c r="AY296" s="65" t="s">
        <v>63</v>
      </c>
      <c r="AZ296" s="65" t="s">
        <v>423</v>
      </c>
      <c r="BA296" s="35" t="s">
        <v>424</v>
      </c>
      <c r="BC296" s="62">
        <f>AW296+AX296</f>
      </c>
      <c r="BD296" s="62">
        <f>H296/(100-BE296)*100</f>
      </c>
      <c r="BE296" s="62" t="n">
        <v>0</v>
      </c>
      <c r="BF296" s="62">
        <f>M296</f>
      </c>
      <c r="BH296" s="62">
        <f>G296*AO296</f>
      </c>
      <c r="BI296" s="62">
        <f>G296*AP296</f>
      </c>
      <c r="BJ296" s="62">
        <f>G296*H296</f>
      </c>
      <c r="BK296" s="65" t="s">
        <v>66</v>
      </c>
      <c r="BL296" s="62" t="n">
        <v>11</v>
      </c>
      <c r="BW296" s="62" t="n">
        <v>21</v>
      </c>
      <c r="BX296" s="16" t="s">
        <v>432</v>
      </c>
    </row>
    <row r="297">
      <c r="A297" s="10" t="s">
        <v>433</v>
      </c>
      <c r="B297" s="11" t="s">
        <v>420</v>
      </c>
      <c r="C297" s="11" t="s">
        <v>77</v>
      </c>
      <c r="D297" s="16" t="s">
        <v>78</v>
      </c>
      <c r="E297" s="11"/>
      <c r="F297" s="11" t="s">
        <v>79</v>
      </c>
      <c r="G297" s="62" t="n">
        <v>28.4</v>
      </c>
      <c r="H297" s="63" t="n">
        <v>0</v>
      </c>
      <c r="I297" s="62">
        <f>ROUND(G297*AO297,2)</f>
      </c>
      <c r="J297" s="62">
        <f>ROUND(G297*AP297,2)</f>
      </c>
      <c r="K297" s="62">
        <f>ROUND(G297*H297,2)</f>
      </c>
      <c r="L297" s="62" t="n">
        <v>0.27</v>
      </c>
      <c r="M297" s="62">
        <f>G297*L297</f>
      </c>
      <c r="N297" s="64" t="s">
        <v>62</v>
      </c>
      <c r="Z297" s="62">
        <f>ROUND(IF(AQ297="5",BJ297,0),2)</f>
      </c>
      <c r="AB297" s="62">
        <f>ROUND(IF(AQ297="1",BH297,0),2)</f>
      </c>
      <c r="AC297" s="62">
        <f>ROUND(IF(AQ297="1",BI297,0),2)</f>
      </c>
      <c r="AD297" s="62">
        <f>ROUND(IF(AQ297="7",BH297,0),2)</f>
      </c>
      <c r="AE297" s="62">
        <f>ROUND(IF(AQ297="7",BI297,0),2)</f>
      </c>
      <c r="AF297" s="62">
        <f>ROUND(IF(AQ297="2",BH297,0),2)</f>
      </c>
      <c r="AG297" s="62">
        <f>ROUND(IF(AQ297="2",BI297,0),2)</f>
      </c>
      <c r="AH297" s="62">
        <f>ROUND(IF(AQ297="0",BJ297,0),2)</f>
      </c>
      <c r="AI297" s="35" t="s">
        <v>420</v>
      </c>
      <c r="AJ297" s="62">
        <f>IF(AN297=0,K297,0)</f>
      </c>
      <c r="AK297" s="62">
        <f>IF(AN297=12,K297,0)</f>
      </c>
      <c r="AL297" s="62">
        <f>IF(AN297=21,K297,0)</f>
      </c>
      <c r="AN297" s="62" t="n">
        <v>21</v>
      </c>
      <c r="AO297" s="62">
        <f>H297*0</f>
      </c>
      <c r="AP297" s="62">
        <f>H297*(1-0)</f>
      </c>
      <c r="AQ297" s="65" t="s">
        <v>58</v>
      </c>
      <c r="AV297" s="62">
        <f>ROUND(AW297+AX297,2)</f>
      </c>
      <c r="AW297" s="62">
        <f>ROUND(G297*AO297,2)</f>
      </c>
      <c r="AX297" s="62">
        <f>ROUND(G297*AP297,2)</f>
      </c>
      <c r="AY297" s="65" t="s">
        <v>63</v>
      </c>
      <c r="AZ297" s="65" t="s">
        <v>423</v>
      </c>
      <c r="BA297" s="35" t="s">
        <v>424</v>
      </c>
      <c r="BC297" s="62">
        <f>AW297+AX297</f>
      </c>
      <c r="BD297" s="62">
        <f>H297/(100-BE297)*100</f>
      </c>
      <c r="BE297" s="62" t="n">
        <v>0</v>
      </c>
      <c r="BF297" s="62">
        <f>M297</f>
      </c>
      <c r="BH297" s="62">
        <f>G297*AO297</f>
      </c>
      <c r="BI297" s="62">
        <f>G297*AP297</f>
      </c>
      <c r="BJ297" s="62">
        <f>G297*H297</f>
      </c>
      <c r="BK297" s="65" t="s">
        <v>66</v>
      </c>
      <c r="BL297" s="62" t="n">
        <v>11</v>
      </c>
      <c r="BW297" s="62" t="n">
        <v>21</v>
      </c>
      <c r="BX297" s="16" t="s">
        <v>78</v>
      </c>
    </row>
    <row r="298" customHeight="true" ht="13.5">
      <c r="A298" s="66"/>
      <c r="C298" s="67" t="s">
        <v>70</v>
      </c>
      <c r="D298" s="68" t="s">
        <v>434</v>
      </c>
      <c r="E298" s="69"/>
      <c r="F298" s="69"/>
      <c r="G298" s="69"/>
      <c r="H298" s="70"/>
      <c r="I298" s="69"/>
      <c r="J298" s="69"/>
      <c r="K298" s="69"/>
      <c r="L298" s="69"/>
      <c r="M298" s="69"/>
      <c r="N298" s="71"/>
    </row>
    <row r="299">
      <c r="A299" s="66"/>
      <c r="D299" s="72" t="s">
        <v>435</v>
      </c>
      <c r="E299" s="73" t="s">
        <v>53</v>
      </c>
      <c r="G299" s="74" t="n">
        <v>28.4</v>
      </c>
      <c r="N299" s="75"/>
    </row>
    <row r="300">
      <c r="A300" s="10" t="s">
        <v>436</v>
      </c>
      <c r="B300" s="11" t="s">
        <v>420</v>
      </c>
      <c r="C300" s="11" t="s">
        <v>437</v>
      </c>
      <c r="D300" s="16" t="s">
        <v>438</v>
      </c>
      <c r="E300" s="11"/>
      <c r="F300" s="11" t="s">
        <v>79</v>
      </c>
      <c r="G300" s="62" t="n">
        <v>11</v>
      </c>
      <c r="H300" s="63" t="n">
        <v>0</v>
      </c>
      <c r="I300" s="62">
        <f>ROUND(G300*AO300,2)</f>
      </c>
      <c r="J300" s="62">
        <f>ROUND(G300*AP300,2)</f>
      </c>
      <c r="K300" s="62">
        <f>ROUND(G300*H300,2)</f>
      </c>
      <c r="L300" s="62" t="n">
        <v>0.27</v>
      </c>
      <c r="M300" s="62">
        <f>G300*L300</f>
      </c>
      <c r="N300" s="64" t="s">
        <v>439</v>
      </c>
      <c r="Z300" s="62">
        <f>ROUND(IF(AQ300="5",BJ300,0),2)</f>
      </c>
      <c r="AB300" s="62">
        <f>ROUND(IF(AQ300="1",BH300,0),2)</f>
      </c>
      <c r="AC300" s="62">
        <f>ROUND(IF(AQ300="1",BI300,0),2)</f>
      </c>
      <c r="AD300" s="62">
        <f>ROUND(IF(AQ300="7",BH300,0),2)</f>
      </c>
      <c r="AE300" s="62">
        <f>ROUND(IF(AQ300="7",BI300,0),2)</f>
      </c>
      <c r="AF300" s="62">
        <f>ROUND(IF(AQ300="2",BH300,0),2)</f>
      </c>
      <c r="AG300" s="62">
        <f>ROUND(IF(AQ300="2",BI300,0),2)</f>
      </c>
      <c r="AH300" s="62">
        <f>ROUND(IF(AQ300="0",BJ300,0),2)</f>
      </c>
      <c r="AI300" s="35" t="s">
        <v>420</v>
      </c>
      <c r="AJ300" s="62">
        <f>IF(AN300=0,K300,0)</f>
      </c>
      <c r="AK300" s="62">
        <f>IF(AN300=12,K300,0)</f>
      </c>
      <c r="AL300" s="62">
        <f>IF(AN300=21,K300,0)</f>
      </c>
      <c r="AN300" s="62" t="n">
        <v>21</v>
      </c>
      <c r="AO300" s="62">
        <f>H300*0</f>
      </c>
      <c r="AP300" s="62">
        <f>H300*(1-0)</f>
      </c>
      <c r="AQ300" s="65" t="s">
        <v>58</v>
      </c>
      <c r="AV300" s="62">
        <f>ROUND(AW300+AX300,2)</f>
      </c>
      <c r="AW300" s="62">
        <f>ROUND(G300*AO300,2)</f>
      </c>
      <c r="AX300" s="62">
        <f>ROUND(G300*AP300,2)</f>
      </c>
      <c r="AY300" s="65" t="s">
        <v>63</v>
      </c>
      <c r="AZ300" s="65" t="s">
        <v>423</v>
      </c>
      <c r="BA300" s="35" t="s">
        <v>424</v>
      </c>
      <c r="BC300" s="62">
        <f>AW300+AX300</f>
      </c>
      <c r="BD300" s="62">
        <f>H300/(100-BE300)*100</f>
      </c>
      <c r="BE300" s="62" t="n">
        <v>0</v>
      </c>
      <c r="BF300" s="62">
        <f>M300</f>
      </c>
      <c r="BH300" s="62">
        <f>G300*AO300</f>
      </c>
      <c r="BI300" s="62">
        <f>G300*AP300</f>
      </c>
      <c r="BJ300" s="62">
        <f>G300*H300</f>
      </c>
      <c r="BK300" s="65" t="s">
        <v>66</v>
      </c>
      <c r="BL300" s="62" t="n">
        <v>11</v>
      </c>
      <c r="BW300" s="62" t="n">
        <v>21</v>
      </c>
      <c r="BX300" s="16" t="s">
        <v>438</v>
      </c>
    </row>
    <row r="301">
      <c r="A301" s="56" t="s">
        <v>53</v>
      </c>
      <c r="B301" s="57" t="s">
        <v>420</v>
      </c>
      <c r="C301" s="57" t="s">
        <v>82</v>
      </c>
      <c r="D301" s="58" t="s">
        <v>83</v>
      </c>
      <c r="E301" s="57"/>
      <c r="F301" s="59" t="s">
        <v>4</v>
      </c>
      <c r="G301" s="59" t="s">
        <v>4</v>
      </c>
      <c r="H301" s="60" t="s">
        <v>4</v>
      </c>
      <c r="I301" s="2">
        <f>ROUND(SUM(I302:I307),2)</f>
      </c>
      <c r="J301" s="2">
        <f>ROUND(SUM(J302:J307),2)</f>
      </c>
      <c r="K301" s="2">
        <f>ROUND(SUM(K302:K307),2)</f>
      </c>
      <c r="L301" s="35" t="s">
        <v>53</v>
      </c>
      <c r="M301" s="2">
        <f>SUM(M302:M307)</f>
      </c>
      <c r="N301" s="61" t="s">
        <v>53</v>
      </c>
      <c r="AI301" s="35" t="s">
        <v>420</v>
      </c>
      <c r="AS301" s="2">
        <f>SUM(AJ302:AJ307)</f>
      </c>
      <c r="AT301" s="2">
        <f>SUM(AK302:AK307)</f>
      </c>
      <c r="AU301" s="2">
        <f>SUM(AL302:AL307)</f>
      </c>
    </row>
    <row r="302">
      <c r="A302" s="10" t="s">
        <v>440</v>
      </c>
      <c r="B302" s="11" t="s">
        <v>420</v>
      </c>
      <c r="C302" s="11" t="s">
        <v>85</v>
      </c>
      <c r="D302" s="16" t="s">
        <v>86</v>
      </c>
      <c r="E302" s="11"/>
      <c r="F302" s="11" t="s">
        <v>87</v>
      </c>
      <c r="G302" s="62" t="n">
        <v>8</v>
      </c>
      <c r="H302" s="63" t="n">
        <v>0</v>
      </c>
      <c r="I302" s="62">
        <f>ROUND(G302*AO302,2)</f>
      </c>
      <c r="J302" s="62">
        <f>ROUND(G302*AP302,2)</f>
      </c>
      <c r="K302" s="62">
        <f>ROUND(G302*H302,2)</f>
      </c>
      <c r="L302" s="62" t="n">
        <v>0</v>
      </c>
      <c r="M302" s="62">
        <f>G302*L302</f>
      </c>
      <c r="N302" s="64" t="s">
        <v>62</v>
      </c>
      <c r="Z302" s="62">
        <f>ROUND(IF(AQ302="5",BJ302,0),2)</f>
      </c>
      <c r="AB302" s="62">
        <f>ROUND(IF(AQ302="1",BH302,0),2)</f>
      </c>
      <c r="AC302" s="62">
        <f>ROUND(IF(AQ302="1",BI302,0),2)</f>
      </c>
      <c r="AD302" s="62">
        <f>ROUND(IF(AQ302="7",BH302,0),2)</f>
      </c>
      <c r="AE302" s="62">
        <f>ROUND(IF(AQ302="7",BI302,0),2)</f>
      </c>
      <c r="AF302" s="62">
        <f>ROUND(IF(AQ302="2",BH302,0),2)</f>
      </c>
      <c r="AG302" s="62">
        <f>ROUND(IF(AQ302="2",BI302,0),2)</f>
      </c>
      <c r="AH302" s="62">
        <f>ROUND(IF(AQ302="0",BJ302,0),2)</f>
      </c>
      <c r="AI302" s="35" t="s">
        <v>420</v>
      </c>
      <c r="AJ302" s="62">
        <f>IF(AN302=0,K302,0)</f>
      </c>
      <c r="AK302" s="62">
        <f>IF(AN302=12,K302,0)</f>
      </c>
      <c r="AL302" s="62">
        <f>IF(AN302=21,K302,0)</f>
      </c>
      <c r="AN302" s="62" t="n">
        <v>21</v>
      </c>
      <c r="AO302" s="62">
        <f>H302*0</f>
      </c>
      <c r="AP302" s="62">
        <f>H302*(1-0)</f>
      </c>
      <c r="AQ302" s="65" t="s">
        <v>58</v>
      </c>
      <c r="AV302" s="62">
        <f>ROUND(AW302+AX302,2)</f>
      </c>
      <c r="AW302" s="62">
        <f>ROUND(G302*AO302,2)</f>
      </c>
      <c r="AX302" s="62">
        <f>ROUND(G302*AP302,2)</f>
      </c>
      <c r="AY302" s="65" t="s">
        <v>88</v>
      </c>
      <c r="AZ302" s="65" t="s">
        <v>423</v>
      </c>
      <c r="BA302" s="35" t="s">
        <v>424</v>
      </c>
      <c r="BC302" s="62">
        <f>AW302+AX302</f>
      </c>
      <c r="BD302" s="62">
        <f>H302/(100-BE302)*100</f>
      </c>
      <c r="BE302" s="62" t="n">
        <v>0</v>
      </c>
      <c r="BF302" s="62">
        <f>M302</f>
      </c>
      <c r="BH302" s="62">
        <f>G302*AO302</f>
      </c>
      <c r="BI302" s="62">
        <f>G302*AP302</f>
      </c>
      <c r="BJ302" s="62">
        <f>G302*H302</f>
      </c>
      <c r="BK302" s="65" t="s">
        <v>66</v>
      </c>
      <c r="BL302" s="62" t="n">
        <v>12</v>
      </c>
      <c r="BW302" s="62" t="n">
        <v>21</v>
      </c>
      <c r="BX302" s="16" t="s">
        <v>86</v>
      </c>
    </row>
    <row r="303">
      <c r="A303" s="10" t="s">
        <v>441</v>
      </c>
      <c r="B303" s="11" t="s">
        <v>420</v>
      </c>
      <c r="C303" s="11" t="s">
        <v>90</v>
      </c>
      <c r="D303" s="16" t="s">
        <v>91</v>
      </c>
      <c r="E303" s="11"/>
      <c r="F303" s="11" t="s">
        <v>87</v>
      </c>
      <c r="G303" s="62" t="n">
        <v>11.9</v>
      </c>
      <c r="H303" s="63" t="n">
        <v>0</v>
      </c>
      <c r="I303" s="62">
        <f>ROUND(G303*AO303,2)</f>
      </c>
      <c r="J303" s="62">
        <f>ROUND(G303*AP303,2)</f>
      </c>
      <c r="K303" s="62">
        <f>ROUND(G303*H303,2)</f>
      </c>
      <c r="L303" s="62" t="n">
        <v>0</v>
      </c>
      <c r="M303" s="62">
        <f>G303*L303</f>
      </c>
      <c r="N303" s="64" t="s">
        <v>62</v>
      </c>
      <c r="Z303" s="62">
        <f>ROUND(IF(AQ303="5",BJ303,0),2)</f>
      </c>
      <c r="AB303" s="62">
        <f>ROUND(IF(AQ303="1",BH303,0),2)</f>
      </c>
      <c r="AC303" s="62">
        <f>ROUND(IF(AQ303="1",BI303,0),2)</f>
      </c>
      <c r="AD303" s="62">
        <f>ROUND(IF(AQ303="7",BH303,0),2)</f>
      </c>
      <c r="AE303" s="62">
        <f>ROUND(IF(AQ303="7",BI303,0),2)</f>
      </c>
      <c r="AF303" s="62">
        <f>ROUND(IF(AQ303="2",BH303,0),2)</f>
      </c>
      <c r="AG303" s="62">
        <f>ROUND(IF(AQ303="2",BI303,0),2)</f>
      </c>
      <c r="AH303" s="62">
        <f>ROUND(IF(AQ303="0",BJ303,0),2)</f>
      </c>
      <c r="AI303" s="35" t="s">
        <v>420</v>
      </c>
      <c r="AJ303" s="62">
        <f>IF(AN303=0,K303,0)</f>
      </c>
      <c r="AK303" s="62">
        <f>IF(AN303=12,K303,0)</f>
      </c>
      <c r="AL303" s="62">
        <f>IF(AN303=21,K303,0)</f>
      </c>
      <c r="AN303" s="62" t="n">
        <v>21</v>
      </c>
      <c r="AO303" s="62">
        <f>H303*0</f>
      </c>
      <c r="AP303" s="62">
        <f>H303*(1-0)</f>
      </c>
      <c r="AQ303" s="65" t="s">
        <v>58</v>
      </c>
      <c r="AV303" s="62">
        <f>ROUND(AW303+AX303,2)</f>
      </c>
      <c r="AW303" s="62">
        <f>ROUND(G303*AO303,2)</f>
      </c>
      <c r="AX303" s="62">
        <f>ROUND(G303*AP303,2)</f>
      </c>
      <c r="AY303" s="65" t="s">
        <v>88</v>
      </c>
      <c r="AZ303" s="65" t="s">
        <v>423</v>
      </c>
      <c r="BA303" s="35" t="s">
        <v>424</v>
      </c>
      <c r="BC303" s="62">
        <f>AW303+AX303</f>
      </c>
      <c r="BD303" s="62">
        <f>H303/(100-BE303)*100</f>
      </c>
      <c r="BE303" s="62" t="n">
        <v>0</v>
      </c>
      <c r="BF303" s="62">
        <f>M303</f>
      </c>
      <c r="BH303" s="62">
        <f>G303*AO303</f>
      </c>
      <c r="BI303" s="62">
        <f>G303*AP303</f>
      </c>
      <c r="BJ303" s="62">
        <f>G303*H303</f>
      </c>
      <c r="BK303" s="65" t="s">
        <v>66</v>
      </c>
      <c r="BL303" s="62" t="n">
        <v>12</v>
      </c>
      <c r="BW303" s="62" t="n">
        <v>21</v>
      </c>
      <c r="BX303" s="16" t="s">
        <v>91</v>
      </c>
    </row>
    <row r="304">
      <c r="A304" s="66"/>
      <c r="D304" s="72" t="s">
        <v>442</v>
      </c>
      <c r="E304" s="73" t="s">
        <v>53</v>
      </c>
      <c r="G304" s="74" t="n">
        <v>11.9</v>
      </c>
      <c r="N304" s="75"/>
    </row>
    <row r="305">
      <c r="A305" s="10" t="s">
        <v>443</v>
      </c>
      <c r="B305" s="11" t="s">
        <v>420</v>
      </c>
      <c r="C305" s="11" t="s">
        <v>94</v>
      </c>
      <c r="D305" s="16" t="s">
        <v>95</v>
      </c>
      <c r="E305" s="11"/>
      <c r="F305" s="11" t="s">
        <v>87</v>
      </c>
      <c r="G305" s="62" t="n">
        <v>83.64</v>
      </c>
      <c r="H305" s="63" t="n">
        <v>0</v>
      </c>
      <c r="I305" s="62">
        <f>ROUND(G305*AO305,2)</f>
      </c>
      <c r="J305" s="62">
        <f>ROUND(G305*AP305,2)</f>
      </c>
      <c r="K305" s="62">
        <f>ROUND(G305*H305,2)</f>
      </c>
      <c r="L305" s="62" t="n">
        <v>0</v>
      </c>
      <c r="M305" s="62">
        <f>G305*L305</f>
      </c>
      <c r="N305" s="64" t="s">
        <v>62</v>
      </c>
      <c r="Z305" s="62">
        <f>ROUND(IF(AQ305="5",BJ305,0),2)</f>
      </c>
      <c r="AB305" s="62">
        <f>ROUND(IF(AQ305="1",BH305,0),2)</f>
      </c>
      <c r="AC305" s="62">
        <f>ROUND(IF(AQ305="1",BI305,0),2)</f>
      </c>
      <c r="AD305" s="62">
        <f>ROUND(IF(AQ305="7",BH305,0),2)</f>
      </c>
      <c r="AE305" s="62">
        <f>ROUND(IF(AQ305="7",BI305,0),2)</f>
      </c>
      <c r="AF305" s="62">
        <f>ROUND(IF(AQ305="2",BH305,0),2)</f>
      </c>
      <c r="AG305" s="62">
        <f>ROUND(IF(AQ305="2",BI305,0),2)</f>
      </c>
      <c r="AH305" s="62">
        <f>ROUND(IF(AQ305="0",BJ305,0),2)</f>
      </c>
      <c r="AI305" s="35" t="s">
        <v>420</v>
      </c>
      <c r="AJ305" s="62">
        <f>IF(AN305=0,K305,0)</f>
      </c>
      <c r="AK305" s="62">
        <f>IF(AN305=12,K305,0)</f>
      </c>
      <c r="AL305" s="62">
        <f>IF(AN305=21,K305,0)</f>
      </c>
      <c r="AN305" s="62" t="n">
        <v>21</v>
      </c>
      <c r="AO305" s="62">
        <f>H305*0</f>
      </c>
      <c r="AP305" s="62">
        <f>H305*(1-0)</f>
      </c>
      <c r="AQ305" s="65" t="s">
        <v>58</v>
      </c>
      <c r="AV305" s="62">
        <f>ROUND(AW305+AX305,2)</f>
      </c>
      <c r="AW305" s="62">
        <f>ROUND(G305*AO305,2)</f>
      </c>
      <c r="AX305" s="62">
        <f>ROUND(G305*AP305,2)</f>
      </c>
      <c r="AY305" s="65" t="s">
        <v>88</v>
      </c>
      <c r="AZ305" s="65" t="s">
        <v>423</v>
      </c>
      <c r="BA305" s="35" t="s">
        <v>424</v>
      </c>
      <c r="BC305" s="62">
        <f>AW305+AX305</f>
      </c>
      <c r="BD305" s="62">
        <f>H305/(100-BE305)*100</f>
      </c>
      <c r="BE305" s="62" t="n">
        <v>0</v>
      </c>
      <c r="BF305" s="62">
        <f>M305</f>
      </c>
      <c r="BH305" s="62">
        <f>G305*AO305</f>
      </c>
      <c r="BI305" s="62">
        <f>G305*AP305</f>
      </c>
      <c r="BJ305" s="62">
        <f>G305*H305</f>
      </c>
      <c r="BK305" s="65" t="s">
        <v>66</v>
      </c>
      <c r="BL305" s="62" t="n">
        <v>12</v>
      </c>
      <c r="BW305" s="62" t="n">
        <v>21</v>
      </c>
      <c r="BX305" s="16" t="s">
        <v>95</v>
      </c>
    </row>
    <row r="306">
      <c r="A306" s="66"/>
      <c r="D306" s="72" t="s">
        <v>444</v>
      </c>
      <c r="E306" s="73" t="s">
        <v>53</v>
      </c>
      <c r="G306" s="74" t="n">
        <v>83.64</v>
      </c>
      <c r="N306" s="75"/>
    </row>
    <row r="307">
      <c r="A307" s="10" t="s">
        <v>445</v>
      </c>
      <c r="B307" s="11" t="s">
        <v>420</v>
      </c>
      <c r="C307" s="11" t="s">
        <v>98</v>
      </c>
      <c r="D307" s="16" t="s">
        <v>99</v>
      </c>
      <c r="E307" s="11"/>
      <c r="F307" s="11" t="s">
        <v>87</v>
      </c>
      <c r="G307" s="62" t="n">
        <v>83.64</v>
      </c>
      <c r="H307" s="63" t="n">
        <v>0</v>
      </c>
      <c r="I307" s="62">
        <f>ROUND(G307*AO307,2)</f>
      </c>
      <c r="J307" s="62">
        <f>ROUND(G307*AP307,2)</f>
      </c>
      <c r="K307" s="62">
        <f>ROUND(G307*H307,2)</f>
      </c>
      <c r="L307" s="62" t="n">
        <v>0</v>
      </c>
      <c r="M307" s="62">
        <f>G307*L307</f>
      </c>
      <c r="N307" s="64" t="s">
        <v>62</v>
      </c>
      <c r="Z307" s="62">
        <f>ROUND(IF(AQ307="5",BJ307,0),2)</f>
      </c>
      <c r="AB307" s="62">
        <f>ROUND(IF(AQ307="1",BH307,0),2)</f>
      </c>
      <c r="AC307" s="62">
        <f>ROUND(IF(AQ307="1",BI307,0),2)</f>
      </c>
      <c r="AD307" s="62">
        <f>ROUND(IF(AQ307="7",BH307,0),2)</f>
      </c>
      <c r="AE307" s="62">
        <f>ROUND(IF(AQ307="7",BI307,0),2)</f>
      </c>
      <c r="AF307" s="62">
        <f>ROUND(IF(AQ307="2",BH307,0),2)</f>
      </c>
      <c r="AG307" s="62">
        <f>ROUND(IF(AQ307="2",BI307,0),2)</f>
      </c>
      <c r="AH307" s="62">
        <f>ROUND(IF(AQ307="0",BJ307,0),2)</f>
      </c>
      <c r="AI307" s="35" t="s">
        <v>420</v>
      </c>
      <c r="AJ307" s="62">
        <f>IF(AN307=0,K307,0)</f>
      </c>
      <c r="AK307" s="62">
        <f>IF(AN307=12,K307,0)</f>
      </c>
      <c r="AL307" s="62">
        <f>IF(AN307=21,K307,0)</f>
      </c>
      <c r="AN307" s="62" t="n">
        <v>21</v>
      </c>
      <c r="AO307" s="62">
        <f>H307*0</f>
      </c>
      <c r="AP307" s="62">
        <f>H307*(1-0)</f>
      </c>
      <c r="AQ307" s="65" t="s">
        <v>58</v>
      </c>
      <c r="AV307" s="62">
        <f>ROUND(AW307+AX307,2)</f>
      </c>
      <c r="AW307" s="62">
        <f>ROUND(G307*AO307,2)</f>
      </c>
      <c r="AX307" s="62">
        <f>ROUND(G307*AP307,2)</f>
      </c>
      <c r="AY307" s="65" t="s">
        <v>88</v>
      </c>
      <c r="AZ307" s="65" t="s">
        <v>423</v>
      </c>
      <c r="BA307" s="35" t="s">
        <v>424</v>
      </c>
      <c r="BC307" s="62">
        <f>AW307+AX307</f>
      </c>
      <c r="BD307" s="62">
        <f>H307/(100-BE307)*100</f>
      </c>
      <c r="BE307" s="62" t="n">
        <v>0</v>
      </c>
      <c r="BF307" s="62">
        <f>M307</f>
      </c>
      <c r="BH307" s="62">
        <f>G307*AO307</f>
      </c>
      <c r="BI307" s="62">
        <f>G307*AP307</f>
      </c>
      <c r="BJ307" s="62">
        <f>G307*H307</f>
      </c>
      <c r="BK307" s="65" t="s">
        <v>66</v>
      </c>
      <c r="BL307" s="62" t="n">
        <v>12</v>
      </c>
      <c r="BW307" s="62" t="n">
        <v>21</v>
      </c>
      <c r="BX307" s="16" t="s">
        <v>99</v>
      </c>
    </row>
    <row r="308">
      <c r="A308" s="56" t="s">
        <v>53</v>
      </c>
      <c r="B308" s="57" t="s">
        <v>420</v>
      </c>
      <c r="C308" s="57" t="s">
        <v>100</v>
      </c>
      <c r="D308" s="58" t="s">
        <v>101</v>
      </c>
      <c r="E308" s="57"/>
      <c r="F308" s="59" t="s">
        <v>4</v>
      </c>
      <c r="G308" s="59" t="s">
        <v>4</v>
      </c>
      <c r="H308" s="60" t="s">
        <v>4</v>
      </c>
      <c r="I308" s="2">
        <f>ROUND(SUM(I309:I311),2)</f>
      </c>
      <c r="J308" s="2">
        <f>ROUND(SUM(J309:J311),2)</f>
      </c>
      <c r="K308" s="2">
        <f>ROUND(SUM(K309:K311),2)</f>
      </c>
      <c r="L308" s="35" t="s">
        <v>53</v>
      </c>
      <c r="M308" s="2">
        <f>SUM(M309:M311)</f>
      </c>
      <c r="N308" s="61" t="s">
        <v>53</v>
      </c>
      <c r="AI308" s="35" t="s">
        <v>420</v>
      </c>
      <c r="AS308" s="2">
        <f>SUM(AJ309:AJ311)</f>
      </c>
      <c r="AT308" s="2">
        <f>SUM(AK309:AK311)</f>
      </c>
      <c r="AU308" s="2">
        <f>SUM(AL309:AL311)</f>
      </c>
    </row>
    <row r="309">
      <c r="A309" s="10" t="s">
        <v>446</v>
      </c>
      <c r="B309" s="11" t="s">
        <v>420</v>
      </c>
      <c r="C309" s="11" t="s">
        <v>103</v>
      </c>
      <c r="D309" s="16" t="s">
        <v>104</v>
      </c>
      <c r="E309" s="11"/>
      <c r="F309" s="11" t="s">
        <v>87</v>
      </c>
      <c r="G309" s="62" t="n">
        <v>62.8</v>
      </c>
      <c r="H309" s="63" t="n">
        <v>0</v>
      </c>
      <c r="I309" s="62">
        <f>ROUND(G309*AO309,2)</f>
      </c>
      <c r="J309" s="62">
        <f>ROUND(G309*AP309,2)</f>
      </c>
      <c r="K309" s="62">
        <f>ROUND(G309*H309,2)</f>
      </c>
      <c r="L309" s="62" t="n">
        <v>0</v>
      </c>
      <c r="M309" s="62">
        <f>G309*L309</f>
      </c>
      <c r="N309" s="64" t="s">
        <v>62</v>
      </c>
      <c r="Z309" s="62">
        <f>ROUND(IF(AQ309="5",BJ309,0),2)</f>
      </c>
      <c r="AB309" s="62">
        <f>ROUND(IF(AQ309="1",BH309,0),2)</f>
      </c>
      <c r="AC309" s="62">
        <f>ROUND(IF(AQ309="1",BI309,0),2)</f>
      </c>
      <c r="AD309" s="62">
        <f>ROUND(IF(AQ309="7",BH309,0),2)</f>
      </c>
      <c r="AE309" s="62">
        <f>ROUND(IF(AQ309="7",BI309,0),2)</f>
      </c>
      <c r="AF309" s="62">
        <f>ROUND(IF(AQ309="2",BH309,0),2)</f>
      </c>
      <c r="AG309" s="62">
        <f>ROUND(IF(AQ309="2",BI309,0),2)</f>
      </c>
      <c r="AH309" s="62">
        <f>ROUND(IF(AQ309="0",BJ309,0),2)</f>
      </c>
      <c r="AI309" s="35" t="s">
        <v>420</v>
      </c>
      <c r="AJ309" s="62">
        <f>IF(AN309=0,K309,0)</f>
      </c>
      <c r="AK309" s="62">
        <f>IF(AN309=12,K309,0)</f>
      </c>
      <c r="AL309" s="62">
        <f>IF(AN309=21,K309,0)</f>
      </c>
      <c r="AN309" s="62" t="n">
        <v>21</v>
      </c>
      <c r="AO309" s="62">
        <f>H309*0</f>
      </c>
      <c r="AP309" s="62">
        <f>H309*(1-0)</f>
      </c>
      <c r="AQ309" s="65" t="s">
        <v>58</v>
      </c>
      <c r="AV309" s="62">
        <f>ROUND(AW309+AX309,2)</f>
      </c>
      <c r="AW309" s="62">
        <f>ROUND(G309*AO309,2)</f>
      </c>
      <c r="AX309" s="62">
        <f>ROUND(G309*AP309,2)</f>
      </c>
      <c r="AY309" s="65" t="s">
        <v>105</v>
      </c>
      <c r="AZ309" s="65" t="s">
        <v>423</v>
      </c>
      <c r="BA309" s="35" t="s">
        <v>424</v>
      </c>
      <c r="BC309" s="62">
        <f>AW309+AX309</f>
      </c>
      <c r="BD309" s="62">
        <f>H309/(100-BE309)*100</f>
      </c>
      <c r="BE309" s="62" t="n">
        <v>0</v>
      </c>
      <c r="BF309" s="62">
        <f>M309</f>
      </c>
      <c r="BH309" s="62">
        <f>G309*AO309</f>
      </c>
      <c r="BI309" s="62">
        <f>G309*AP309</f>
      </c>
      <c r="BJ309" s="62">
        <f>G309*H309</f>
      </c>
      <c r="BK309" s="65" t="s">
        <v>66</v>
      </c>
      <c r="BL309" s="62" t="n">
        <v>16</v>
      </c>
      <c r="BW309" s="62" t="n">
        <v>21</v>
      </c>
      <c r="BX309" s="16" t="s">
        <v>104</v>
      </c>
    </row>
    <row r="310">
      <c r="A310" s="66"/>
      <c r="D310" s="72" t="s">
        <v>447</v>
      </c>
      <c r="E310" s="73" t="s">
        <v>53</v>
      </c>
      <c r="G310" s="74" t="n">
        <v>62.8</v>
      </c>
      <c r="N310" s="75"/>
    </row>
    <row r="311">
      <c r="A311" s="10" t="s">
        <v>448</v>
      </c>
      <c r="B311" s="11" t="s">
        <v>420</v>
      </c>
      <c r="C311" s="11" t="s">
        <v>108</v>
      </c>
      <c r="D311" s="16" t="s">
        <v>109</v>
      </c>
      <c r="E311" s="11"/>
      <c r="F311" s="11" t="s">
        <v>87</v>
      </c>
      <c r="G311" s="62" t="n">
        <v>314</v>
      </c>
      <c r="H311" s="63" t="n">
        <v>0</v>
      </c>
      <c r="I311" s="62">
        <f>ROUND(G311*AO311,2)</f>
      </c>
      <c r="J311" s="62">
        <f>ROUND(G311*AP311,2)</f>
      </c>
      <c r="K311" s="62">
        <f>ROUND(G311*H311,2)</f>
      </c>
      <c r="L311" s="62" t="n">
        <v>0</v>
      </c>
      <c r="M311" s="62">
        <f>G311*L311</f>
      </c>
      <c r="N311" s="64" t="s">
        <v>62</v>
      </c>
      <c r="Z311" s="62">
        <f>ROUND(IF(AQ311="5",BJ311,0),2)</f>
      </c>
      <c r="AB311" s="62">
        <f>ROUND(IF(AQ311="1",BH311,0),2)</f>
      </c>
      <c r="AC311" s="62">
        <f>ROUND(IF(AQ311="1",BI311,0),2)</f>
      </c>
      <c r="AD311" s="62">
        <f>ROUND(IF(AQ311="7",BH311,0),2)</f>
      </c>
      <c r="AE311" s="62">
        <f>ROUND(IF(AQ311="7",BI311,0),2)</f>
      </c>
      <c r="AF311" s="62">
        <f>ROUND(IF(AQ311="2",BH311,0),2)</f>
      </c>
      <c r="AG311" s="62">
        <f>ROUND(IF(AQ311="2",BI311,0),2)</f>
      </c>
      <c r="AH311" s="62">
        <f>ROUND(IF(AQ311="0",BJ311,0),2)</f>
      </c>
      <c r="AI311" s="35" t="s">
        <v>420</v>
      </c>
      <c r="AJ311" s="62">
        <f>IF(AN311=0,K311,0)</f>
      </c>
      <c r="AK311" s="62">
        <f>IF(AN311=12,K311,0)</f>
      </c>
      <c r="AL311" s="62">
        <f>IF(AN311=21,K311,0)</f>
      </c>
      <c r="AN311" s="62" t="n">
        <v>21</v>
      </c>
      <c r="AO311" s="62">
        <f>H311*0</f>
      </c>
      <c r="AP311" s="62">
        <f>H311*(1-0)</f>
      </c>
      <c r="AQ311" s="65" t="s">
        <v>58</v>
      </c>
      <c r="AV311" s="62">
        <f>ROUND(AW311+AX311,2)</f>
      </c>
      <c r="AW311" s="62">
        <f>ROUND(G311*AO311,2)</f>
      </c>
      <c r="AX311" s="62">
        <f>ROUND(G311*AP311,2)</f>
      </c>
      <c r="AY311" s="65" t="s">
        <v>105</v>
      </c>
      <c r="AZ311" s="65" t="s">
        <v>423</v>
      </c>
      <c r="BA311" s="35" t="s">
        <v>424</v>
      </c>
      <c r="BC311" s="62">
        <f>AW311+AX311</f>
      </c>
      <c r="BD311" s="62">
        <f>H311/(100-BE311)*100</f>
      </c>
      <c r="BE311" s="62" t="n">
        <v>0</v>
      </c>
      <c r="BF311" s="62">
        <f>M311</f>
      </c>
      <c r="BH311" s="62">
        <f>G311*AO311</f>
      </c>
      <c r="BI311" s="62">
        <f>G311*AP311</f>
      </c>
      <c r="BJ311" s="62">
        <f>G311*H311</f>
      </c>
      <c r="BK311" s="65" t="s">
        <v>66</v>
      </c>
      <c r="BL311" s="62" t="n">
        <v>16</v>
      </c>
      <c r="BW311" s="62" t="n">
        <v>21</v>
      </c>
      <c r="BX311" s="16" t="s">
        <v>109</v>
      </c>
    </row>
    <row r="312">
      <c r="A312" s="66"/>
      <c r="D312" s="72" t="s">
        <v>449</v>
      </c>
      <c r="E312" s="73" t="s">
        <v>53</v>
      </c>
      <c r="G312" s="74" t="n">
        <v>314</v>
      </c>
      <c r="N312" s="75"/>
    </row>
    <row r="313">
      <c r="A313" s="56" t="s">
        <v>53</v>
      </c>
      <c r="B313" s="57" t="s">
        <v>420</v>
      </c>
      <c r="C313" s="57" t="s">
        <v>111</v>
      </c>
      <c r="D313" s="58" t="s">
        <v>112</v>
      </c>
      <c r="E313" s="57"/>
      <c r="F313" s="59" t="s">
        <v>4</v>
      </c>
      <c r="G313" s="59" t="s">
        <v>4</v>
      </c>
      <c r="H313" s="60" t="s">
        <v>4</v>
      </c>
      <c r="I313" s="2">
        <f>ROUND(SUM(I314:I318),2)</f>
      </c>
      <c r="J313" s="2">
        <f>ROUND(SUM(J314:J318),2)</f>
      </c>
      <c r="K313" s="2">
        <f>ROUND(SUM(K314:K318),2)</f>
      </c>
      <c r="L313" s="35" t="s">
        <v>53</v>
      </c>
      <c r="M313" s="2">
        <f>SUM(M314:M318)</f>
      </c>
      <c r="N313" s="61" t="s">
        <v>53</v>
      </c>
      <c r="AI313" s="35" t="s">
        <v>420</v>
      </c>
      <c r="AS313" s="2">
        <f>SUM(AJ314:AJ318)</f>
      </c>
      <c r="AT313" s="2">
        <f>SUM(AK314:AK318)</f>
      </c>
      <c r="AU313" s="2">
        <f>SUM(AL314:AL318)</f>
      </c>
    </row>
    <row r="314">
      <c r="A314" s="10" t="s">
        <v>450</v>
      </c>
      <c r="B314" s="11" t="s">
        <v>420</v>
      </c>
      <c r="C314" s="11" t="s">
        <v>451</v>
      </c>
      <c r="D314" s="16" t="s">
        <v>452</v>
      </c>
      <c r="E314" s="11"/>
      <c r="F314" s="11" t="s">
        <v>87</v>
      </c>
      <c r="G314" s="62" t="n">
        <v>10.4</v>
      </c>
      <c r="H314" s="63" t="n">
        <v>0</v>
      </c>
      <c r="I314" s="62">
        <f>ROUND(G314*AO314,2)</f>
      </c>
      <c r="J314" s="62">
        <f>ROUND(G314*AP314,2)</f>
      </c>
      <c r="K314" s="62">
        <f>ROUND(G314*H314,2)</f>
      </c>
      <c r="L314" s="62" t="n">
        <v>0</v>
      </c>
      <c r="M314" s="62">
        <f>G314*L314</f>
      </c>
      <c r="N314" s="64" t="s">
        <v>62</v>
      </c>
      <c r="Z314" s="62">
        <f>ROUND(IF(AQ314="5",BJ314,0),2)</f>
      </c>
      <c r="AB314" s="62">
        <f>ROUND(IF(AQ314="1",BH314,0),2)</f>
      </c>
      <c r="AC314" s="62">
        <f>ROUND(IF(AQ314="1",BI314,0),2)</f>
      </c>
      <c r="AD314" s="62">
        <f>ROUND(IF(AQ314="7",BH314,0),2)</f>
      </c>
      <c r="AE314" s="62">
        <f>ROUND(IF(AQ314="7",BI314,0),2)</f>
      </c>
      <c r="AF314" s="62">
        <f>ROUND(IF(AQ314="2",BH314,0),2)</f>
      </c>
      <c r="AG314" s="62">
        <f>ROUND(IF(AQ314="2",BI314,0),2)</f>
      </c>
      <c r="AH314" s="62">
        <f>ROUND(IF(AQ314="0",BJ314,0),2)</f>
      </c>
      <c r="AI314" s="35" t="s">
        <v>420</v>
      </c>
      <c r="AJ314" s="62">
        <f>IF(AN314=0,K314,0)</f>
      </c>
      <c r="AK314" s="62">
        <f>IF(AN314=12,K314,0)</f>
      </c>
      <c r="AL314" s="62">
        <f>IF(AN314=21,K314,0)</f>
      </c>
      <c r="AN314" s="62" t="n">
        <v>21</v>
      </c>
      <c r="AO314" s="62">
        <f>H314*0</f>
      </c>
      <c r="AP314" s="62">
        <f>H314*(1-0)</f>
      </c>
      <c r="AQ314" s="65" t="s">
        <v>58</v>
      </c>
      <c r="AV314" s="62">
        <f>ROUND(AW314+AX314,2)</f>
      </c>
      <c r="AW314" s="62">
        <f>ROUND(G314*AO314,2)</f>
      </c>
      <c r="AX314" s="62">
        <f>ROUND(G314*AP314,2)</f>
      </c>
      <c r="AY314" s="65" t="s">
        <v>115</v>
      </c>
      <c r="AZ314" s="65" t="s">
        <v>423</v>
      </c>
      <c r="BA314" s="35" t="s">
        <v>424</v>
      </c>
      <c r="BC314" s="62">
        <f>AW314+AX314</f>
      </c>
      <c r="BD314" s="62">
        <f>H314/(100-BE314)*100</f>
      </c>
      <c r="BE314" s="62" t="n">
        <v>0</v>
      </c>
      <c r="BF314" s="62">
        <f>M314</f>
      </c>
      <c r="BH314" s="62">
        <f>G314*AO314</f>
      </c>
      <c r="BI314" s="62">
        <f>G314*AP314</f>
      </c>
      <c r="BJ314" s="62">
        <f>G314*H314</f>
      </c>
      <c r="BK314" s="65" t="s">
        <v>66</v>
      </c>
      <c r="BL314" s="62" t="n">
        <v>17</v>
      </c>
      <c r="BW314" s="62" t="n">
        <v>21</v>
      </c>
      <c r="BX314" s="16" t="s">
        <v>452</v>
      </c>
    </row>
    <row r="315">
      <c r="A315" s="66"/>
      <c r="D315" s="72" t="s">
        <v>453</v>
      </c>
      <c r="E315" s="73" t="s">
        <v>53</v>
      </c>
      <c r="G315" s="74" t="n">
        <v>10.4</v>
      </c>
      <c r="N315" s="75"/>
    </row>
    <row r="316">
      <c r="A316" s="10" t="s">
        <v>454</v>
      </c>
      <c r="B316" s="11" t="s">
        <v>420</v>
      </c>
      <c r="C316" s="11" t="s">
        <v>113</v>
      </c>
      <c r="D316" s="16" t="s">
        <v>114</v>
      </c>
      <c r="E316" s="11"/>
      <c r="F316" s="11" t="s">
        <v>87</v>
      </c>
      <c r="G316" s="62" t="n">
        <v>62.8</v>
      </c>
      <c r="H316" s="63" t="n">
        <v>0</v>
      </c>
      <c r="I316" s="62">
        <f>ROUND(G316*AO316,2)</f>
      </c>
      <c r="J316" s="62">
        <f>ROUND(G316*AP316,2)</f>
      </c>
      <c r="K316" s="62">
        <f>ROUND(G316*H316,2)</f>
      </c>
      <c r="L316" s="62" t="n">
        <v>0</v>
      </c>
      <c r="M316" s="62">
        <f>G316*L316</f>
      </c>
      <c r="N316" s="64" t="s">
        <v>62</v>
      </c>
      <c r="Z316" s="62">
        <f>ROUND(IF(AQ316="5",BJ316,0),2)</f>
      </c>
      <c r="AB316" s="62">
        <f>ROUND(IF(AQ316="1",BH316,0),2)</f>
      </c>
      <c r="AC316" s="62">
        <f>ROUND(IF(AQ316="1",BI316,0),2)</f>
      </c>
      <c r="AD316" s="62">
        <f>ROUND(IF(AQ316="7",BH316,0),2)</f>
      </c>
      <c r="AE316" s="62">
        <f>ROUND(IF(AQ316="7",BI316,0),2)</f>
      </c>
      <c r="AF316" s="62">
        <f>ROUND(IF(AQ316="2",BH316,0),2)</f>
      </c>
      <c r="AG316" s="62">
        <f>ROUND(IF(AQ316="2",BI316,0),2)</f>
      </c>
      <c r="AH316" s="62">
        <f>ROUND(IF(AQ316="0",BJ316,0),2)</f>
      </c>
      <c r="AI316" s="35" t="s">
        <v>420</v>
      </c>
      <c r="AJ316" s="62">
        <f>IF(AN316=0,K316,0)</f>
      </c>
      <c r="AK316" s="62">
        <f>IF(AN316=12,K316,0)</f>
      </c>
      <c r="AL316" s="62">
        <f>IF(AN316=21,K316,0)</f>
      </c>
      <c r="AN316" s="62" t="n">
        <v>21</v>
      </c>
      <c r="AO316" s="62">
        <f>H316*0</f>
      </c>
      <c r="AP316" s="62">
        <f>H316*(1-0)</f>
      </c>
      <c r="AQ316" s="65" t="s">
        <v>58</v>
      </c>
      <c r="AV316" s="62">
        <f>ROUND(AW316+AX316,2)</f>
      </c>
      <c r="AW316" s="62">
        <f>ROUND(G316*AO316,2)</f>
      </c>
      <c r="AX316" s="62">
        <f>ROUND(G316*AP316,2)</f>
      </c>
      <c r="AY316" s="65" t="s">
        <v>115</v>
      </c>
      <c r="AZ316" s="65" t="s">
        <v>423</v>
      </c>
      <c r="BA316" s="35" t="s">
        <v>424</v>
      </c>
      <c r="BC316" s="62">
        <f>AW316+AX316</f>
      </c>
      <c r="BD316" s="62">
        <f>H316/(100-BE316)*100</f>
      </c>
      <c r="BE316" s="62" t="n">
        <v>0</v>
      </c>
      <c r="BF316" s="62">
        <f>M316</f>
      </c>
      <c r="BH316" s="62">
        <f>G316*AO316</f>
      </c>
      <c r="BI316" s="62">
        <f>G316*AP316</f>
      </c>
      <c r="BJ316" s="62">
        <f>G316*H316</f>
      </c>
      <c r="BK316" s="65" t="s">
        <v>66</v>
      </c>
      <c r="BL316" s="62" t="n">
        <v>17</v>
      </c>
      <c r="BW316" s="62" t="n">
        <v>21</v>
      </c>
      <c r="BX316" s="16" t="s">
        <v>114</v>
      </c>
    </row>
    <row r="317" customHeight="true" ht="13.5">
      <c r="A317" s="66"/>
      <c r="C317" s="67" t="s">
        <v>70</v>
      </c>
      <c r="D317" s="68" t="s">
        <v>116</v>
      </c>
      <c r="E317" s="69"/>
      <c r="F317" s="69"/>
      <c r="G317" s="69"/>
      <c r="H317" s="70"/>
      <c r="I317" s="69"/>
      <c r="J317" s="69"/>
      <c r="K317" s="69"/>
      <c r="L317" s="69"/>
      <c r="M317" s="69"/>
      <c r="N317" s="71"/>
    </row>
    <row r="318">
      <c r="A318" s="10" t="s">
        <v>455</v>
      </c>
      <c r="B318" s="11" t="s">
        <v>420</v>
      </c>
      <c r="C318" s="11" t="s">
        <v>117</v>
      </c>
      <c r="D318" s="16" t="s">
        <v>118</v>
      </c>
      <c r="E318" s="11"/>
      <c r="F318" s="11" t="s">
        <v>87</v>
      </c>
      <c r="G318" s="62" t="n">
        <v>10.44</v>
      </c>
      <c r="H318" s="63" t="n">
        <v>0</v>
      </c>
      <c r="I318" s="62">
        <f>ROUND(G318*AO318,2)</f>
      </c>
      <c r="J318" s="62">
        <f>ROUND(G318*AP318,2)</f>
      </c>
      <c r="K318" s="62">
        <f>ROUND(G318*H318,2)</f>
      </c>
      <c r="L318" s="62" t="n">
        <v>0</v>
      </c>
      <c r="M318" s="62">
        <f>G318*L318</f>
      </c>
      <c r="N318" s="64" t="s">
        <v>62</v>
      </c>
      <c r="Z318" s="62">
        <f>ROUND(IF(AQ318="5",BJ318,0),2)</f>
      </c>
      <c r="AB318" s="62">
        <f>ROUND(IF(AQ318="1",BH318,0),2)</f>
      </c>
      <c r="AC318" s="62">
        <f>ROUND(IF(AQ318="1",BI318,0),2)</f>
      </c>
      <c r="AD318" s="62">
        <f>ROUND(IF(AQ318="7",BH318,0),2)</f>
      </c>
      <c r="AE318" s="62">
        <f>ROUND(IF(AQ318="7",BI318,0),2)</f>
      </c>
      <c r="AF318" s="62">
        <f>ROUND(IF(AQ318="2",BH318,0),2)</f>
      </c>
      <c r="AG318" s="62">
        <f>ROUND(IF(AQ318="2",BI318,0),2)</f>
      </c>
      <c r="AH318" s="62">
        <f>ROUND(IF(AQ318="0",BJ318,0),2)</f>
      </c>
      <c r="AI318" s="35" t="s">
        <v>420</v>
      </c>
      <c r="AJ318" s="62">
        <f>IF(AN318=0,K318,0)</f>
      </c>
      <c r="AK318" s="62">
        <f>IF(AN318=12,K318,0)</f>
      </c>
      <c r="AL318" s="62">
        <f>IF(AN318=21,K318,0)</f>
      </c>
      <c r="AN318" s="62" t="n">
        <v>21</v>
      </c>
      <c r="AO318" s="62">
        <f>H318*0</f>
      </c>
      <c r="AP318" s="62">
        <f>H318*(1-0)</f>
      </c>
      <c r="AQ318" s="65" t="s">
        <v>58</v>
      </c>
      <c r="AV318" s="62">
        <f>ROUND(AW318+AX318,2)</f>
      </c>
      <c r="AW318" s="62">
        <f>ROUND(G318*AO318,2)</f>
      </c>
      <c r="AX318" s="62">
        <f>ROUND(G318*AP318,2)</f>
      </c>
      <c r="AY318" s="65" t="s">
        <v>115</v>
      </c>
      <c r="AZ318" s="65" t="s">
        <v>423</v>
      </c>
      <c r="BA318" s="35" t="s">
        <v>424</v>
      </c>
      <c r="BC318" s="62">
        <f>AW318+AX318</f>
      </c>
      <c r="BD318" s="62">
        <f>H318/(100-BE318)*100</f>
      </c>
      <c r="BE318" s="62" t="n">
        <v>0</v>
      </c>
      <c r="BF318" s="62">
        <f>M318</f>
      </c>
      <c r="BH318" s="62">
        <f>G318*AO318</f>
      </c>
      <c r="BI318" s="62">
        <f>G318*AP318</f>
      </c>
      <c r="BJ318" s="62">
        <f>G318*H318</f>
      </c>
      <c r="BK318" s="65" t="s">
        <v>66</v>
      </c>
      <c r="BL318" s="62" t="n">
        <v>17</v>
      </c>
      <c r="BW318" s="62" t="n">
        <v>21</v>
      </c>
      <c r="BX318" s="16" t="s">
        <v>118</v>
      </c>
    </row>
    <row r="319" customHeight="true" ht="13.5">
      <c r="A319" s="66"/>
      <c r="C319" s="67" t="s">
        <v>70</v>
      </c>
      <c r="D319" s="68" t="s">
        <v>119</v>
      </c>
      <c r="E319" s="69"/>
      <c r="F319" s="69"/>
      <c r="G319" s="69"/>
      <c r="H319" s="70"/>
      <c r="I319" s="69"/>
      <c r="J319" s="69"/>
      <c r="K319" s="69"/>
      <c r="L319" s="69"/>
      <c r="M319" s="69"/>
      <c r="N319" s="71"/>
    </row>
    <row r="320">
      <c r="A320" s="66"/>
      <c r="D320" s="72" t="s">
        <v>456</v>
      </c>
      <c r="E320" s="73" t="s">
        <v>53</v>
      </c>
      <c r="G320" s="74" t="n">
        <v>10.44</v>
      </c>
      <c r="N320" s="75"/>
    </row>
    <row r="321">
      <c r="A321" s="56" t="s">
        <v>53</v>
      </c>
      <c r="B321" s="57" t="s">
        <v>420</v>
      </c>
      <c r="C321" s="57" t="s">
        <v>121</v>
      </c>
      <c r="D321" s="58" t="s">
        <v>122</v>
      </c>
      <c r="E321" s="57"/>
      <c r="F321" s="59" t="s">
        <v>4</v>
      </c>
      <c r="G321" s="59" t="s">
        <v>4</v>
      </c>
      <c r="H321" s="60" t="s">
        <v>4</v>
      </c>
      <c r="I321" s="2">
        <f>ROUND(SUM(I322:I325),2)</f>
      </c>
      <c r="J321" s="2">
        <f>ROUND(SUM(J322:J325),2)</f>
      </c>
      <c r="K321" s="2">
        <f>ROUND(SUM(K322:K325),2)</f>
      </c>
      <c r="L321" s="35" t="s">
        <v>53</v>
      </c>
      <c r="M321" s="2">
        <f>SUM(M322:M325)</f>
      </c>
      <c r="N321" s="61" t="s">
        <v>53</v>
      </c>
      <c r="AI321" s="35" t="s">
        <v>420</v>
      </c>
      <c r="AS321" s="2">
        <f>SUM(AJ322:AJ325)</f>
      </c>
      <c r="AT321" s="2">
        <f>SUM(AK322:AK325)</f>
      </c>
      <c r="AU321" s="2">
        <f>SUM(AL322:AL325)</f>
      </c>
    </row>
    <row r="322">
      <c r="A322" s="10" t="s">
        <v>457</v>
      </c>
      <c r="B322" s="11" t="s">
        <v>420</v>
      </c>
      <c r="C322" s="11" t="s">
        <v>124</v>
      </c>
      <c r="D322" s="16" t="s">
        <v>125</v>
      </c>
      <c r="E322" s="11"/>
      <c r="F322" s="11" t="s">
        <v>61</v>
      </c>
      <c r="G322" s="62" t="n">
        <v>80</v>
      </c>
      <c r="H322" s="63" t="n">
        <v>0</v>
      </c>
      <c r="I322" s="62">
        <f>ROUND(G322*AO322,2)</f>
      </c>
      <c r="J322" s="62">
        <f>ROUND(G322*AP322,2)</f>
      </c>
      <c r="K322" s="62">
        <f>ROUND(G322*H322,2)</f>
      </c>
      <c r="L322" s="62" t="n">
        <v>0</v>
      </c>
      <c r="M322" s="62">
        <f>G322*L322</f>
      </c>
      <c r="N322" s="64" t="s">
        <v>62</v>
      </c>
      <c r="Z322" s="62">
        <f>ROUND(IF(AQ322="5",BJ322,0),2)</f>
      </c>
      <c r="AB322" s="62">
        <f>ROUND(IF(AQ322="1",BH322,0),2)</f>
      </c>
      <c r="AC322" s="62">
        <f>ROUND(IF(AQ322="1",BI322,0),2)</f>
      </c>
      <c r="AD322" s="62">
        <f>ROUND(IF(AQ322="7",BH322,0),2)</f>
      </c>
      <c r="AE322" s="62">
        <f>ROUND(IF(AQ322="7",BI322,0),2)</f>
      </c>
      <c r="AF322" s="62">
        <f>ROUND(IF(AQ322="2",BH322,0),2)</f>
      </c>
      <c r="AG322" s="62">
        <f>ROUND(IF(AQ322="2",BI322,0),2)</f>
      </c>
      <c r="AH322" s="62">
        <f>ROUND(IF(AQ322="0",BJ322,0),2)</f>
      </c>
      <c r="AI322" s="35" t="s">
        <v>420</v>
      </c>
      <c r="AJ322" s="62">
        <f>IF(AN322=0,K322,0)</f>
      </c>
      <c r="AK322" s="62">
        <f>IF(AN322=12,K322,0)</f>
      </c>
      <c r="AL322" s="62">
        <f>IF(AN322=21,K322,0)</f>
      </c>
      <c r="AN322" s="62" t="n">
        <v>21</v>
      </c>
      <c r="AO322" s="62">
        <f>H322*0.066867635</f>
      </c>
      <c r="AP322" s="62">
        <f>H322*(1-0.066867635)</f>
      </c>
      <c r="AQ322" s="65" t="s">
        <v>58</v>
      </c>
      <c r="AV322" s="62">
        <f>ROUND(AW322+AX322,2)</f>
      </c>
      <c r="AW322" s="62">
        <f>ROUND(G322*AO322,2)</f>
      </c>
      <c r="AX322" s="62">
        <f>ROUND(G322*AP322,2)</f>
      </c>
      <c r="AY322" s="65" t="s">
        <v>126</v>
      </c>
      <c r="AZ322" s="65" t="s">
        <v>423</v>
      </c>
      <c r="BA322" s="35" t="s">
        <v>424</v>
      </c>
      <c r="BC322" s="62">
        <f>AW322+AX322</f>
      </c>
      <c r="BD322" s="62">
        <f>H322/(100-BE322)*100</f>
      </c>
      <c r="BE322" s="62" t="n">
        <v>0</v>
      </c>
      <c r="BF322" s="62">
        <f>M322</f>
      </c>
      <c r="BH322" s="62">
        <f>G322*AO322</f>
      </c>
      <c r="BI322" s="62">
        <f>G322*AP322</f>
      </c>
      <c r="BJ322" s="62">
        <f>G322*H322</f>
      </c>
      <c r="BK322" s="65" t="s">
        <v>66</v>
      </c>
      <c r="BL322" s="62" t="n">
        <v>18</v>
      </c>
      <c r="BW322" s="62" t="n">
        <v>21</v>
      </c>
      <c r="BX322" s="16" t="s">
        <v>125</v>
      </c>
    </row>
    <row r="323">
      <c r="A323" s="10" t="s">
        <v>458</v>
      </c>
      <c r="B323" s="11" t="s">
        <v>420</v>
      </c>
      <c r="C323" s="11" t="s">
        <v>459</v>
      </c>
      <c r="D323" s="16" t="s">
        <v>460</v>
      </c>
      <c r="E323" s="11"/>
      <c r="F323" s="11" t="s">
        <v>61</v>
      </c>
      <c r="G323" s="62" t="n">
        <v>26</v>
      </c>
      <c r="H323" s="63" t="n">
        <v>0</v>
      </c>
      <c r="I323" s="62">
        <f>ROUND(G323*AO323,2)</f>
      </c>
      <c r="J323" s="62">
        <f>ROUND(G323*AP323,2)</f>
      </c>
      <c r="K323" s="62">
        <f>ROUND(G323*H323,2)</f>
      </c>
      <c r="L323" s="62" t="n">
        <v>0</v>
      </c>
      <c r="M323" s="62">
        <f>G323*L323</f>
      </c>
      <c r="N323" s="64" t="s">
        <v>62</v>
      </c>
      <c r="Z323" s="62">
        <f>ROUND(IF(AQ323="5",BJ323,0),2)</f>
      </c>
      <c r="AB323" s="62">
        <f>ROUND(IF(AQ323="1",BH323,0),2)</f>
      </c>
      <c r="AC323" s="62">
        <f>ROUND(IF(AQ323="1",BI323,0),2)</f>
      </c>
      <c r="AD323" s="62">
        <f>ROUND(IF(AQ323="7",BH323,0),2)</f>
      </c>
      <c r="AE323" s="62">
        <f>ROUND(IF(AQ323="7",BI323,0),2)</f>
      </c>
      <c r="AF323" s="62">
        <f>ROUND(IF(AQ323="2",BH323,0),2)</f>
      </c>
      <c r="AG323" s="62">
        <f>ROUND(IF(AQ323="2",BI323,0),2)</f>
      </c>
      <c r="AH323" s="62">
        <f>ROUND(IF(AQ323="0",BJ323,0),2)</f>
      </c>
      <c r="AI323" s="35" t="s">
        <v>420</v>
      </c>
      <c r="AJ323" s="62">
        <f>IF(AN323=0,K323,0)</f>
      </c>
      <c r="AK323" s="62">
        <f>IF(AN323=12,K323,0)</f>
      </c>
      <c r="AL323" s="62">
        <f>IF(AN323=21,K323,0)</f>
      </c>
      <c r="AN323" s="62" t="n">
        <v>21</v>
      </c>
      <c r="AO323" s="62">
        <f>H323*0</f>
      </c>
      <c r="AP323" s="62">
        <f>H323*(1-0)</f>
      </c>
      <c r="AQ323" s="65" t="s">
        <v>58</v>
      </c>
      <c r="AV323" s="62">
        <f>ROUND(AW323+AX323,2)</f>
      </c>
      <c r="AW323" s="62">
        <f>ROUND(G323*AO323,2)</f>
      </c>
      <c r="AX323" s="62">
        <f>ROUND(G323*AP323,2)</f>
      </c>
      <c r="AY323" s="65" t="s">
        <v>126</v>
      </c>
      <c r="AZ323" s="65" t="s">
        <v>423</v>
      </c>
      <c r="BA323" s="35" t="s">
        <v>424</v>
      </c>
      <c r="BC323" s="62">
        <f>AW323+AX323</f>
      </c>
      <c r="BD323" s="62">
        <f>H323/(100-BE323)*100</f>
      </c>
      <c r="BE323" s="62" t="n">
        <v>0</v>
      </c>
      <c r="BF323" s="62">
        <f>M323</f>
      </c>
      <c r="BH323" s="62">
        <f>G323*AO323</f>
      </c>
      <c r="BI323" s="62">
        <f>G323*AP323</f>
      </c>
      <c r="BJ323" s="62">
        <f>G323*H323</f>
      </c>
      <c r="BK323" s="65" t="s">
        <v>66</v>
      </c>
      <c r="BL323" s="62" t="n">
        <v>18</v>
      </c>
      <c r="BW323" s="62" t="n">
        <v>21</v>
      </c>
      <c r="BX323" s="16" t="s">
        <v>460</v>
      </c>
    </row>
    <row r="324">
      <c r="A324" s="10" t="s">
        <v>461</v>
      </c>
      <c r="B324" s="11" t="s">
        <v>420</v>
      </c>
      <c r="C324" s="11" t="s">
        <v>128</v>
      </c>
      <c r="D324" s="16" t="s">
        <v>129</v>
      </c>
      <c r="E324" s="11"/>
      <c r="F324" s="11" t="s">
        <v>61</v>
      </c>
      <c r="G324" s="62" t="n">
        <v>482</v>
      </c>
      <c r="H324" s="63" t="n">
        <v>0</v>
      </c>
      <c r="I324" s="62">
        <f>ROUND(G324*AO324,2)</f>
      </c>
      <c r="J324" s="62">
        <f>ROUND(G324*AP324,2)</f>
      </c>
      <c r="K324" s="62">
        <f>ROUND(G324*H324,2)</f>
      </c>
      <c r="L324" s="62" t="n">
        <v>0</v>
      </c>
      <c r="M324" s="62">
        <f>G324*L324</f>
      </c>
      <c r="N324" s="64" t="s">
        <v>62</v>
      </c>
      <c r="Z324" s="62">
        <f>ROUND(IF(AQ324="5",BJ324,0),2)</f>
      </c>
      <c r="AB324" s="62">
        <f>ROUND(IF(AQ324="1",BH324,0),2)</f>
      </c>
      <c r="AC324" s="62">
        <f>ROUND(IF(AQ324="1",BI324,0),2)</f>
      </c>
      <c r="AD324" s="62">
        <f>ROUND(IF(AQ324="7",BH324,0),2)</f>
      </c>
      <c r="AE324" s="62">
        <f>ROUND(IF(AQ324="7",BI324,0),2)</f>
      </c>
      <c r="AF324" s="62">
        <f>ROUND(IF(AQ324="2",BH324,0),2)</f>
      </c>
      <c r="AG324" s="62">
        <f>ROUND(IF(AQ324="2",BI324,0),2)</f>
      </c>
      <c r="AH324" s="62">
        <f>ROUND(IF(AQ324="0",BJ324,0),2)</f>
      </c>
      <c r="AI324" s="35" t="s">
        <v>420</v>
      </c>
      <c r="AJ324" s="62">
        <f>IF(AN324=0,K324,0)</f>
      </c>
      <c r="AK324" s="62">
        <f>IF(AN324=12,K324,0)</f>
      </c>
      <c r="AL324" s="62">
        <f>IF(AN324=21,K324,0)</f>
      </c>
      <c r="AN324" s="62" t="n">
        <v>21</v>
      </c>
      <c r="AO324" s="62">
        <f>H324*0</f>
      </c>
      <c r="AP324" s="62">
        <f>H324*(1-0)</f>
      </c>
      <c r="AQ324" s="65" t="s">
        <v>58</v>
      </c>
      <c r="AV324" s="62">
        <f>ROUND(AW324+AX324,2)</f>
      </c>
      <c r="AW324" s="62">
        <f>ROUND(G324*AO324,2)</f>
      </c>
      <c r="AX324" s="62">
        <f>ROUND(G324*AP324,2)</f>
      </c>
      <c r="AY324" s="65" t="s">
        <v>126</v>
      </c>
      <c r="AZ324" s="65" t="s">
        <v>423</v>
      </c>
      <c r="BA324" s="35" t="s">
        <v>424</v>
      </c>
      <c r="BC324" s="62">
        <f>AW324+AX324</f>
      </c>
      <c r="BD324" s="62">
        <f>H324/(100-BE324)*100</f>
      </c>
      <c r="BE324" s="62" t="n">
        <v>0</v>
      </c>
      <c r="BF324" s="62">
        <f>M324</f>
      </c>
      <c r="BH324" s="62">
        <f>G324*AO324</f>
      </c>
      <c r="BI324" s="62">
        <f>G324*AP324</f>
      </c>
      <c r="BJ324" s="62">
        <f>G324*H324</f>
      </c>
      <c r="BK324" s="65" t="s">
        <v>66</v>
      </c>
      <c r="BL324" s="62" t="n">
        <v>18</v>
      </c>
      <c r="BW324" s="62" t="n">
        <v>21</v>
      </c>
      <c r="BX324" s="16" t="s">
        <v>129</v>
      </c>
    </row>
    <row r="325">
      <c r="A325" s="10" t="s">
        <v>462</v>
      </c>
      <c r="B325" s="11" t="s">
        <v>420</v>
      </c>
      <c r="C325" s="11" t="s">
        <v>463</v>
      </c>
      <c r="D325" s="16" t="s">
        <v>464</v>
      </c>
      <c r="E325" s="11"/>
      <c r="F325" s="11" t="s">
        <v>61</v>
      </c>
      <c r="G325" s="62" t="n">
        <v>80</v>
      </c>
      <c r="H325" s="63" t="n">
        <v>0</v>
      </c>
      <c r="I325" s="62">
        <f>ROUND(G325*AO325,2)</f>
      </c>
      <c r="J325" s="62">
        <f>ROUND(G325*AP325,2)</f>
      </c>
      <c r="K325" s="62">
        <f>ROUND(G325*H325,2)</f>
      </c>
      <c r="L325" s="62" t="n">
        <v>0</v>
      </c>
      <c r="M325" s="62">
        <f>G325*L325</f>
      </c>
      <c r="N325" s="64" t="s">
        <v>62</v>
      </c>
      <c r="Z325" s="62">
        <f>ROUND(IF(AQ325="5",BJ325,0),2)</f>
      </c>
      <c r="AB325" s="62">
        <f>ROUND(IF(AQ325="1",BH325,0),2)</f>
      </c>
      <c r="AC325" s="62">
        <f>ROUND(IF(AQ325="1",BI325,0),2)</f>
      </c>
      <c r="AD325" s="62">
        <f>ROUND(IF(AQ325="7",BH325,0),2)</f>
      </c>
      <c r="AE325" s="62">
        <f>ROUND(IF(AQ325="7",BI325,0),2)</f>
      </c>
      <c r="AF325" s="62">
        <f>ROUND(IF(AQ325="2",BH325,0),2)</f>
      </c>
      <c r="AG325" s="62">
        <f>ROUND(IF(AQ325="2",BI325,0),2)</f>
      </c>
      <c r="AH325" s="62">
        <f>ROUND(IF(AQ325="0",BJ325,0),2)</f>
      </c>
      <c r="AI325" s="35" t="s">
        <v>420</v>
      </c>
      <c r="AJ325" s="62">
        <f>IF(AN325=0,K325,0)</f>
      </c>
      <c r="AK325" s="62">
        <f>IF(AN325=12,K325,0)</f>
      </c>
      <c r="AL325" s="62">
        <f>IF(AN325=21,K325,0)</f>
      </c>
      <c r="AN325" s="62" t="n">
        <v>21</v>
      </c>
      <c r="AO325" s="62">
        <f>H325*0</f>
      </c>
      <c r="AP325" s="62">
        <f>H325*(1-0)</f>
      </c>
      <c r="AQ325" s="65" t="s">
        <v>58</v>
      </c>
      <c r="AV325" s="62">
        <f>ROUND(AW325+AX325,2)</f>
      </c>
      <c r="AW325" s="62">
        <f>ROUND(G325*AO325,2)</f>
      </c>
      <c r="AX325" s="62">
        <f>ROUND(G325*AP325,2)</f>
      </c>
      <c r="AY325" s="65" t="s">
        <v>126</v>
      </c>
      <c r="AZ325" s="65" t="s">
        <v>423</v>
      </c>
      <c r="BA325" s="35" t="s">
        <v>424</v>
      </c>
      <c r="BC325" s="62">
        <f>AW325+AX325</f>
      </c>
      <c r="BD325" s="62">
        <f>H325/(100-BE325)*100</f>
      </c>
      <c r="BE325" s="62" t="n">
        <v>0</v>
      </c>
      <c r="BF325" s="62">
        <f>M325</f>
      </c>
      <c r="BH325" s="62">
        <f>G325*AO325</f>
      </c>
      <c r="BI325" s="62">
        <f>G325*AP325</f>
      </c>
      <c r="BJ325" s="62">
        <f>G325*H325</f>
      </c>
      <c r="BK325" s="65" t="s">
        <v>66</v>
      </c>
      <c r="BL325" s="62" t="n">
        <v>18</v>
      </c>
      <c r="BW325" s="62" t="n">
        <v>21</v>
      </c>
      <c r="BX325" s="16" t="s">
        <v>464</v>
      </c>
    </row>
    <row r="326">
      <c r="A326" s="56" t="s">
        <v>53</v>
      </c>
      <c r="B326" s="57" t="s">
        <v>420</v>
      </c>
      <c r="C326" s="57" t="s">
        <v>134</v>
      </c>
      <c r="D326" s="58" t="s">
        <v>135</v>
      </c>
      <c r="E326" s="57"/>
      <c r="F326" s="59" t="s">
        <v>4</v>
      </c>
      <c r="G326" s="59" t="s">
        <v>4</v>
      </c>
      <c r="H326" s="60" t="s">
        <v>4</v>
      </c>
      <c r="I326" s="2">
        <f>ROUND(SUM(I327:I333),2)</f>
      </c>
      <c r="J326" s="2">
        <f>ROUND(SUM(J327:J333),2)</f>
      </c>
      <c r="K326" s="2">
        <f>ROUND(SUM(K327:K333),2)</f>
      </c>
      <c r="L326" s="35" t="s">
        <v>53</v>
      </c>
      <c r="M326" s="2">
        <f>SUM(M327:M333)</f>
      </c>
      <c r="N326" s="61" t="s">
        <v>53</v>
      </c>
      <c r="AI326" s="35" t="s">
        <v>420</v>
      </c>
      <c r="AS326" s="2">
        <f>SUM(AJ327:AJ333)</f>
      </c>
      <c r="AT326" s="2">
        <f>SUM(AK327:AK333)</f>
      </c>
      <c r="AU326" s="2">
        <f>SUM(AL327:AL333)</f>
      </c>
    </row>
    <row r="327">
      <c r="A327" s="10" t="s">
        <v>465</v>
      </c>
      <c r="B327" s="11" t="s">
        <v>420</v>
      </c>
      <c r="C327" s="11" t="s">
        <v>136</v>
      </c>
      <c r="D327" s="16" t="s">
        <v>137</v>
      </c>
      <c r="E327" s="11"/>
      <c r="F327" s="11" t="s">
        <v>61</v>
      </c>
      <c r="G327" s="62" t="n">
        <v>229</v>
      </c>
      <c r="H327" s="63" t="n">
        <v>0</v>
      </c>
      <c r="I327" s="62">
        <f>ROUND(G327*AO327,2)</f>
      </c>
      <c r="J327" s="62">
        <f>ROUND(G327*AP327,2)</f>
      </c>
      <c r="K327" s="62">
        <f>ROUND(G327*H327,2)</f>
      </c>
      <c r="L327" s="62" t="n">
        <v>0.147</v>
      </c>
      <c r="M327" s="62">
        <f>G327*L327</f>
      </c>
      <c r="N327" s="64" t="s">
        <v>62</v>
      </c>
      <c r="Z327" s="62">
        <f>ROUND(IF(AQ327="5",BJ327,0),2)</f>
      </c>
      <c r="AB327" s="62">
        <f>ROUND(IF(AQ327="1",BH327,0),2)</f>
      </c>
      <c r="AC327" s="62">
        <f>ROUND(IF(AQ327="1",BI327,0),2)</f>
      </c>
      <c r="AD327" s="62">
        <f>ROUND(IF(AQ327="7",BH327,0),2)</f>
      </c>
      <c r="AE327" s="62">
        <f>ROUND(IF(AQ327="7",BI327,0),2)</f>
      </c>
      <c r="AF327" s="62">
        <f>ROUND(IF(AQ327="2",BH327,0),2)</f>
      </c>
      <c r="AG327" s="62">
        <f>ROUND(IF(AQ327="2",BI327,0),2)</f>
      </c>
      <c r="AH327" s="62">
        <f>ROUND(IF(AQ327="0",BJ327,0),2)</f>
      </c>
      <c r="AI327" s="35" t="s">
        <v>420</v>
      </c>
      <c r="AJ327" s="62">
        <f>IF(AN327=0,K327,0)</f>
      </c>
      <c r="AK327" s="62">
        <f>IF(AN327=12,K327,0)</f>
      </c>
      <c r="AL327" s="62">
        <f>IF(AN327=21,K327,0)</f>
      </c>
      <c r="AN327" s="62" t="n">
        <v>21</v>
      </c>
      <c r="AO327" s="62">
        <f>H327*0.67233677</f>
      </c>
      <c r="AP327" s="62">
        <f>H327*(1-0.67233677)</f>
      </c>
      <c r="AQ327" s="65" t="s">
        <v>58</v>
      </c>
      <c r="AV327" s="62">
        <f>ROUND(AW327+AX327,2)</f>
      </c>
      <c r="AW327" s="62">
        <f>ROUND(G327*AO327,2)</f>
      </c>
      <c r="AX327" s="62">
        <f>ROUND(G327*AP327,2)</f>
      </c>
      <c r="AY327" s="65" t="s">
        <v>138</v>
      </c>
      <c r="AZ327" s="65" t="s">
        <v>466</v>
      </c>
      <c r="BA327" s="35" t="s">
        <v>424</v>
      </c>
      <c r="BC327" s="62">
        <f>AW327+AX327</f>
      </c>
      <c r="BD327" s="62">
        <f>H327/(100-BE327)*100</f>
      </c>
      <c r="BE327" s="62" t="n">
        <v>0</v>
      </c>
      <c r="BF327" s="62">
        <f>M327</f>
      </c>
      <c r="BH327" s="62">
        <f>G327*AO327</f>
      </c>
      <c r="BI327" s="62">
        <f>G327*AP327</f>
      </c>
      <c r="BJ327" s="62">
        <f>G327*H327</f>
      </c>
      <c r="BK327" s="65" t="s">
        <v>66</v>
      </c>
      <c r="BL327" s="62" t="n">
        <v>56</v>
      </c>
      <c r="BW327" s="62" t="n">
        <v>21</v>
      </c>
      <c r="BX327" s="16" t="s">
        <v>137</v>
      </c>
    </row>
    <row r="328">
      <c r="A328" s="10" t="s">
        <v>467</v>
      </c>
      <c r="B328" s="11" t="s">
        <v>420</v>
      </c>
      <c r="C328" s="11" t="s">
        <v>141</v>
      </c>
      <c r="D328" s="16" t="s">
        <v>142</v>
      </c>
      <c r="E328" s="11"/>
      <c r="F328" s="11" t="s">
        <v>61</v>
      </c>
      <c r="G328" s="62" t="n">
        <v>72.35</v>
      </c>
      <c r="H328" s="63" t="n">
        <v>0</v>
      </c>
      <c r="I328" s="62">
        <f>ROUND(G328*AO328,2)</f>
      </c>
      <c r="J328" s="62">
        <f>ROUND(G328*AP328,2)</f>
      </c>
      <c r="K328" s="62">
        <f>ROUND(G328*H328,2)</f>
      </c>
      <c r="L328" s="62" t="n">
        <v>0.172</v>
      </c>
      <c r="M328" s="62">
        <f>G328*L328</f>
      </c>
      <c r="N328" s="64" t="s">
        <v>62</v>
      </c>
      <c r="Z328" s="62">
        <f>ROUND(IF(AQ328="5",BJ328,0),2)</f>
      </c>
      <c r="AB328" s="62">
        <f>ROUND(IF(AQ328="1",BH328,0),2)</f>
      </c>
      <c r="AC328" s="62">
        <f>ROUND(IF(AQ328="1",BI328,0),2)</f>
      </c>
      <c r="AD328" s="62">
        <f>ROUND(IF(AQ328="7",BH328,0),2)</f>
      </c>
      <c r="AE328" s="62">
        <f>ROUND(IF(AQ328="7",BI328,0),2)</f>
      </c>
      <c r="AF328" s="62">
        <f>ROUND(IF(AQ328="2",BH328,0),2)</f>
      </c>
      <c r="AG328" s="62">
        <f>ROUND(IF(AQ328="2",BI328,0),2)</f>
      </c>
      <c r="AH328" s="62">
        <f>ROUND(IF(AQ328="0",BJ328,0),2)</f>
      </c>
      <c r="AI328" s="35" t="s">
        <v>420</v>
      </c>
      <c r="AJ328" s="62">
        <f>IF(AN328=0,K328,0)</f>
      </c>
      <c r="AK328" s="62">
        <f>IF(AN328=12,K328,0)</f>
      </c>
      <c r="AL328" s="62">
        <f>IF(AN328=21,K328,0)</f>
      </c>
      <c r="AN328" s="62" t="n">
        <v>21</v>
      </c>
      <c r="AO328" s="62">
        <f>H328*0.775579781</f>
      </c>
      <c r="AP328" s="62">
        <f>H328*(1-0.775579781)</f>
      </c>
      <c r="AQ328" s="65" t="s">
        <v>58</v>
      </c>
      <c r="AV328" s="62">
        <f>ROUND(AW328+AX328,2)</f>
      </c>
      <c r="AW328" s="62">
        <f>ROUND(G328*AO328,2)</f>
      </c>
      <c r="AX328" s="62">
        <f>ROUND(G328*AP328,2)</f>
      </c>
      <c r="AY328" s="65" t="s">
        <v>138</v>
      </c>
      <c r="AZ328" s="65" t="s">
        <v>466</v>
      </c>
      <c r="BA328" s="35" t="s">
        <v>424</v>
      </c>
      <c r="BC328" s="62">
        <f>AW328+AX328</f>
      </c>
      <c r="BD328" s="62">
        <f>H328/(100-BE328)*100</f>
      </c>
      <c r="BE328" s="62" t="n">
        <v>0</v>
      </c>
      <c r="BF328" s="62">
        <f>M328</f>
      </c>
      <c r="BH328" s="62">
        <f>G328*AO328</f>
      </c>
      <c r="BI328" s="62">
        <f>G328*AP328</f>
      </c>
      <c r="BJ328" s="62">
        <f>G328*H328</f>
      </c>
      <c r="BK328" s="65" t="s">
        <v>66</v>
      </c>
      <c r="BL328" s="62" t="n">
        <v>56</v>
      </c>
      <c r="BW328" s="62" t="n">
        <v>21</v>
      </c>
      <c r="BX328" s="16" t="s">
        <v>142</v>
      </c>
    </row>
    <row r="329" customHeight="true" ht="13.5">
      <c r="A329" s="66"/>
      <c r="C329" s="67" t="s">
        <v>70</v>
      </c>
      <c r="D329" s="68" t="s">
        <v>143</v>
      </c>
      <c r="E329" s="69"/>
      <c r="F329" s="69"/>
      <c r="G329" s="69"/>
      <c r="H329" s="70"/>
      <c r="I329" s="69"/>
      <c r="J329" s="69"/>
      <c r="K329" s="69"/>
      <c r="L329" s="69"/>
      <c r="M329" s="69"/>
      <c r="N329" s="71"/>
    </row>
    <row r="330">
      <c r="A330" s="66"/>
      <c r="D330" s="72" t="s">
        <v>468</v>
      </c>
      <c r="E330" s="73" t="s">
        <v>53</v>
      </c>
      <c r="G330" s="74" t="n">
        <v>72.35</v>
      </c>
      <c r="N330" s="75"/>
    </row>
    <row r="331">
      <c r="A331" s="10" t="s">
        <v>469</v>
      </c>
      <c r="B331" s="11" t="s">
        <v>420</v>
      </c>
      <c r="C331" s="11" t="s">
        <v>149</v>
      </c>
      <c r="D331" s="16" t="s">
        <v>150</v>
      </c>
      <c r="E331" s="11"/>
      <c r="F331" s="11" t="s">
        <v>61</v>
      </c>
      <c r="G331" s="62" t="n">
        <v>229</v>
      </c>
      <c r="H331" s="63" t="n">
        <v>0</v>
      </c>
      <c r="I331" s="62">
        <f>ROUND(G331*AO331,2)</f>
      </c>
      <c r="J331" s="62">
        <f>ROUND(G331*AP331,2)</f>
      </c>
      <c r="K331" s="62">
        <f>ROUND(G331*H331,2)</f>
      </c>
      <c r="L331" s="62" t="n">
        <v>0.441</v>
      </c>
      <c r="M331" s="62">
        <f>G331*L331</f>
      </c>
      <c r="N331" s="64" t="s">
        <v>62</v>
      </c>
      <c r="Z331" s="62">
        <f>ROUND(IF(AQ331="5",BJ331,0),2)</f>
      </c>
      <c r="AB331" s="62">
        <f>ROUND(IF(AQ331="1",BH331,0),2)</f>
      </c>
      <c r="AC331" s="62">
        <f>ROUND(IF(AQ331="1",BI331,0),2)</f>
      </c>
      <c r="AD331" s="62">
        <f>ROUND(IF(AQ331="7",BH331,0),2)</f>
      </c>
      <c r="AE331" s="62">
        <f>ROUND(IF(AQ331="7",BI331,0),2)</f>
      </c>
      <c r="AF331" s="62">
        <f>ROUND(IF(AQ331="2",BH331,0),2)</f>
      </c>
      <c r="AG331" s="62">
        <f>ROUND(IF(AQ331="2",BI331,0),2)</f>
      </c>
      <c r="AH331" s="62">
        <f>ROUND(IF(AQ331="0",BJ331,0),2)</f>
      </c>
      <c r="AI331" s="35" t="s">
        <v>420</v>
      </c>
      <c r="AJ331" s="62">
        <f>IF(AN331=0,K331,0)</f>
      </c>
      <c r="AK331" s="62">
        <f>IF(AN331=12,K331,0)</f>
      </c>
      <c r="AL331" s="62">
        <f>IF(AN331=21,K331,0)</f>
      </c>
      <c r="AN331" s="62" t="n">
        <v>21</v>
      </c>
      <c r="AO331" s="62">
        <f>H331*0.832941551</f>
      </c>
      <c r="AP331" s="62">
        <f>H331*(1-0.832941551)</f>
      </c>
      <c r="AQ331" s="65" t="s">
        <v>58</v>
      </c>
      <c r="AV331" s="62">
        <f>ROUND(AW331+AX331,2)</f>
      </c>
      <c r="AW331" s="62">
        <f>ROUND(G331*AO331,2)</f>
      </c>
      <c r="AX331" s="62">
        <f>ROUND(G331*AP331,2)</f>
      </c>
      <c r="AY331" s="65" t="s">
        <v>138</v>
      </c>
      <c r="AZ331" s="65" t="s">
        <v>466</v>
      </c>
      <c r="BA331" s="35" t="s">
        <v>424</v>
      </c>
      <c r="BC331" s="62">
        <f>AW331+AX331</f>
      </c>
      <c r="BD331" s="62">
        <f>H331/(100-BE331)*100</f>
      </c>
      <c r="BE331" s="62" t="n">
        <v>0</v>
      </c>
      <c r="BF331" s="62">
        <f>M331</f>
      </c>
      <c r="BH331" s="62">
        <f>G331*AO331</f>
      </c>
      <c r="BI331" s="62">
        <f>G331*AP331</f>
      </c>
      <c r="BJ331" s="62">
        <f>G331*H331</f>
      </c>
      <c r="BK331" s="65" t="s">
        <v>66</v>
      </c>
      <c r="BL331" s="62" t="n">
        <v>56</v>
      </c>
      <c r="BW331" s="62" t="n">
        <v>21</v>
      </c>
      <c r="BX331" s="16" t="s">
        <v>150</v>
      </c>
    </row>
    <row r="332" customHeight="true" ht="13.5">
      <c r="A332" s="66"/>
      <c r="C332" s="67" t="s">
        <v>70</v>
      </c>
      <c r="D332" s="68" t="s">
        <v>151</v>
      </c>
      <c r="E332" s="69"/>
      <c r="F332" s="69"/>
      <c r="G332" s="69"/>
      <c r="H332" s="70"/>
      <c r="I332" s="69"/>
      <c r="J332" s="69"/>
      <c r="K332" s="69"/>
      <c r="L332" s="69"/>
      <c r="M332" s="69"/>
      <c r="N332" s="71"/>
    </row>
    <row r="333">
      <c r="A333" s="10" t="s">
        <v>470</v>
      </c>
      <c r="B333" s="11" t="s">
        <v>420</v>
      </c>
      <c r="C333" s="11" t="s">
        <v>362</v>
      </c>
      <c r="D333" s="16" t="s">
        <v>363</v>
      </c>
      <c r="E333" s="11"/>
      <c r="F333" s="11" t="s">
        <v>61</v>
      </c>
      <c r="G333" s="62" t="n">
        <v>165.3</v>
      </c>
      <c r="H333" s="63" t="n">
        <v>0</v>
      </c>
      <c r="I333" s="62">
        <f>ROUND(G333*AO333,2)</f>
      </c>
      <c r="J333" s="62">
        <f>ROUND(G333*AP333,2)</f>
      </c>
      <c r="K333" s="62">
        <f>ROUND(G333*H333,2)</f>
      </c>
      <c r="L333" s="62" t="n">
        <v>0.575</v>
      </c>
      <c r="M333" s="62">
        <f>G333*L333</f>
      </c>
      <c r="N333" s="64" t="s">
        <v>62</v>
      </c>
      <c r="Z333" s="62">
        <f>ROUND(IF(AQ333="5",BJ333,0),2)</f>
      </c>
      <c r="AB333" s="62">
        <f>ROUND(IF(AQ333="1",BH333,0),2)</f>
      </c>
      <c r="AC333" s="62">
        <f>ROUND(IF(AQ333="1",BI333,0),2)</f>
      </c>
      <c r="AD333" s="62">
        <f>ROUND(IF(AQ333="7",BH333,0),2)</f>
      </c>
      <c r="AE333" s="62">
        <f>ROUND(IF(AQ333="7",BI333,0),2)</f>
      </c>
      <c r="AF333" s="62">
        <f>ROUND(IF(AQ333="2",BH333,0),2)</f>
      </c>
      <c r="AG333" s="62">
        <f>ROUND(IF(AQ333="2",BI333,0),2)</f>
      </c>
      <c r="AH333" s="62">
        <f>ROUND(IF(AQ333="0",BJ333,0),2)</f>
      </c>
      <c r="AI333" s="35" t="s">
        <v>420</v>
      </c>
      <c r="AJ333" s="62">
        <f>IF(AN333=0,K333,0)</f>
      </c>
      <c r="AK333" s="62">
        <f>IF(AN333=12,K333,0)</f>
      </c>
      <c r="AL333" s="62">
        <f>IF(AN333=21,K333,0)</f>
      </c>
      <c r="AN333" s="62" t="n">
        <v>21</v>
      </c>
      <c r="AO333" s="62">
        <f>H333*0.865275214</f>
      </c>
      <c r="AP333" s="62">
        <f>H333*(1-0.865275214)</f>
      </c>
      <c r="AQ333" s="65" t="s">
        <v>58</v>
      </c>
      <c r="AV333" s="62">
        <f>ROUND(AW333+AX333,2)</f>
      </c>
      <c r="AW333" s="62">
        <f>ROUND(G333*AO333,2)</f>
      </c>
      <c r="AX333" s="62">
        <f>ROUND(G333*AP333,2)</f>
      </c>
      <c r="AY333" s="65" t="s">
        <v>138</v>
      </c>
      <c r="AZ333" s="65" t="s">
        <v>466</v>
      </c>
      <c r="BA333" s="35" t="s">
        <v>424</v>
      </c>
      <c r="BC333" s="62">
        <f>AW333+AX333</f>
      </c>
      <c r="BD333" s="62">
        <f>H333/(100-BE333)*100</f>
      </c>
      <c r="BE333" s="62" t="n">
        <v>0</v>
      </c>
      <c r="BF333" s="62">
        <f>M333</f>
      </c>
      <c r="BH333" s="62">
        <f>G333*AO333</f>
      </c>
      <c r="BI333" s="62">
        <f>G333*AP333</f>
      </c>
      <c r="BJ333" s="62">
        <f>G333*H333</f>
      </c>
      <c r="BK333" s="65" t="s">
        <v>66</v>
      </c>
      <c r="BL333" s="62" t="n">
        <v>56</v>
      </c>
      <c r="BW333" s="62" t="n">
        <v>21</v>
      </c>
      <c r="BX333" s="16" t="s">
        <v>363</v>
      </c>
    </row>
    <row r="334" customHeight="true" ht="13.5">
      <c r="A334" s="66"/>
      <c r="C334" s="67" t="s">
        <v>70</v>
      </c>
      <c r="D334" s="68" t="s">
        <v>147</v>
      </c>
      <c r="E334" s="69"/>
      <c r="F334" s="69"/>
      <c r="G334" s="69"/>
      <c r="H334" s="70"/>
      <c r="I334" s="69"/>
      <c r="J334" s="69"/>
      <c r="K334" s="69"/>
      <c r="L334" s="69"/>
      <c r="M334" s="69"/>
      <c r="N334" s="71"/>
    </row>
    <row r="335">
      <c r="A335" s="66"/>
      <c r="D335" s="72" t="s">
        <v>471</v>
      </c>
      <c r="E335" s="73" t="s">
        <v>53</v>
      </c>
      <c r="G335" s="74" t="n">
        <v>165.3</v>
      </c>
      <c r="N335" s="75"/>
    </row>
    <row r="336">
      <c r="A336" s="56" t="s">
        <v>53</v>
      </c>
      <c r="B336" s="57" t="s">
        <v>420</v>
      </c>
      <c r="C336" s="57" t="s">
        <v>152</v>
      </c>
      <c r="D336" s="58" t="s">
        <v>153</v>
      </c>
      <c r="E336" s="57"/>
      <c r="F336" s="59" t="s">
        <v>4</v>
      </c>
      <c r="G336" s="59" t="s">
        <v>4</v>
      </c>
      <c r="H336" s="60" t="s">
        <v>4</v>
      </c>
      <c r="I336" s="2">
        <f>ROUND(SUM(I337:I340),2)</f>
      </c>
      <c r="J336" s="2">
        <f>ROUND(SUM(J337:J340),2)</f>
      </c>
      <c r="K336" s="2">
        <f>ROUND(SUM(K337:K340),2)</f>
      </c>
      <c r="L336" s="35" t="s">
        <v>53</v>
      </c>
      <c r="M336" s="2">
        <f>SUM(M337:M340)</f>
      </c>
      <c r="N336" s="61" t="s">
        <v>53</v>
      </c>
      <c r="AI336" s="35" t="s">
        <v>420</v>
      </c>
      <c r="AS336" s="2">
        <f>SUM(AJ337:AJ340)</f>
      </c>
      <c r="AT336" s="2">
        <f>SUM(AK337:AK340)</f>
      </c>
      <c r="AU336" s="2">
        <f>SUM(AL337:AL340)</f>
      </c>
    </row>
    <row r="337">
      <c r="A337" s="10" t="s">
        <v>472</v>
      </c>
      <c r="B337" s="11" t="s">
        <v>420</v>
      </c>
      <c r="C337" s="11" t="s">
        <v>155</v>
      </c>
      <c r="D337" s="16" t="s">
        <v>156</v>
      </c>
      <c r="E337" s="11"/>
      <c r="F337" s="11" t="s">
        <v>61</v>
      </c>
      <c r="G337" s="62" t="n">
        <v>229</v>
      </c>
      <c r="H337" s="63" t="n">
        <v>0</v>
      </c>
      <c r="I337" s="62">
        <f>ROUND(G337*AO337,2)</f>
      </c>
      <c r="J337" s="62">
        <f>ROUND(G337*AP337,2)</f>
      </c>
      <c r="K337" s="62">
        <f>ROUND(G337*H337,2)</f>
      </c>
      <c r="L337" s="62" t="n">
        <v>0.00031</v>
      </c>
      <c r="M337" s="62">
        <f>G337*L337</f>
      </c>
      <c r="N337" s="64" t="s">
        <v>157</v>
      </c>
      <c r="Z337" s="62">
        <f>ROUND(IF(AQ337="5",BJ337,0),2)</f>
      </c>
      <c r="AB337" s="62">
        <f>ROUND(IF(AQ337="1",BH337,0),2)</f>
      </c>
      <c r="AC337" s="62">
        <f>ROUND(IF(AQ337="1",BI337,0),2)</f>
      </c>
      <c r="AD337" s="62">
        <f>ROUND(IF(AQ337="7",BH337,0),2)</f>
      </c>
      <c r="AE337" s="62">
        <f>ROUND(IF(AQ337="7",BI337,0),2)</f>
      </c>
      <c r="AF337" s="62">
        <f>ROUND(IF(AQ337="2",BH337,0),2)</f>
      </c>
      <c r="AG337" s="62">
        <f>ROUND(IF(AQ337="2",BI337,0),2)</f>
      </c>
      <c r="AH337" s="62">
        <f>ROUND(IF(AQ337="0",BJ337,0),2)</f>
      </c>
      <c r="AI337" s="35" t="s">
        <v>420</v>
      </c>
      <c r="AJ337" s="62">
        <f>IF(AN337=0,K337,0)</f>
      </c>
      <c r="AK337" s="62">
        <f>IF(AN337=12,K337,0)</f>
      </c>
      <c r="AL337" s="62">
        <f>IF(AN337=21,K337,0)</f>
      </c>
      <c r="AN337" s="62" t="n">
        <v>21</v>
      </c>
      <c r="AO337" s="62">
        <f>H337*0.869374314</f>
      </c>
      <c r="AP337" s="62">
        <f>H337*(1-0.869374314)</f>
      </c>
      <c r="AQ337" s="65" t="s">
        <v>58</v>
      </c>
      <c r="AV337" s="62">
        <f>ROUND(AW337+AX337,2)</f>
      </c>
      <c r="AW337" s="62">
        <f>ROUND(G337*AO337,2)</f>
      </c>
      <c r="AX337" s="62">
        <f>ROUND(G337*AP337,2)</f>
      </c>
      <c r="AY337" s="65" t="s">
        <v>158</v>
      </c>
      <c r="AZ337" s="65" t="s">
        <v>466</v>
      </c>
      <c r="BA337" s="35" t="s">
        <v>424</v>
      </c>
      <c r="BC337" s="62">
        <f>AW337+AX337</f>
      </c>
      <c r="BD337" s="62">
        <f>H337/(100-BE337)*100</f>
      </c>
      <c r="BE337" s="62" t="n">
        <v>0</v>
      </c>
      <c r="BF337" s="62">
        <f>M337</f>
      </c>
      <c r="BH337" s="62">
        <f>G337*AO337</f>
      </c>
      <c r="BI337" s="62">
        <f>G337*AP337</f>
      </c>
      <c r="BJ337" s="62">
        <f>G337*H337</f>
      </c>
      <c r="BK337" s="65" t="s">
        <v>66</v>
      </c>
      <c r="BL337" s="62" t="n">
        <v>57</v>
      </c>
      <c r="BW337" s="62" t="n">
        <v>21</v>
      </c>
      <c r="BX337" s="16" t="s">
        <v>156</v>
      </c>
    </row>
    <row r="338">
      <c r="A338" s="10" t="s">
        <v>473</v>
      </c>
      <c r="B338" s="11" t="s">
        <v>420</v>
      </c>
      <c r="C338" s="11" t="s">
        <v>474</v>
      </c>
      <c r="D338" s="16" t="s">
        <v>161</v>
      </c>
      <c r="E338" s="11"/>
      <c r="F338" s="11" t="s">
        <v>61</v>
      </c>
      <c r="G338" s="62" t="n">
        <v>229</v>
      </c>
      <c r="H338" s="63" t="n">
        <v>0</v>
      </c>
      <c r="I338" s="62">
        <f>ROUND(G338*AO338,2)</f>
      </c>
      <c r="J338" s="62">
        <f>ROUND(G338*AP338,2)</f>
      </c>
      <c r="K338" s="62">
        <f>ROUND(G338*H338,2)</f>
      </c>
      <c r="L338" s="62" t="n">
        <v>0.12966</v>
      </c>
      <c r="M338" s="62">
        <f>G338*L338</f>
      </c>
      <c r="N338" s="64" t="s">
        <v>62</v>
      </c>
      <c r="Z338" s="62">
        <f>ROUND(IF(AQ338="5",BJ338,0),2)</f>
      </c>
      <c r="AB338" s="62">
        <f>ROUND(IF(AQ338="1",BH338,0),2)</f>
      </c>
      <c r="AC338" s="62">
        <f>ROUND(IF(AQ338="1",BI338,0),2)</f>
      </c>
      <c r="AD338" s="62">
        <f>ROUND(IF(AQ338="7",BH338,0),2)</f>
      </c>
      <c r="AE338" s="62">
        <f>ROUND(IF(AQ338="7",BI338,0),2)</f>
      </c>
      <c r="AF338" s="62">
        <f>ROUND(IF(AQ338="2",BH338,0),2)</f>
      </c>
      <c r="AG338" s="62">
        <f>ROUND(IF(AQ338="2",BI338,0),2)</f>
      </c>
      <c r="AH338" s="62">
        <f>ROUND(IF(AQ338="0",BJ338,0),2)</f>
      </c>
      <c r="AI338" s="35" t="s">
        <v>420</v>
      </c>
      <c r="AJ338" s="62">
        <f>IF(AN338=0,K338,0)</f>
      </c>
      <c r="AK338" s="62">
        <f>IF(AN338=12,K338,0)</f>
      </c>
      <c r="AL338" s="62">
        <f>IF(AN338=21,K338,0)</f>
      </c>
      <c r="AN338" s="62" t="n">
        <v>21</v>
      </c>
      <c r="AO338" s="62">
        <f>H338*0.648248201</f>
      </c>
      <c r="AP338" s="62">
        <f>H338*(1-0.648248201)</f>
      </c>
      <c r="AQ338" s="65" t="s">
        <v>58</v>
      </c>
      <c r="AV338" s="62">
        <f>ROUND(AW338+AX338,2)</f>
      </c>
      <c r="AW338" s="62">
        <f>ROUND(G338*AO338,2)</f>
      </c>
      <c r="AX338" s="62">
        <f>ROUND(G338*AP338,2)</f>
      </c>
      <c r="AY338" s="65" t="s">
        <v>158</v>
      </c>
      <c r="AZ338" s="65" t="s">
        <v>466</v>
      </c>
      <c r="BA338" s="35" t="s">
        <v>424</v>
      </c>
      <c r="BC338" s="62">
        <f>AW338+AX338</f>
      </c>
      <c r="BD338" s="62">
        <f>H338/(100-BE338)*100</f>
      </c>
      <c r="BE338" s="62" t="n">
        <v>0</v>
      </c>
      <c r="BF338" s="62">
        <f>M338</f>
      </c>
      <c r="BH338" s="62">
        <f>G338*AO338</f>
      </c>
      <c r="BI338" s="62">
        <f>G338*AP338</f>
      </c>
      <c r="BJ338" s="62">
        <f>G338*H338</f>
      </c>
      <c r="BK338" s="65" t="s">
        <v>66</v>
      </c>
      <c r="BL338" s="62" t="n">
        <v>57</v>
      </c>
      <c r="BW338" s="62" t="n">
        <v>21</v>
      </c>
      <c r="BX338" s="16" t="s">
        <v>161</v>
      </c>
    </row>
    <row r="339" customHeight="true" ht="13.5">
      <c r="A339" s="66"/>
      <c r="C339" s="67" t="s">
        <v>70</v>
      </c>
      <c r="D339" s="68" t="s">
        <v>475</v>
      </c>
      <c r="E339" s="69"/>
      <c r="F339" s="69"/>
      <c r="G339" s="69"/>
      <c r="H339" s="70"/>
      <c r="I339" s="69"/>
      <c r="J339" s="69"/>
      <c r="K339" s="69"/>
      <c r="L339" s="69"/>
      <c r="M339" s="69"/>
      <c r="N339" s="71"/>
    </row>
    <row r="340">
      <c r="A340" s="10" t="s">
        <v>476</v>
      </c>
      <c r="B340" s="11" t="s">
        <v>420</v>
      </c>
      <c r="C340" s="11" t="s">
        <v>477</v>
      </c>
      <c r="D340" s="16" t="s">
        <v>478</v>
      </c>
      <c r="E340" s="11"/>
      <c r="F340" s="11" t="s">
        <v>61</v>
      </c>
      <c r="G340" s="62" t="n">
        <v>229</v>
      </c>
      <c r="H340" s="63" t="n">
        <v>0</v>
      </c>
      <c r="I340" s="62">
        <f>ROUND(G340*AO340,2)</f>
      </c>
      <c r="J340" s="62">
        <f>ROUND(G340*AP340,2)</f>
      </c>
      <c r="K340" s="62">
        <f>ROUND(G340*H340,2)</f>
      </c>
      <c r="L340" s="62" t="n">
        <v>0.18152</v>
      </c>
      <c r="M340" s="62">
        <f>G340*L340</f>
      </c>
      <c r="N340" s="64" t="s">
        <v>62</v>
      </c>
      <c r="Z340" s="62">
        <f>ROUND(IF(AQ340="5",BJ340,0),2)</f>
      </c>
      <c r="AB340" s="62">
        <f>ROUND(IF(AQ340="1",BH340,0),2)</f>
      </c>
      <c r="AC340" s="62">
        <f>ROUND(IF(AQ340="1",BI340,0),2)</f>
      </c>
      <c r="AD340" s="62">
        <f>ROUND(IF(AQ340="7",BH340,0),2)</f>
      </c>
      <c r="AE340" s="62">
        <f>ROUND(IF(AQ340="7",BI340,0),2)</f>
      </c>
      <c r="AF340" s="62">
        <f>ROUND(IF(AQ340="2",BH340,0),2)</f>
      </c>
      <c r="AG340" s="62">
        <f>ROUND(IF(AQ340="2",BI340,0),2)</f>
      </c>
      <c r="AH340" s="62">
        <f>ROUND(IF(AQ340="0",BJ340,0),2)</f>
      </c>
      <c r="AI340" s="35" t="s">
        <v>420</v>
      </c>
      <c r="AJ340" s="62">
        <f>IF(AN340=0,K340,0)</f>
      </c>
      <c r="AK340" s="62">
        <f>IF(AN340=12,K340,0)</f>
      </c>
      <c r="AL340" s="62">
        <f>IF(AN340=21,K340,0)</f>
      </c>
      <c r="AN340" s="62" t="n">
        <v>21</v>
      </c>
      <c r="AO340" s="62">
        <f>H340*0.63824716</f>
      </c>
      <c r="AP340" s="62">
        <f>H340*(1-0.63824716)</f>
      </c>
      <c r="AQ340" s="65" t="s">
        <v>58</v>
      </c>
      <c r="AV340" s="62">
        <f>ROUND(AW340+AX340,2)</f>
      </c>
      <c r="AW340" s="62">
        <f>ROUND(G340*AO340,2)</f>
      </c>
      <c r="AX340" s="62">
        <f>ROUND(G340*AP340,2)</f>
      </c>
      <c r="AY340" s="65" t="s">
        <v>158</v>
      </c>
      <c r="AZ340" s="65" t="s">
        <v>466</v>
      </c>
      <c r="BA340" s="35" t="s">
        <v>424</v>
      </c>
      <c r="BC340" s="62">
        <f>AW340+AX340</f>
      </c>
      <c r="BD340" s="62">
        <f>H340/(100-BE340)*100</f>
      </c>
      <c r="BE340" s="62" t="n">
        <v>0</v>
      </c>
      <c r="BF340" s="62">
        <f>M340</f>
      </c>
      <c r="BH340" s="62">
        <f>G340*AO340</f>
      </c>
      <c r="BI340" s="62">
        <f>G340*AP340</f>
      </c>
      <c r="BJ340" s="62">
        <f>G340*H340</f>
      </c>
      <c r="BK340" s="65" t="s">
        <v>66</v>
      </c>
      <c r="BL340" s="62" t="n">
        <v>57</v>
      </c>
      <c r="BW340" s="62" t="n">
        <v>21</v>
      </c>
      <c r="BX340" s="16" t="s">
        <v>478</v>
      </c>
    </row>
    <row r="341" customHeight="true" ht="13.5">
      <c r="A341" s="66"/>
      <c r="C341" s="67" t="s">
        <v>70</v>
      </c>
      <c r="D341" s="68" t="s">
        <v>475</v>
      </c>
      <c r="E341" s="69"/>
      <c r="F341" s="69"/>
      <c r="G341" s="69"/>
      <c r="H341" s="70"/>
      <c r="I341" s="69"/>
      <c r="J341" s="69"/>
      <c r="K341" s="69"/>
      <c r="L341" s="69"/>
      <c r="M341" s="69"/>
      <c r="N341" s="71"/>
    </row>
    <row r="342">
      <c r="A342" s="56" t="s">
        <v>53</v>
      </c>
      <c r="B342" s="57" t="s">
        <v>420</v>
      </c>
      <c r="C342" s="57" t="s">
        <v>291</v>
      </c>
      <c r="D342" s="58" t="s">
        <v>295</v>
      </c>
      <c r="E342" s="57"/>
      <c r="F342" s="59" t="s">
        <v>4</v>
      </c>
      <c r="G342" s="59" t="s">
        <v>4</v>
      </c>
      <c r="H342" s="60" t="s">
        <v>4</v>
      </c>
      <c r="I342" s="2">
        <f>ROUND(SUM(I343:I349),2)</f>
      </c>
      <c r="J342" s="2">
        <f>ROUND(SUM(J343:J349),2)</f>
      </c>
      <c r="K342" s="2">
        <f>ROUND(SUM(K343:K349),2)</f>
      </c>
      <c r="L342" s="35" t="s">
        <v>53</v>
      </c>
      <c r="M342" s="2">
        <f>SUM(M343:M349)</f>
      </c>
      <c r="N342" s="61" t="s">
        <v>53</v>
      </c>
      <c r="AI342" s="35" t="s">
        <v>420</v>
      </c>
      <c r="AS342" s="2">
        <f>SUM(AJ343:AJ349)</f>
      </c>
      <c r="AT342" s="2">
        <f>SUM(AK343:AK349)</f>
      </c>
      <c r="AU342" s="2">
        <f>SUM(AL343:AL349)</f>
      </c>
    </row>
    <row r="343">
      <c r="A343" s="10" t="s">
        <v>479</v>
      </c>
      <c r="B343" s="11" t="s">
        <v>420</v>
      </c>
      <c r="C343" s="11" t="s">
        <v>368</v>
      </c>
      <c r="D343" s="16" t="s">
        <v>371</v>
      </c>
      <c r="E343" s="11"/>
      <c r="F343" s="11" t="s">
        <v>61</v>
      </c>
      <c r="G343" s="62" t="n">
        <v>29</v>
      </c>
      <c r="H343" s="63" t="n">
        <v>0</v>
      </c>
      <c r="I343" s="62">
        <f>ROUND(G343*AO343,2)</f>
      </c>
      <c r="J343" s="62">
        <f>ROUND(G343*AP343,2)</f>
      </c>
      <c r="K343" s="62">
        <f>ROUND(G343*H343,2)</f>
      </c>
      <c r="L343" s="62" t="n">
        <v>0.0739</v>
      </c>
      <c r="M343" s="62">
        <f>G343*L343</f>
      </c>
      <c r="N343" s="64" t="s">
        <v>62</v>
      </c>
      <c r="Z343" s="62">
        <f>ROUND(IF(AQ343="5",BJ343,0),2)</f>
      </c>
      <c r="AB343" s="62">
        <f>ROUND(IF(AQ343="1",BH343,0),2)</f>
      </c>
      <c r="AC343" s="62">
        <f>ROUND(IF(AQ343="1",BI343,0),2)</f>
      </c>
      <c r="AD343" s="62">
        <f>ROUND(IF(AQ343="7",BH343,0),2)</f>
      </c>
      <c r="AE343" s="62">
        <f>ROUND(IF(AQ343="7",BI343,0),2)</f>
      </c>
      <c r="AF343" s="62">
        <f>ROUND(IF(AQ343="2",BH343,0),2)</f>
      </c>
      <c r="AG343" s="62">
        <f>ROUND(IF(AQ343="2",BI343,0),2)</f>
      </c>
      <c r="AH343" s="62">
        <f>ROUND(IF(AQ343="0",BJ343,0),2)</f>
      </c>
      <c r="AI343" s="35" t="s">
        <v>420</v>
      </c>
      <c r="AJ343" s="62">
        <f>IF(AN343=0,K343,0)</f>
      </c>
      <c r="AK343" s="62">
        <f>IF(AN343=12,K343,0)</f>
      </c>
      <c r="AL343" s="62">
        <f>IF(AN343=21,K343,0)</f>
      </c>
      <c r="AN343" s="62" t="n">
        <v>21</v>
      </c>
      <c r="AO343" s="62">
        <f>H343*0.148890711</f>
      </c>
      <c r="AP343" s="62">
        <f>H343*(1-0.148890711)</f>
      </c>
      <c r="AQ343" s="65" t="s">
        <v>58</v>
      </c>
      <c r="AV343" s="62">
        <f>ROUND(AW343+AX343,2)</f>
      </c>
      <c r="AW343" s="62">
        <f>ROUND(G343*AO343,2)</f>
      </c>
      <c r="AX343" s="62">
        <f>ROUND(G343*AP343,2)</f>
      </c>
      <c r="AY343" s="65" t="s">
        <v>299</v>
      </c>
      <c r="AZ343" s="65" t="s">
        <v>466</v>
      </c>
      <c r="BA343" s="35" t="s">
        <v>424</v>
      </c>
      <c r="BC343" s="62">
        <f>AW343+AX343</f>
      </c>
      <c r="BD343" s="62">
        <f>H343/(100-BE343)*100</f>
      </c>
      <c r="BE343" s="62" t="n">
        <v>0</v>
      </c>
      <c r="BF343" s="62">
        <f>M343</f>
      </c>
      <c r="BH343" s="62">
        <f>G343*AO343</f>
      </c>
      <c r="BI343" s="62">
        <f>G343*AP343</f>
      </c>
      <c r="BJ343" s="62">
        <f>G343*H343</f>
      </c>
      <c r="BK343" s="65" t="s">
        <v>66</v>
      </c>
      <c r="BL343" s="62" t="n">
        <v>59</v>
      </c>
      <c r="BW343" s="62" t="n">
        <v>21</v>
      </c>
      <c r="BX343" s="16" t="s">
        <v>371</v>
      </c>
    </row>
    <row r="344" customHeight="true" ht="13.5">
      <c r="A344" s="66"/>
      <c r="C344" s="67" t="s">
        <v>70</v>
      </c>
      <c r="D344" s="68" t="s">
        <v>480</v>
      </c>
      <c r="E344" s="69"/>
      <c r="F344" s="69"/>
      <c r="G344" s="69"/>
      <c r="H344" s="70"/>
      <c r="I344" s="69"/>
      <c r="J344" s="69"/>
      <c r="K344" s="69"/>
      <c r="L344" s="69"/>
      <c r="M344" s="69"/>
      <c r="N344" s="71"/>
    </row>
    <row r="345">
      <c r="A345" s="10" t="s">
        <v>481</v>
      </c>
      <c r="B345" s="11" t="s">
        <v>420</v>
      </c>
      <c r="C345" s="11" t="s">
        <v>368</v>
      </c>
      <c r="D345" s="16" t="s">
        <v>369</v>
      </c>
      <c r="E345" s="11"/>
      <c r="F345" s="11" t="s">
        <v>61</v>
      </c>
      <c r="G345" s="62" t="n">
        <v>136.3</v>
      </c>
      <c r="H345" s="63" t="n">
        <v>0</v>
      </c>
      <c r="I345" s="62">
        <f>ROUND(G345*AO345,2)</f>
      </c>
      <c r="J345" s="62">
        <f>ROUND(G345*AP345,2)</f>
      </c>
      <c r="K345" s="62">
        <f>ROUND(G345*H345,2)</f>
      </c>
      <c r="L345" s="62" t="n">
        <v>0.0739</v>
      </c>
      <c r="M345" s="62">
        <f>G345*L345</f>
      </c>
      <c r="N345" s="64" t="s">
        <v>62</v>
      </c>
      <c r="Z345" s="62">
        <f>ROUND(IF(AQ345="5",BJ345,0),2)</f>
      </c>
      <c r="AB345" s="62">
        <f>ROUND(IF(AQ345="1",BH345,0),2)</f>
      </c>
      <c r="AC345" s="62">
        <f>ROUND(IF(AQ345="1",BI345,0),2)</f>
      </c>
      <c r="AD345" s="62">
        <f>ROUND(IF(AQ345="7",BH345,0),2)</f>
      </c>
      <c r="AE345" s="62">
        <f>ROUND(IF(AQ345="7",BI345,0),2)</f>
      </c>
      <c r="AF345" s="62">
        <f>ROUND(IF(AQ345="2",BH345,0),2)</f>
      </c>
      <c r="AG345" s="62">
        <f>ROUND(IF(AQ345="2",BI345,0),2)</f>
      </c>
      <c r="AH345" s="62">
        <f>ROUND(IF(AQ345="0",BJ345,0),2)</f>
      </c>
      <c r="AI345" s="35" t="s">
        <v>420</v>
      </c>
      <c r="AJ345" s="62">
        <f>IF(AN345=0,K345,0)</f>
      </c>
      <c r="AK345" s="62">
        <f>IF(AN345=12,K345,0)</f>
      </c>
      <c r="AL345" s="62">
        <f>IF(AN345=21,K345,0)</f>
      </c>
      <c r="AN345" s="62" t="n">
        <v>21</v>
      </c>
      <c r="AO345" s="62">
        <f>H345*0.148890737</f>
      </c>
      <c r="AP345" s="62">
        <f>H345*(1-0.148890737)</f>
      </c>
      <c r="AQ345" s="65" t="s">
        <v>58</v>
      </c>
      <c r="AV345" s="62">
        <f>ROUND(AW345+AX345,2)</f>
      </c>
      <c r="AW345" s="62">
        <f>ROUND(G345*AO345,2)</f>
      </c>
      <c r="AX345" s="62">
        <f>ROUND(G345*AP345,2)</f>
      </c>
      <c r="AY345" s="65" t="s">
        <v>299</v>
      </c>
      <c r="AZ345" s="65" t="s">
        <v>466</v>
      </c>
      <c r="BA345" s="35" t="s">
        <v>424</v>
      </c>
      <c r="BC345" s="62">
        <f>AW345+AX345</f>
      </c>
      <c r="BD345" s="62">
        <f>H345/(100-BE345)*100</f>
      </c>
      <c r="BE345" s="62" t="n">
        <v>0</v>
      </c>
      <c r="BF345" s="62">
        <f>M345</f>
      </c>
      <c r="BH345" s="62">
        <f>G345*AO345</f>
      </c>
      <c r="BI345" s="62">
        <f>G345*AP345</f>
      </c>
      <c r="BJ345" s="62">
        <f>G345*H345</f>
      </c>
      <c r="BK345" s="65" t="s">
        <v>66</v>
      </c>
      <c r="BL345" s="62" t="n">
        <v>59</v>
      </c>
      <c r="BW345" s="62" t="n">
        <v>21</v>
      </c>
      <c r="BX345" s="16" t="s">
        <v>369</v>
      </c>
    </row>
    <row r="346">
      <c r="A346" s="66"/>
      <c r="D346" s="72" t="s">
        <v>482</v>
      </c>
      <c r="E346" s="73" t="s">
        <v>53</v>
      </c>
      <c r="G346" s="74" t="n">
        <v>136.3</v>
      </c>
      <c r="N346" s="75"/>
    </row>
    <row r="347">
      <c r="A347" s="10" t="s">
        <v>483</v>
      </c>
      <c r="B347" s="11" t="s">
        <v>420</v>
      </c>
      <c r="C347" s="11" t="s">
        <v>373</v>
      </c>
      <c r="D347" s="16" t="s">
        <v>374</v>
      </c>
      <c r="E347" s="11"/>
      <c r="F347" s="11" t="s">
        <v>79</v>
      </c>
      <c r="G347" s="62" t="n">
        <v>52</v>
      </c>
      <c r="H347" s="63" t="n">
        <v>0</v>
      </c>
      <c r="I347" s="62">
        <f>ROUND(G347*AO347,2)</f>
      </c>
      <c r="J347" s="62">
        <f>ROUND(G347*AP347,2)</f>
      </c>
      <c r="K347" s="62">
        <f>ROUND(G347*H347,2)</f>
      </c>
      <c r="L347" s="62" t="n">
        <v>0.00036</v>
      </c>
      <c r="M347" s="62">
        <f>G347*L347</f>
      </c>
      <c r="N347" s="64" t="s">
        <v>62</v>
      </c>
      <c r="Z347" s="62">
        <f>ROUND(IF(AQ347="5",BJ347,0),2)</f>
      </c>
      <c r="AB347" s="62">
        <f>ROUND(IF(AQ347="1",BH347,0),2)</f>
      </c>
      <c r="AC347" s="62">
        <f>ROUND(IF(AQ347="1",BI347,0),2)</f>
      </c>
      <c r="AD347" s="62">
        <f>ROUND(IF(AQ347="7",BH347,0),2)</f>
      </c>
      <c r="AE347" s="62">
        <f>ROUND(IF(AQ347="7",BI347,0),2)</f>
      </c>
      <c r="AF347" s="62">
        <f>ROUND(IF(AQ347="2",BH347,0),2)</f>
      </c>
      <c r="AG347" s="62">
        <f>ROUND(IF(AQ347="2",BI347,0),2)</f>
      </c>
      <c r="AH347" s="62">
        <f>ROUND(IF(AQ347="0",BJ347,0),2)</f>
      </c>
      <c r="AI347" s="35" t="s">
        <v>420</v>
      </c>
      <c r="AJ347" s="62">
        <f>IF(AN347=0,K347,0)</f>
      </c>
      <c r="AK347" s="62">
        <f>IF(AN347=12,K347,0)</f>
      </c>
      <c r="AL347" s="62">
        <f>IF(AN347=21,K347,0)</f>
      </c>
      <c r="AN347" s="62" t="n">
        <v>21</v>
      </c>
      <c r="AO347" s="62">
        <f>H347*0.04003019</f>
      </c>
      <c r="AP347" s="62">
        <f>H347*(1-0.04003019)</f>
      </c>
      <c r="AQ347" s="65" t="s">
        <v>58</v>
      </c>
      <c r="AV347" s="62">
        <f>ROUND(AW347+AX347,2)</f>
      </c>
      <c r="AW347" s="62">
        <f>ROUND(G347*AO347,2)</f>
      </c>
      <c r="AX347" s="62">
        <f>ROUND(G347*AP347,2)</f>
      </c>
      <c r="AY347" s="65" t="s">
        <v>299</v>
      </c>
      <c r="AZ347" s="65" t="s">
        <v>466</v>
      </c>
      <c r="BA347" s="35" t="s">
        <v>424</v>
      </c>
      <c r="BC347" s="62">
        <f>AW347+AX347</f>
      </c>
      <c r="BD347" s="62">
        <f>H347/(100-BE347)*100</f>
      </c>
      <c r="BE347" s="62" t="n">
        <v>0</v>
      </c>
      <c r="BF347" s="62">
        <f>M347</f>
      </c>
      <c r="BH347" s="62">
        <f>G347*AO347</f>
      </c>
      <c r="BI347" s="62">
        <f>G347*AP347</f>
      </c>
      <c r="BJ347" s="62">
        <f>G347*H347</f>
      </c>
      <c r="BK347" s="65" t="s">
        <v>66</v>
      </c>
      <c r="BL347" s="62" t="n">
        <v>59</v>
      </c>
      <c r="BW347" s="62" t="n">
        <v>21</v>
      </c>
      <c r="BX347" s="16" t="s">
        <v>374</v>
      </c>
    </row>
    <row r="348">
      <c r="A348" s="66"/>
      <c r="D348" s="72" t="s">
        <v>484</v>
      </c>
      <c r="E348" s="73" t="s">
        <v>53</v>
      </c>
      <c r="G348" s="74" t="n">
        <v>52</v>
      </c>
      <c r="N348" s="75"/>
    </row>
    <row r="349" ht="24.75">
      <c r="A349" s="10" t="s">
        <v>485</v>
      </c>
      <c r="B349" s="11" t="s">
        <v>420</v>
      </c>
      <c r="C349" s="11" t="s">
        <v>376</v>
      </c>
      <c r="D349" s="16" t="s">
        <v>377</v>
      </c>
      <c r="E349" s="11"/>
      <c r="F349" s="11" t="s">
        <v>87</v>
      </c>
      <c r="G349" s="62" t="n">
        <v>3.05</v>
      </c>
      <c r="H349" s="63" t="n">
        <v>0</v>
      </c>
      <c r="I349" s="62">
        <f>ROUND(G349*AO349,2)</f>
      </c>
      <c r="J349" s="62">
        <f>ROUND(G349*AP349,2)</f>
      </c>
      <c r="K349" s="62">
        <f>ROUND(G349*H349,2)</f>
      </c>
      <c r="L349" s="62" t="n">
        <v>0</v>
      </c>
      <c r="M349" s="62">
        <f>G349*L349</f>
      </c>
      <c r="N349" s="64" t="s">
        <v>62</v>
      </c>
      <c r="Z349" s="62">
        <f>ROUND(IF(AQ349="5",BJ349,0),2)</f>
      </c>
      <c r="AB349" s="62">
        <f>ROUND(IF(AQ349="1",BH349,0),2)</f>
      </c>
      <c r="AC349" s="62">
        <f>ROUND(IF(AQ349="1",BI349,0),2)</f>
      </c>
      <c r="AD349" s="62">
        <f>ROUND(IF(AQ349="7",BH349,0),2)</f>
      </c>
      <c r="AE349" s="62">
        <f>ROUND(IF(AQ349="7",BI349,0),2)</f>
      </c>
      <c r="AF349" s="62">
        <f>ROUND(IF(AQ349="2",BH349,0),2)</f>
      </c>
      <c r="AG349" s="62">
        <f>ROUND(IF(AQ349="2",BI349,0),2)</f>
      </c>
      <c r="AH349" s="62">
        <f>ROUND(IF(AQ349="0",BJ349,0),2)</f>
      </c>
      <c r="AI349" s="35" t="s">
        <v>420</v>
      </c>
      <c r="AJ349" s="62">
        <f>IF(AN349=0,K349,0)</f>
      </c>
      <c r="AK349" s="62">
        <f>IF(AN349=12,K349,0)</f>
      </c>
      <c r="AL349" s="62">
        <f>IF(AN349=21,K349,0)</f>
      </c>
      <c r="AN349" s="62" t="n">
        <v>21</v>
      </c>
      <c r="AO349" s="62">
        <f>H349*0</f>
      </c>
      <c r="AP349" s="62">
        <f>H349*(1-0)</f>
      </c>
      <c r="AQ349" s="65" t="s">
        <v>58</v>
      </c>
      <c r="AV349" s="62">
        <f>ROUND(AW349+AX349,2)</f>
      </c>
      <c r="AW349" s="62">
        <f>ROUND(G349*AO349,2)</f>
      </c>
      <c r="AX349" s="62">
        <f>ROUND(G349*AP349,2)</f>
      </c>
      <c r="AY349" s="65" t="s">
        <v>299</v>
      </c>
      <c r="AZ349" s="65" t="s">
        <v>466</v>
      </c>
      <c r="BA349" s="35" t="s">
        <v>424</v>
      </c>
      <c r="BC349" s="62">
        <f>AW349+AX349</f>
      </c>
      <c r="BD349" s="62">
        <f>H349/(100-BE349)*100</f>
      </c>
      <c r="BE349" s="62" t="n">
        <v>0</v>
      </c>
      <c r="BF349" s="62">
        <f>M349</f>
      </c>
      <c r="BH349" s="62">
        <f>G349*AO349</f>
      </c>
      <c r="BI349" s="62">
        <f>G349*AP349</f>
      </c>
      <c r="BJ349" s="62">
        <f>G349*H349</f>
      </c>
      <c r="BK349" s="65" t="s">
        <v>66</v>
      </c>
      <c r="BL349" s="62" t="n">
        <v>59</v>
      </c>
      <c r="BW349" s="62" t="n">
        <v>21</v>
      </c>
      <c r="BX349" s="16" t="s">
        <v>377</v>
      </c>
    </row>
    <row r="350">
      <c r="A350" s="66"/>
      <c r="D350" s="72" t="s">
        <v>486</v>
      </c>
      <c r="E350" s="73" t="s">
        <v>53</v>
      </c>
      <c r="G350" s="74" t="n">
        <v>3.05</v>
      </c>
      <c r="N350" s="75"/>
    </row>
    <row r="351">
      <c r="A351" s="56" t="s">
        <v>53</v>
      </c>
      <c r="B351" s="57" t="s">
        <v>420</v>
      </c>
      <c r="C351" s="57" t="s">
        <v>167</v>
      </c>
      <c r="D351" s="58" t="s">
        <v>168</v>
      </c>
      <c r="E351" s="57"/>
      <c r="F351" s="59" t="s">
        <v>4</v>
      </c>
      <c r="G351" s="59" t="s">
        <v>4</v>
      </c>
      <c r="H351" s="60" t="s">
        <v>4</v>
      </c>
      <c r="I351" s="2">
        <f>ROUND(SUM(I352:I352),2)</f>
      </c>
      <c r="J351" s="2">
        <f>ROUND(SUM(J352:J352),2)</f>
      </c>
      <c r="K351" s="2">
        <f>ROUND(SUM(K352:K352),2)</f>
      </c>
      <c r="L351" s="35" t="s">
        <v>53</v>
      </c>
      <c r="M351" s="2">
        <f>SUM(M352:M352)</f>
      </c>
      <c r="N351" s="61" t="s">
        <v>53</v>
      </c>
      <c r="AI351" s="35" t="s">
        <v>420</v>
      </c>
      <c r="AS351" s="2">
        <f>SUM(AJ352:AJ352)</f>
      </c>
      <c r="AT351" s="2">
        <f>SUM(AK352:AK352)</f>
      </c>
      <c r="AU351" s="2">
        <f>SUM(AL352:AL352)</f>
      </c>
    </row>
    <row r="352">
      <c r="A352" s="10" t="s">
        <v>487</v>
      </c>
      <c r="B352" s="11" t="s">
        <v>420</v>
      </c>
      <c r="C352" s="11" t="s">
        <v>488</v>
      </c>
      <c r="D352" s="16" t="s">
        <v>489</v>
      </c>
      <c r="E352" s="11"/>
      <c r="F352" s="11" t="s">
        <v>172</v>
      </c>
      <c r="G352" s="62" t="n">
        <v>1</v>
      </c>
      <c r="H352" s="63" t="n">
        <v>0</v>
      </c>
      <c r="I352" s="62">
        <f>ROUND(G352*AO352,2)</f>
      </c>
      <c r="J352" s="62">
        <f>ROUND(G352*AP352,2)</f>
      </c>
      <c r="K352" s="62">
        <f>ROUND(G352*H352,2)</f>
      </c>
      <c r="L352" s="62" t="n">
        <v>0.3159</v>
      </c>
      <c r="M352" s="62">
        <f>G352*L352</f>
      </c>
      <c r="N352" s="64" t="s">
        <v>62</v>
      </c>
      <c r="Z352" s="62">
        <f>ROUND(IF(AQ352="5",BJ352,0),2)</f>
      </c>
      <c r="AB352" s="62">
        <f>ROUND(IF(AQ352="1",BH352,0),2)</f>
      </c>
      <c r="AC352" s="62">
        <f>ROUND(IF(AQ352="1",BI352,0),2)</f>
      </c>
      <c r="AD352" s="62">
        <f>ROUND(IF(AQ352="7",BH352,0),2)</f>
      </c>
      <c r="AE352" s="62">
        <f>ROUND(IF(AQ352="7",BI352,0),2)</f>
      </c>
      <c r="AF352" s="62">
        <f>ROUND(IF(AQ352="2",BH352,0),2)</f>
      </c>
      <c r="AG352" s="62">
        <f>ROUND(IF(AQ352="2",BI352,0),2)</f>
      </c>
      <c r="AH352" s="62">
        <f>ROUND(IF(AQ352="0",BJ352,0),2)</f>
      </c>
      <c r="AI352" s="35" t="s">
        <v>420</v>
      </c>
      <c r="AJ352" s="62">
        <f>IF(AN352=0,K352,0)</f>
      </c>
      <c r="AK352" s="62">
        <f>IF(AN352=12,K352,0)</f>
      </c>
      <c r="AL352" s="62">
        <f>IF(AN352=21,K352,0)</f>
      </c>
      <c r="AN352" s="62" t="n">
        <v>21</v>
      </c>
      <c r="AO352" s="62">
        <f>H352*0.443398847</f>
      </c>
      <c r="AP352" s="62">
        <f>H352*(1-0.443398847)</f>
      </c>
      <c r="AQ352" s="65" t="s">
        <v>58</v>
      </c>
      <c r="AV352" s="62">
        <f>ROUND(AW352+AX352,2)</f>
      </c>
      <c r="AW352" s="62">
        <f>ROUND(G352*AO352,2)</f>
      </c>
      <c r="AX352" s="62">
        <f>ROUND(G352*AP352,2)</f>
      </c>
      <c r="AY352" s="65" t="s">
        <v>173</v>
      </c>
      <c r="AZ352" s="65" t="s">
        <v>490</v>
      </c>
      <c r="BA352" s="35" t="s">
        <v>424</v>
      </c>
      <c r="BC352" s="62">
        <f>AW352+AX352</f>
      </c>
      <c r="BD352" s="62">
        <f>H352/(100-BE352)*100</f>
      </c>
      <c r="BE352" s="62" t="n">
        <v>0</v>
      </c>
      <c r="BF352" s="62">
        <f>M352</f>
      </c>
      <c r="BH352" s="62">
        <f>G352*AO352</f>
      </c>
      <c r="BI352" s="62">
        <f>G352*AP352</f>
      </c>
      <c r="BJ352" s="62">
        <f>G352*H352</f>
      </c>
      <c r="BK352" s="65" t="s">
        <v>66</v>
      </c>
      <c r="BL352" s="62" t="n">
        <v>89</v>
      </c>
      <c r="BW352" s="62" t="n">
        <v>21</v>
      </c>
      <c r="BX352" s="16" t="s">
        <v>489</v>
      </c>
    </row>
    <row r="353">
      <c r="A353" s="56" t="s">
        <v>53</v>
      </c>
      <c r="B353" s="57" t="s">
        <v>420</v>
      </c>
      <c r="C353" s="57" t="s">
        <v>178</v>
      </c>
      <c r="D353" s="58" t="s">
        <v>179</v>
      </c>
      <c r="E353" s="57"/>
      <c r="F353" s="59" t="s">
        <v>4</v>
      </c>
      <c r="G353" s="59" t="s">
        <v>4</v>
      </c>
      <c r="H353" s="60" t="s">
        <v>4</v>
      </c>
      <c r="I353" s="2">
        <f>ROUND(SUM(I354:I360),2)</f>
      </c>
      <c r="J353" s="2">
        <f>ROUND(SUM(J354:J360),2)</f>
      </c>
      <c r="K353" s="2">
        <f>ROUND(SUM(K354:K360),2)</f>
      </c>
      <c r="L353" s="35" t="s">
        <v>53</v>
      </c>
      <c r="M353" s="2">
        <f>SUM(M354:M360)</f>
      </c>
      <c r="N353" s="61" t="s">
        <v>53</v>
      </c>
      <c r="AI353" s="35" t="s">
        <v>420</v>
      </c>
      <c r="AS353" s="2">
        <f>SUM(AJ354:AJ360)</f>
      </c>
      <c r="AT353" s="2">
        <f>SUM(AK354:AK360)</f>
      </c>
      <c r="AU353" s="2">
        <f>SUM(AL354:AL360)</f>
      </c>
    </row>
    <row r="354">
      <c r="A354" s="10" t="s">
        <v>491</v>
      </c>
      <c r="B354" s="11" t="s">
        <v>420</v>
      </c>
      <c r="C354" s="11" t="s">
        <v>181</v>
      </c>
      <c r="D354" s="16" t="s">
        <v>182</v>
      </c>
      <c r="E354" s="11"/>
      <c r="F354" s="11" t="s">
        <v>79</v>
      </c>
      <c r="G354" s="62" t="n">
        <v>102.4</v>
      </c>
      <c r="H354" s="63" t="n">
        <v>0</v>
      </c>
      <c r="I354" s="62">
        <f>ROUND(G354*AO354,2)</f>
      </c>
      <c r="J354" s="62">
        <f>ROUND(G354*AP354,2)</f>
      </c>
      <c r="K354" s="62">
        <f>ROUND(G354*H354,2)</f>
      </c>
      <c r="L354" s="62" t="n">
        <v>0.15674</v>
      </c>
      <c r="M354" s="62">
        <f>G354*L354</f>
      </c>
      <c r="N354" s="64" t="s">
        <v>62</v>
      </c>
      <c r="Z354" s="62">
        <f>ROUND(IF(AQ354="5",BJ354,0),2)</f>
      </c>
      <c r="AB354" s="62">
        <f>ROUND(IF(AQ354="1",BH354,0),2)</f>
      </c>
      <c r="AC354" s="62">
        <f>ROUND(IF(AQ354="1",BI354,0),2)</f>
      </c>
      <c r="AD354" s="62">
        <f>ROUND(IF(AQ354="7",BH354,0),2)</f>
      </c>
      <c r="AE354" s="62">
        <f>ROUND(IF(AQ354="7",BI354,0),2)</f>
      </c>
      <c r="AF354" s="62">
        <f>ROUND(IF(AQ354="2",BH354,0),2)</f>
      </c>
      <c r="AG354" s="62">
        <f>ROUND(IF(AQ354="2",BI354,0),2)</f>
      </c>
      <c r="AH354" s="62">
        <f>ROUND(IF(AQ354="0",BJ354,0),2)</f>
      </c>
      <c r="AI354" s="35" t="s">
        <v>420</v>
      </c>
      <c r="AJ354" s="62">
        <f>IF(AN354=0,K354,0)</f>
      </c>
      <c r="AK354" s="62">
        <f>IF(AN354=12,K354,0)</f>
      </c>
      <c r="AL354" s="62">
        <f>IF(AN354=21,K354,0)</f>
      </c>
      <c r="AN354" s="62" t="n">
        <v>21</v>
      </c>
      <c r="AO354" s="62">
        <f>H354*0.485681479</f>
      </c>
      <c r="AP354" s="62">
        <f>H354*(1-0.485681479)</f>
      </c>
      <c r="AQ354" s="65" t="s">
        <v>58</v>
      </c>
      <c r="AV354" s="62">
        <f>ROUND(AW354+AX354,2)</f>
      </c>
      <c r="AW354" s="62">
        <f>ROUND(G354*AO354,2)</f>
      </c>
      <c r="AX354" s="62">
        <f>ROUND(G354*AP354,2)</f>
      </c>
      <c r="AY354" s="65" t="s">
        <v>183</v>
      </c>
      <c r="AZ354" s="65" t="s">
        <v>492</v>
      </c>
      <c r="BA354" s="35" t="s">
        <v>424</v>
      </c>
      <c r="BC354" s="62">
        <f>AW354+AX354</f>
      </c>
      <c r="BD354" s="62">
        <f>H354/(100-BE354)*100</f>
      </c>
      <c r="BE354" s="62" t="n">
        <v>0</v>
      </c>
      <c r="BF354" s="62">
        <f>M354</f>
      </c>
      <c r="BH354" s="62">
        <f>G354*AO354</f>
      </c>
      <c r="BI354" s="62">
        <f>G354*AP354</f>
      </c>
      <c r="BJ354" s="62">
        <f>G354*H354</f>
      </c>
      <c r="BK354" s="65" t="s">
        <v>66</v>
      </c>
      <c r="BL354" s="62" t="n">
        <v>91</v>
      </c>
      <c r="BW354" s="62" t="n">
        <v>21</v>
      </c>
      <c r="BX354" s="16" t="s">
        <v>182</v>
      </c>
    </row>
    <row r="355">
      <c r="A355" s="66"/>
      <c r="D355" s="72" t="s">
        <v>493</v>
      </c>
      <c r="E355" s="73" t="s">
        <v>53</v>
      </c>
      <c r="G355" s="74" t="n">
        <v>102.4</v>
      </c>
      <c r="N355" s="75"/>
    </row>
    <row r="356">
      <c r="A356" s="10" t="s">
        <v>494</v>
      </c>
      <c r="B356" s="11" t="s">
        <v>420</v>
      </c>
      <c r="C356" s="11" t="s">
        <v>495</v>
      </c>
      <c r="D356" s="16" t="s">
        <v>496</v>
      </c>
      <c r="E356" s="11"/>
      <c r="F356" s="11" t="s">
        <v>79</v>
      </c>
      <c r="G356" s="62" t="n">
        <v>42.3</v>
      </c>
      <c r="H356" s="63" t="n">
        <v>0</v>
      </c>
      <c r="I356" s="62">
        <f>ROUND(G356*AO356,2)</f>
      </c>
      <c r="J356" s="62">
        <f>ROUND(G356*AP356,2)</f>
      </c>
      <c r="K356" s="62">
        <f>ROUND(G356*H356,2)</f>
      </c>
      <c r="L356" s="62" t="n">
        <v>0.185</v>
      </c>
      <c r="M356" s="62">
        <f>G356*L356</f>
      </c>
      <c r="N356" s="64" t="s">
        <v>62</v>
      </c>
      <c r="Z356" s="62">
        <f>ROUND(IF(AQ356="5",BJ356,0),2)</f>
      </c>
      <c r="AB356" s="62">
        <f>ROUND(IF(AQ356="1",BH356,0),2)</f>
      </c>
      <c r="AC356" s="62">
        <f>ROUND(IF(AQ356="1",BI356,0),2)</f>
      </c>
      <c r="AD356" s="62">
        <f>ROUND(IF(AQ356="7",BH356,0),2)</f>
      </c>
      <c r="AE356" s="62">
        <f>ROUND(IF(AQ356="7",BI356,0),2)</f>
      </c>
      <c r="AF356" s="62">
        <f>ROUND(IF(AQ356="2",BH356,0),2)</f>
      </c>
      <c r="AG356" s="62">
        <f>ROUND(IF(AQ356="2",BI356,0),2)</f>
      </c>
      <c r="AH356" s="62">
        <f>ROUND(IF(AQ356="0",BJ356,0),2)</f>
      </c>
      <c r="AI356" s="35" t="s">
        <v>420</v>
      </c>
      <c r="AJ356" s="62">
        <f>IF(AN356=0,K356,0)</f>
      </c>
      <c r="AK356" s="62">
        <f>IF(AN356=12,K356,0)</f>
      </c>
      <c r="AL356" s="62">
        <f>IF(AN356=21,K356,0)</f>
      </c>
      <c r="AN356" s="62" t="n">
        <v>21</v>
      </c>
      <c r="AO356" s="62">
        <f>H356*0.544433635</f>
      </c>
      <c r="AP356" s="62">
        <f>H356*(1-0.544433635)</f>
      </c>
      <c r="AQ356" s="65" t="s">
        <v>58</v>
      </c>
      <c r="AV356" s="62">
        <f>ROUND(AW356+AX356,2)</f>
      </c>
      <c r="AW356" s="62">
        <f>ROUND(G356*AO356,2)</f>
      </c>
      <c r="AX356" s="62">
        <f>ROUND(G356*AP356,2)</f>
      </c>
      <c r="AY356" s="65" t="s">
        <v>183</v>
      </c>
      <c r="AZ356" s="65" t="s">
        <v>492</v>
      </c>
      <c r="BA356" s="35" t="s">
        <v>424</v>
      </c>
      <c r="BC356" s="62">
        <f>AW356+AX356</f>
      </c>
      <c r="BD356" s="62">
        <f>H356/(100-BE356)*100</f>
      </c>
      <c r="BE356" s="62" t="n">
        <v>0</v>
      </c>
      <c r="BF356" s="62">
        <f>M356</f>
      </c>
      <c r="BH356" s="62">
        <f>G356*AO356</f>
      </c>
      <c r="BI356" s="62">
        <f>G356*AP356</f>
      </c>
      <c r="BJ356" s="62">
        <f>G356*H356</f>
      </c>
      <c r="BK356" s="65" t="s">
        <v>66</v>
      </c>
      <c r="BL356" s="62" t="n">
        <v>91</v>
      </c>
      <c r="BW356" s="62" t="n">
        <v>21</v>
      </c>
      <c r="BX356" s="16" t="s">
        <v>496</v>
      </c>
    </row>
    <row r="357" customHeight="true" ht="13.5">
      <c r="A357" s="66"/>
      <c r="C357" s="67" t="s">
        <v>70</v>
      </c>
      <c r="D357" s="68" t="s">
        <v>497</v>
      </c>
      <c r="E357" s="69"/>
      <c r="F357" s="69"/>
      <c r="G357" s="69"/>
      <c r="H357" s="70"/>
      <c r="I357" s="69"/>
      <c r="J357" s="69"/>
      <c r="K357" s="69"/>
      <c r="L357" s="69"/>
      <c r="M357" s="69"/>
      <c r="N357" s="71"/>
    </row>
    <row r="358">
      <c r="A358" s="66"/>
      <c r="D358" s="72" t="s">
        <v>498</v>
      </c>
      <c r="E358" s="73" t="s">
        <v>53</v>
      </c>
      <c r="G358" s="74" t="n">
        <v>42.3</v>
      </c>
      <c r="N358" s="75"/>
    </row>
    <row r="359">
      <c r="A359" s="10" t="s">
        <v>499</v>
      </c>
      <c r="B359" s="11" t="s">
        <v>420</v>
      </c>
      <c r="C359" s="11" t="s">
        <v>187</v>
      </c>
      <c r="D359" s="16" t="s">
        <v>188</v>
      </c>
      <c r="E359" s="11"/>
      <c r="F359" s="11" t="s">
        <v>79</v>
      </c>
      <c r="G359" s="62" t="n">
        <v>11</v>
      </c>
      <c r="H359" s="63" t="n">
        <v>0</v>
      </c>
      <c r="I359" s="62">
        <f>ROUND(G359*AO359,2)</f>
      </c>
      <c r="J359" s="62">
        <f>ROUND(G359*AP359,2)</f>
      </c>
      <c r="K359" s="62">
        <f>ROUND(G359*H359,2)</f>
      </c>
      <c r="L359" s="62" t="n">
        <v>0</v>
      </c>
      <c r="M359" s="62">
        <f>G359*L359</f>
      </c>
      <c r="N359" s="64" t="s">
        <v>62</v>
      </c>
      <c r="Z359" s="62">
        <f>ROUND(IF(AQ359="5",BJ359,0),2)</f>
      </c>
      <c r="AB359" s="62">
        <f>ROUND(IF(AQ359="1",BH359,0),2)</f>
      </c>
      <c r="AC359" s="62">
        <f>ROUND(IF(AQ359="1",BI359,0),2)</f>
      </c>
      <c r="AD359" s="62">
        <f>ROUND(IF(AQ359="7",BH359,0),2)</f>
      </c>
      <c r="AE359" s="62">
        <f>ROUND(IF(AQ359="7",BI359,0),2)</f>
      </c>
      <c r="AF359" s="62">
        <f>ROUND(IF(AQ359="2",BH359,0),2)</f>
      </c>
      <c r="AG359" s="62">
        <f>ROUND(IF(AQ359="2",BI359,0),2)</f>
      </c>
      <c r="AH359" s="62">
        <f>ROUND(IF(AQ359="0",BJ359,0),2)</f>
      </c>
      <c r="AI359" s="35" t="s">
        <v>420</v>
      </c>
      <c r="AJ359" s="62">
        <f>IF(AN359=0,K359,0)</f>
      </c>
      <c r="AK359" s="62">
        <f>IF(AN359=12,K359,0)</f>
      </c>
      <c r="AL359" s="62">
        <f>IF(AN359=21,K359,0)</f>
      </c>
      <c r="AN359" s="62" t="n">
        <v>21</v>
      </c>
      <c r="AO359" s="62">
        <f>H359*0.513421838</f>
      </c>
      <c r="AP359" s="62">
        <f>H359*(1-0.513421838)</f>
      </c>
      <c r="AQ359" s="65" t="s">
        <v>58</v>
      </c>
      <c r="AV359" s="62">
        <f>ROUND(AW359+AX359,2)</f>
      </c>
      <c r="AW359" s="62">
        <f>ROUND(G359*AO359,2)</f>
      </c>
      <c r="AX359" s="62">
        <f>ROUND(G359*AP359,2)</f>
      </c>
      <c r="AY359" s="65" t="s">
        <v>183</v>
      </c>
      <c r="AZ359" s="65" t="s">
        <v>492</v>
      </c>
      <c r="BA359" s="35" t="s">
        <v>424</v>
      </c>
      <c r="BC359" s="62">
        <f>AW359+AX359</f>
      </c>
      <c r="BD359" s="62">
        <f>H359/(100-BE359)*100</f>
      </c>
      <c r="BE359" s="62" t="n">
        <v>0</v>
      </c>
      <c r="BF359" s="62">
        <f>M359</f>
      </c>
      <c r="BH359" s="62">
        <f>G359*AO359</f>
      </c>
      <c r="BI359" s="62">
        <f>G359*AP359</f>
      </c>
      <c r="BJ359" s="62">
        <f>G359*H359</f>
      </c>
      <c r="BK359" s="65" t="s">
        <v>66</v>
      </c>
      <c r="BL359" s="62" t="n">
        <v>91</v>
      </c>
      <c r="BW359" s="62" t="n">
        <v>21</v>
      </c>
      <c r="BX359" s="16" t="s">
        <v>188</v>
      </c>
    </row>
    <row r="360">
      <c r="A360" s="10" t="s">
        <v>500</v>
      </c>
      <c r="B360" s="11" t="s">
        <v>420</v>
      </c>
      <c r="C360" s="11" t="s">
        <v>190</v>
      </c>
      <c r="D360" s="16" t="s">
        <v>191</v>
      </c>
      <c r="E360" s="11"/>
      <c r="F360" s="11" t="s">
        <v>79</v>
      </c>
      <c r="G360" s="62" t="n">
        <v>15</v>
      </c>
      <c r="H360" s="63" t="n">
        <v>0</v>
      </c>
      <c r="I360" s="62">
        <f>ROUND(G360*AO360,2)</f>
      </c>
      <c r="J360" s="62">
        <f>ROUND(G360*AP360,2)</f>
      </c>
      <c r="K360" s="62">
        <f>ROUND(G360*H360,2)</f>
      </c>
      <c r="L360" s="62" t="n">
        <v>0</v>
      </c>
      <c r="M360" s="62">
        <f>G360*L360</f>
      </c>
      <c r="N360" s="64" t="s">
        <v>62</v>
      </c>
      <c r="Z360" s="62">
        <f>ROUND(IF(AQ360="5",BJ360,0),2)</f>
      </c>
      <c r="AB360" s="62">
        <f>ROUND(IF(AQ360="1",BH360,0),2)</f>
      </c>
      <c r="AC360" s="62">
        <f>ROUND(IF(AQ360="1",BI360,0),2)</f>
      </c>
      <c r="AD360" s="62">
        <f>ROUND(IF(AQ360="7",BH360,0),2)</f>
      </c>
      <c r="AE360" s="62">
        <f>ROUND(IF(AQ360="7",BI360,0),2)</f>
      </c>
      <c r="AF360" s="62">
        <f>ROUND(IF(AQ360="2",BH360,0),2)</f>
      </c>
      <c r="AG360" s="62">
        <f>ROUND(IF(AQ360="2",BI360,0),2)</f>
      </c>
      <c r="AH360" s="62">
        <f>ROUND(IF(AQ360="0",BJ360,0),2)</f>
      </c>
      <c r="AI360" s="35" t="s">
        <v>420</v>
      </c>
      <c r="AJ360" s="62">
        <f>IF(AN360=0,K360,0)</f>
      </c>
      <c r="AK360" s="62">
        <f>IF(AN360=12,K360,0)</f>
      </c>
      <c r="AL360" s="62">
        <f>IF(AN360=21,K360,0)</f>
      </c>
      <c r="AN360" s="62" t="n">
        <v>21</v>
      </c>
      <c r="AO360" s="62">
        <f>H360*0</f>
      </c>
      <c r="AP360" s="62">
        <f>H360*(1-0)</f>
      </c>
      <c r="AQ360" s="65" t="s">
        <v>58</v>
      </c>
      <c r="AV360" s="62">
        <f>ROUND(AW360+AX360,2)</f>
      </c>
      <c r="AW360" s="62">
        <f>ROUND(G360*AO360,2)</f>
      </c>
      <c r="AX360" s="62">
        <f>ROUND(G360*AP360,2)</f>
      </c>
      <c r="AY360" s="65" t="s">
        <v>183</v>
      </c>
      <c r="AZ360" s="65" t="s">
        <v>492</v>
      </c>
      <c r="BA360" s="35" t="s">
        <v>424</v>
      </c>
      <c r="BC360" s="62">
        <f>AW360+AX360</f>
      </c>
      <c r="BD360" s="62">
        <f>H360/(100-BE360)*100</f>
      </c>
      <c r="BE360" s="62" t="n">
        <v>0</v>
      </c>
      <c r="BF360" s="62">
        <f>M360</f>
      </c>
      <c r="BH360" s="62">
        <f>G360*AO360</f>
      </c>
      <c r="BI360" s="62">
        <f>G360*AP360</f>
      </c>
      <c r="BJ360" s="62">
        <f>G360*H360</f>
      </c>
      <c r="BK360" s="65" t="s">
        <v>66</v>
      </c>
      <c r="BL360" s="62" t="n">
        <v>91</v>
      </c>
      <c r="BW360" s="62" t="n">
        <v>21</v>
      </c>
      <c r="BX360" s="16" t="s">
        <v>191</v>
      </c>
    </row>
    <row r="361" customHeight="true" ht="13.5">
      <c r="A361" s="66"/>
      <c r="C361" s="67" t="s">
        <v>70</v>
      </c>
      <c r="D361" s="68" t="s">
        <v>192</v>
      </c>
      <c r="E361" s="69"/>
      <c r="F361" s="69"/>
      <c r="G361" s="69"/>
      <c r="H361" s="70"/>
      <c r="I361" s="69"/>
      <c r="J361" s="69"/>
      <c r="K361" s="69"/>
      <c r="L361" s="69"/>
      <c r="M361" s="69"/>
      <c r="N361" s="71"/>
    </row>
    <row r="362">
      <c r="A362" s="56" t="s">
        <v>53</v>
      </c>
      <c r="B362" s="57" t="s">
        <v>420</v>
      </c>
      <c r="C362" s="57" t="s">
        <v>193</v>
      </c>
      <c r="D362" s="58" t="s">
        <v>194</v>
      </c>
      <c r="E362" s="57"/>
      <c r="F362" s="59" t="s">
        <v>4</v>
      </c>
      <c r="G362" s="59" t="s">
        <v>4</v>
      </c>
      <c r="H362" s="60" t="s">
        <v>4</v>
      </c>
      <c r="I362" s="2">
        <f>ROUND(SUM(I363:I363),2)</f>
      </c>
      <c r="J362" s="2">
        <f>ROUND(SUM(J363:J363),2)</f>
      </c>
      <c r="K362" s="2">
        <f>ROUND(SUM(K363:K363),2)</f>
      </c>
      <c r="L362" s="35" t="s">
        <v>53</v>
      </c>
      <c r="M362" s="2">
        <f>SUM(M363:M363)</f>
      </c>
      <c r="N362" s="61" t="s">
        <v>53</v>
      </c>
      <c r="AI362" s="35" t="s">
        <v>420</v>
      </c>
      <c r="AS362" s="2">
        <f>SUM(AJ363:AJ363)</f>
      </c>
      <c r="AT362" s="2">
        <f>SUM(AK363:AK363)</f>
      </c>
      <c r="AU362" s="2">
        <f>SUM(AL363:AL363)</f>
      </c>
    </row>
    <row r="363">
      <c r="A363" s="10" t="s">
        <v>501</v>
      </c>
      <c r="B363" s="11" t="s">
        <v>420</v>
      </c>
      <c r="C363" s="11" t="s">
        <v>196</v>
      </c>
      <c r="D363" s="16" t="s">
        <v>197</v>
      </c>
      <c r="E363" s="11"/>
      <c r="F363" s="11" t="s">
        <v>198</v>
      </c>
      <c r="G363" s="62" t="n">
        <v>392.9</v>
      </c>
      <c r="H363" s="63" t="n">
        <v>0</v>
      </c>
      <c r="I363" s="62">
        <f>ROUND(G363*AO363,2)</f>
      </c>
      <c r="J363" s="62">
        <f>ROUND(G363*AP363,2)</f>
      </c>
      <c r="K363" s="62">
        <f>ROUND(G363*H363,2)</f>
      </c>
      <c r="L363" s="62" t="n">
        <v>0</v>
      </c>
      <c r="M363" s="62">
        <f>G363*L363</f>
      </c>
      <c r="N363" s="64" t="s">
        <v>62</v>
      </c>
      <c r="Z363" s="62">
        <f>ROUND(IF(AQ363="5",BJ363,0),2)</f>
      </c>
      <c r="AB363" s="62">
        <f>ROUND(IF(AQ363="1",BH363,0),2)</f>
      </c>
      <c r="AC363" s="62">
        <f>ROUND(IF(AQ363="1",BI363,0),2)</f>
      </c>
      <c r="AD363" s="62">
        <f>ROUND(IF(AQ363="7",BH363,0),2)</f>
      </c>
      <c r="AE363" s="62">
        <f>ROUND(IF(AQ363="7",BI363,0),2)</f>
      </c>
      <c r="AF363" s="62">
        <f>ROUND(IF(AQ363="2",BH363,0),2)</f>
      </c>
      <c r="AG363" s="62">
        <f>ROUND(IF(AQ363="2",BI363,0),2)</f>
      </c>
      <c r="AH363" s="62">
        <f>ROUND(IF(AQ363="0",BJ363,0),2)</f>
      </c>
      <c r="AI363" s="35" t="s">
        <v>420</v>
      </c>
      <c r="AJ363" s="62">
        <f>IF(AN363=0,K363,0)</f>
      </c>
      <c r="AK363" s="62">
        <f>IF(AN363=12,K363,0)</f>
      </c>
      <c r="AL363" s="62">
        <f>IF(AN363=21,K363,0)</f>
      </c>
      <c r="AN363" s="62" t="n">
        <v>21</v>
      </c>
      <c r="AO363" s="62">
        <f>H363*0</f>
      </c>
      <c r="AP363" s="62">
        <f>H363*(1-0)</f>
      </c>
      <c r="AQ363" s="65" t="s">
        <v>84</v>
      </c>
      <c r="AV363" s="62">
        <f>ROUND(AW363+AX363,2)</f>
      </c>
      <c r="AW363" s="62">
        <f>ROUND(G363*AO363,2)</f>
      </c>
      <c r="AX363" s="62">
        <f>ROUND(G363*AP363,2)</f>
      </c>
      <c r="AY363" s="65" t="s">
        <v>199</v>
      </c>
      <c r="AZ363" s="65" t="s">
        <v>492</v>
      </c>
      <c r="BA363" s="35" t="s">
        <v>424</v>
      </c>
      <c r="BC363" s="62">
        <f>AW363+AX363</f>
      </c>
      <c r="BD363" s="62">
        <f>H363/(100-BE363)*100</f>
      </c>
      <c r="BE363" s="62" t="n">
        <v>0</v>
      </c>
      <c r="BF363" s="62">
        <f>M363</f>
      </c>
      <c r="BH363" s="62">
        <f>G363*AO363</f>
      </c>
      <c r="BI363" s="62">
        <f>G363*AP363</f>
      </c>
      <c r="BJ363" s="62">
        <f>G363*H363</f>
      </c>
      <c r="BK363" s="65" t="s">
        <v>66</v>
      </c>
      <c r="BL363" s="62"/>
      <c r="BW363" s="62" t="n">
        <v>21</v>
      </c>
      <c r="BX363" s="16" t="s">
        <v>197</v>
      </c>
    </row>
    <row r="364">
      <c r="A364" s="66"/>
      <c r="D364" s="72" t="s">
        <v>502</v>
      </c>
      <c r="E364" s="73" t="s">
        <v>53</v>
      </c>
      <c r="G364" s="74" t="n">
        <v>392.9</v>
      </c>
      <c r="N364" s="75"/>
    </row>
    <row r="365">
      <c r="A365" s="56" t="s">
        <v>53</v>
      </c>
      <c r="B365" s="57" t="s">
        <v>420</v>
      </c>
      <c r="C365" s="57" t="s">
        <v>201</v>
      </c>
      <c r="D365" s="58" t="s">
        <v>202</v>
      </c>
      <c r="E365" s="57"/>
      <c r="F365" s="59" t="s">
        <v>4</v>
      </c>
      <c r="G365" s="59" t="s">
        <v>4</v>
      </c>
      <c r="H365" s="60" t="s">
        <v>4</v>
      </c>
      <c r="I365" s="2">
        <f>ROUND(SUM(I366:I378),2)</f>
      </c>
      <c r="J365" s="2">
        <f>ROUND(SUM(J366:J378),2)</f>
      </c>
      <c r="K365" s="2">
        <f>ROUND(SUM(K366:K378),2)</f>
      </c>
      <c r="L365" s="35" t="s">
        <v>53</v>
      </c>
      <c r="M365" s="2">
        <f>SUM(M366:M378)</f>
      </c>
      <c r="N365" s="61" t="s">
        <v>53</v>
      </c>
      <c r="AI365" s="35" t="s">
        <v>420</v>
      </c>
      <c r="AS365" s="2">
        <f>SUM(AJ366:AJ378)</f>
      </c>
      <c r="AT365" s="2">
        <f>SUM(AK366:AK378)</f>
      </c>
      <c r="AU365" s="2">
        <f>SUM(AL366:AL378)</f>
      </c>
    </row>
    <row r="366">
      <c r="A366" s="10" t="s">
        <v>503</v>
      </c>
      <c r="B366" s="11" t="s">
        <v>420</v>
      </c>
      <c r="C366" s="11" t="s">
        <v>204</v>
      </c>
      <c r="D366" s="16" t="s">
        <v>205</v>
      </c>
      <c r="E366" s="11"/>
      <c r="F366" s="11" t="s">
        <v>198</v>
      </c>
      <c r="G366" s="62" t="n">
        <v>194.5</v>
      </c>
      <c r="H366" s="63" t="n">
        <v>0</v>
      </c>
      <c r="I366" s="62">
        <f>ROUND(G366*AO366,2)</f>
      </c>
      <c r="J366" s="62">
        <f>ROUND(G366*AP366,2)</f>
      </c>
      <c r="K366" s="62">
        <f>ROUND(G366*H366,2)</f>
      </c>
      <c r="L366" s="62" t="n">
        <v>0</v>
      </c>
      <c r="M366" s="62">
        <f>G366*L366</f>
      </c>
      <c r="N366" s="64" t="s">
        <v>62</v>
      </c>
      <c r="Z366" s="62">
        <f>ROUND(IF(AQ366="5",BJ366,0),2)</f>
      </c>
      <c r="AB366" s="62">
        <f>ROUND(IF(AQ366="1",BH366,0),2)</f>
      </c>
      <c r="AC366" s="62">
        <f>ROUND(IF(AQ366="1",BI366,0),2)</f>
      </c>
      <c r="AD366" s="62">
        <f>ROUND(IF(AQ366="7",BH366,0),2)</f>
      </c>
      <c r="AE366" s="62">
        <f>ROUND(IF(AQ366="7",BI366,0),2)</f>
      </c>
      <c r="AF366" s="62">
        <f>ROUND(IF(AQ366="2",BH366,0),2)</f>
      </c>
      <c r="AG366" s="62">
        <f>ROUND(IF(AQ366="2",BI366,0),2)</f>
      </c>
      <c r="AH366" s="62">
        <f>ROUND(IF(AQ366="0",BJ366,0),2)</f>
      </c>
      <c r="AI366" s="35" t="s">
        <v>420</v>
      </c>
      <c r="AJ366" s="62">
        <f>IF(AN366=0,K366,0)</f>
      </c>
      <c r="AK366" s="62">
        <f>IF(AN366=12,K366,0)</f>
      </c>
      <c r="AL366" s="62">
        <f>IF(AN366=21,K366,0)</f>
      </c>
      <c r="AN366" s="62" t="n">
        <v>21</v>
      </c>
      <c r="AO366" s="62">
        <f>H366*0</f>
      </c>
      <c r="AP366" s="62">
        <f>H366*(1-0)</f>
      </c>
      <c r="AQ366" s="65" t="s">
        <v>84</v>
      </c>
      <c r="AV366" s="62">
        <f>ROUND(AW366+AX366,2)</f>
      </c>
      <c r="AW366" s="62">
        <f>ROUND(G366*AO366,2)</f>
      </c>
      <c r="AX366" s="62">
        <f>ROUND(G366*AP366,2)</f>
      </c>
      <c r="AY366" s="65" t="s">
        <v>206</v>
      </c>
      <c r="AZ366" s="65" t="s">
        <v>492</v>
      </c>
      <c r="BA366" s="35" t="s">
        <v>424</v>
      </c>
      <c r="BC366" s="62">
        <f>AW366+AX366</f>
      </c>
      <c r="BD366" s="62">
        <f>H366/(100-BE366)*100</f>
      </c>
      <c r="BE366" s="62" t="n">
        <v>0</v>
      </c>
      <c r="BF366" s="62">
        <f>M366</f>
      </c>
      <c r="BH366" s="62">
        <f>G366*AO366</f>
      </c>
      <c r="BI366" s="62">
        <f>G366*AP366</f>
      </c>
      <c r="BJ366" s="62">
        <f>G366*H366</f>
      </c>
      <c r="BK366" s="65" t="s">
        <v>66</v>
      </c>
      <c r="BL366" s="62"/>
      <c r="BW366" s="62" t="n">
        <v>21</v>
      </c>
      <c r="BX366" s="16" t="s">
        <v>205</v>
      </c>
    </row>
    <row r="367">
      <c r="A367" s="66"/>
      <c r="D367" s="72" t="s">
        <v>504</v>
      </c>
      <c r="E367" s="73" t="s">
        <v>53</v>
      </c>
      <c r="G367" s="74" t="n">
        <v>194.5</v>
      </c>
      <c r="N367" s="75"/>
    </row>
    <row r="368">
      <c r="A368" s="10" t="s">
        <v>505</v>
      </c>
      <c r="B368" s="11" t="s">
        <v>420</v>
      </c>
      <c r="C368" s="11" t="s">
        <v>209</v>
      </c>
      <c r="D368" s="16" t="s">
        <v>210</v>
      </c>
      <c r="E368" s="11"/>
      <c r="F368" s="11" t="s">
        <v>198</v>
      </c>
      <c r="G368" s="62" t="n">
        <v>2723</v>
      </c>
      <c r="H368" s="63" t="n">
        <v>0</v>
      </c>
      <c r="I368" s="62">
        <f>ROUND(G368*AO368,2)</f>
      </c>
      <c r="J368" s="62">
        <f>ROUND(G368*AP368,2)</f>
      </c>
      <c r="K368" s="62">
        <f>ROUND(G368*H368,2)</f>
      </c>
      <c r="L368" s="62" t="n">
        <v>0</v>
      </c>
      <c r="M368" s="62">
        <f>G368*L368</f>
      </c>
      <c r="N368" s="64" t="s">
        <v>62</v>
      </c>
      <c r="Z368" s="62">
        <f>ROUND(IF(AQ368="5",BJ368,0),2)</f>
      </c>
      <c r="AB368" s="62">
        <f>ROUND(IF(AQ368="1",BH368,0),2)</f>
      </c>
      <c r="AC368" s="62">
        <f>ROUND(IF(AQ368="1",BI368,0),2)</f>
      </c>
      <c r="AD368" s="62">
        <f>ROUND(IF(AQ368="7",BH368,0),2)</f>
      </c>
      <c r="AE368" s="62">
        <f>ROUND(IF(AQ368="7",BI368,0),2)</f>
      </c>
      <c r="AF368" s="62">
        <f>ROUND(IF(AQ368="2",BH368,0),2)</f>
      </c>
      <c r="AG368" s="62">
        <f>ROUND(IF(AQ368="2",BI368,0),2)</f>
      </c>
      <c r="AH368" s="62">
        <f>ROUND(IF(AQ368="0",BJ368,0),2)</f>
      </c>
      <c r="AI368" s="35" t="s">
        <v>420</v>
      </c>
      <c r="AJ368" s="62">
        <f>IF(AN368=0,K368,0)</f>
      </c>
      <c r="AK368" s="62">
        <f>IF(AN368=12,K368,0)</f>
      </c>
      <c r="AL368" s="62">
        <f>IF(AN368=21,K368,0)</f>
      </c>
      <c r="AN368" s="62" t="n">
        <v>21</v>
      </c>
      <c r="AO368" s="62">
        <f>H368*0</f>
      </c>
      <c r="AP368" s="62">
        <f>H368*(1-0)</f>
      </c>
      <c r="AQ368" s="65" t="s">
        <v>84</v>
      </c>
      <c r="AV368" s="62">
        <f>ROUND(AW368+AX368,2)</f>
      </c>
      <c r="AW368" s="62">
        <f>ROUND(G368*AO368,2)</f>
      </c>
      <c r="AX368" s="62">
        <f>ROUND(G368*AP368,2)</f>
      </c>
      <c r="AY368" s="65" t="s">
        <v>206</v>
      </c>
      <c r="AZ368" s="65" t="s">
        <v>492</v>
      </c>
      <c r="BA368" s="35" t="s">
        <v>424</v>
      </c>
      <c r="BC368" s="62">
        <f>AW368+AX368</f>
      </c>
      <c r="BD368" s="62">
        <f>H368/(100-BE368)*100</f>
      </c>
      <c r="BE368" s="62" t="n">
        <v>0</v>
      </c>
      <c r="BF368" s="62">
        <f>M368</f>
      </c>
      <c r="BH368" s="62">
        <f>G368*AO368</f>
      </c>
      <c r="BI368" s="62">
        <f>G368*AP368</f>
      </c>
      <c r="BJ368" s="62">
        <f>G368*H368</f>
      </c>
      <c r="BK368" s="65" t="s">
        <v>66</v>
      </c>
      <c r="BL368" s="62"/>
      <c r="BW368" s="62" t="n">
        <v>21</v>
      </c>
      <c r="BX368" s="16" t="s">
        <v>210</v>
      </c>
    </row>
    <row r="369">
      <c r="A369" s="66"/>
      <c r="D369" s="72" t="s">
        <v>506</v>
      </c>
      <c r="E369" s="73" t="s">
        <v>53</v>
      </c>
      <c r="G369" s="74" t="n">
        <v>2723</v>
      </c>
      <c r="N369" s="75"/>
    </row>
    <row r="370" customHeight="true" ht="13.5">
      <c r="A370" s="66"/>
      <c r="C370" s="76" t="s">
        <v>212</v>
      </c>
      <c r="D370" s="77" t="s">
        <v>213</v>
      </c>
      <c r="E370" s="78"/>
      <c r="F370" s="78"/>
      <c r="G370" s="78"/>
      <c r="H370" s="79"/>
      <c r="I370" s="78"/>
      <c r="J370" s="78"/>
      <c r="K370" s="78"/>
      <c r="L370" s="78"/>
      <c r="M370" s="78"/>
      <c r="N370" s="80"/>
    </row>
    <row r="371">
      <c r="A371" s="10" t="s">
        <v>507</v>
      </c>
      <c r="B371" s="11" t="s">
        <v>420</v>
      </c>
      <c r="C371" s="11" t="s">
        <v>215</v>
      </c>
      <c r="D371" s="16" t="s">
        <v>216</v>
      </c>
      <c r="E371" s="11"/>
      <c r="F371" s="11" t="s">
        <v>198</v>
      </c>
      <c r="G371" s="62" t="n">
        <v>20.7</v>
      </c>
      <c r="H371" s="63" t="n">
        <v>0</v>
      </c>
      <c r="I371" s="62">
        <f>ROUND(G371*AO371,2)</f>
      </c>
      <c r="J371" s="62">
        <f>ROUND(G371*AP371,2)</f>
      </c>
      <c r="K371" s="62">
        <f>ROUND(G371*H371,2)</f>
      </c>
      <c r="L371" s="62" t="n">
        <v>0</v>
      </c>
      <c r="M371" s="62">
        <f>G371*L371</f>
      </c>
      <c r="N371" s="64" t="s">
        <v>62</v>
      </c>
      <c r="Z371" s="62">
        <f>ROUND(IF(AQ371="5",BJ371,0),2)</f>
      </c>
      <c r="AB371" s="62">
        <f>ROUND(IF(AQ371="1",BH371,0),2)</f>
      </c>
      <c r="AC371" s="62">
        <f>ROUND(IF(AQ371="1",BI371,0),2)</f>
      </c>
      <c r="AD371" s="62">
        <f>ROUND(IF(AQ371="7",BH371,0),2)</f>
      </c>
      <c r="AE371" s="62">
        <f>ROUND(IF(AQ371="7",BI371,0),2)</f>
      </c>
      <c r="AF371" s="62">
        <f>ROUND(IF(AQ371="2",BH371,0),2)</f>
      </c>
      <c r="AG371" s="62">
        <f>ROUND(IF(AQ371="2",BI371,0),2)</f>
      </c>
      <c r="AH371" s="62">
        <f>ROUND(IF(AQ371="0",BJ371,0),2)</f>
      </c>
      <c r="AI371" s="35" t="s">
        <v>420</v>
      </c>
      <c r="AJ371" s="62">
        <f>IF(AN371=0,K371,0)</f>
      </c>
      <c r="AK371" s="62">
        <f>IF(AN371=12,K371,0)</f>
      </c>
      <c r="AL371" s="62">
        <f>IF(AN371=21,K371,0)</f>
      </c>
      <c r="AN371" s="62" t="n">
        <v>21</v>
      </c>
      <c r="AO371" s="62">
        <f>H371*0</f>
      </c>
      <c r="AP371" s="62">
        <f>H371*(1-0)</f>
      </c>
      <c r="AQ371" s="65" t="s">
        <v>84</v>
      </c>
      <c r="AV371" s="62">
        <f>ROUND(AW371+AX371,2)</f>
      </c>
      <c r="AW371" s="62">
        <f>ROUND(G371*AO371,2)</f>
      </c>
      <c r="AX371" s="62">
        <f>ROUND(G371*AP371,2)</f>
      </c>
      <c r="AY371" s="65" t="s">
        <v>206</v>
      </c>
      <c r="AZ371" s="65" t="s">
        <v>492</v>
      </c>
      <c r="BA371" s="35" t="s">
        <v>424</v>
      </c>
      <c r="BC371" s="62">
        <f>AW371+AX371</f>
      </c>
      <c r="BD371" s="62">
        <f>H371/(100-BE371)*100</f>
      </c>
      <c r="BE371" s="62" t="n">
        <v>0</v>
      </c>
      <c r="BF371" s="62">
        <f>M371</f>
      </c>
      <c r="BH371" s="62">
        <f>G371*AO371</f>
      </c>
      <c r="BI371" s="62">
        <f>G371*AP371</f>
      </c>
      <c r="BJ371" s="62">
        <f>G371*H371</f>
      </c>
      <c r="BK371" s="65" t="s">
        <v>66</v>
      </c>
      <c r="BL371" s="62"/>
      <c r="BW371" s="62" t="n">
        <v>21</v>
      </c>
      <c r="BX371" s="16" t="s">
        <v>216</v>
      </c>
    </row>
    <row r="372" customHeight="true" ht="13.5">
      <c r="A372" s="66"/>
      <c r="C372" s="76" t="s">
        <v>212</v>
      </c>
      <c r="D372" s="77" t="s">
        <v>508</v>
      </c>
      <c r="E372" s="78"/>
      <c r="F372" s="78"/>
      <c r="G372" s="78"/>
      <c r="H372" s="79"/>
      <c r="I372" s="78"/>
      <c r="J372" s="78"/>
      <c r="K372" s="78"/>
      <c r="L372" s="78"/>
      <c r="M372" s="78"/>
      <c r="N372" s="80"/>
    </row>
    <row r="373">
      <c r="A373" s="10" t="s">
        <v>509</v>
      </c>
      <c r="B373" s="11" t="s">
        <v>420</v>
      </c>
      <c r="C373" s="11" t="s">
        <v>221</v>
      </c>
      <c r="D373" s="16" t="s">
        <v>222</v>
      </c>
      <c r="E373" s="11"/>
      <c r="F373" s="11" t="s">
        <v>198</v>
      </c>
      <c r="G373" s="62" t="n">
        <v>103.5</v>
      </c>
      <c r="H373" s="63" t="n">
        <v>0</v>
      </c>
      <c r="I373" s="62">
        <f>ROUND(G373*AO373,2)</f>
      </c>
      <c r="J373" s="62">
        <f>ROUND(G373*AP373,2)</f>
      </c>
      <c r="K373" s="62">
        <f>ROUND(G373*H373,2)</f>
      </c>
      <c r="L373" s="62" t="n">
        <v>0</v>
      </c>
      <c r="M373" s="62">
        <f>G373*L373</f>
      </c>
      <c r="N373" s="64" t="s">
        <v>62</v>
      </c>
      <c r="Z373" s="62">
        <f>ROUND(IF(AQ373="5",BJ373,0),2)</f>
      </c>
      <c r="AB373" s="62">
        <f>ROUND(IF(AQ373="1",BH373,0),2)</f>
      </c>
      <c r="AC373" s="62">
        <f>ROUND(IF(AQ373="1",BI373,0),2)</f>
      </c>
      <c r="AD373" s="62">
        <f>ROUND(IF(AQ373="7",BH373,0),2)</f>
      </c>
      <c r="AE373" s="62">
        <f>ROUND(IF(AQ373="7",BI373,0),2)</f>
      </c>
      <c r="AF373" s="62">
        <f>ROUND(IF(AQ373="2",BH373,0),2)</f>
      </c>
      <c r="AG373" s="62">
        <f>ROUND(IF(AQ373="2",BI373,0),2)</f>
      </c>
      <c r="AH373" s="62">
        <f>ROUND(IF(AQ373="0",BJ373,0),2)</f>
      </c>
      <c r="AI373" s="35" t="s">
        <v>420</v>
      </c>
      <c r="AJ373" s="62">
        <f>IF(AN373=0,K373,0)</f>
      </c>
      <c r="AK373" s="62">
        <f>IF(AN373=12,K373,0)</f>
      </c>
      <c r="AL373" s="62">
        <f>IF(AN373=21,K373,0)</f>
      </c>
      <c r="AN373" s="62" t="n">
        <v>21</v>
      </c>
      <c r="AO373" s="62">
        <f>H373*0</f>
      </c>
      <c r="AP373" s="62">
        <f>H373*(1-0)</f>
      </c>
      <c r="AQ373" s="65" t="s">
        <v>84</v>
      </c>
      <c r="AV373" s="62">
        <f>ROUND(AW373+AX373,2)</f>
      </c>
      <c r="AW373" s="62">
        <f>ROUND(G373*AO373,2)</f>
      </c>
      <c r="AX373" s="62">
        <f>ROUND(G373*AP373,2)</f>
      </c>
      <c r="AY373" s="65" t="s">
        <v>206</v>
      </c>
      <c r="AZ373" s="65" t="s">
        <v>492</v>
      </c>
      <c r="BA373" s="35" t="s">
        <v>424</v>
      </c>
      <c r="BC373" s="62">
        <f>AW373+AX373</f>
      </c>
      <c r="BD373" s="62">
        <f>H373/(100-BE373)*100</f>
      </c>
      <c r="BE373" s="62" t="n">
        <v>0</v>
      </c>
      <c r="BF373" s="62">
        <f>M373</f>
      </c>
      <c r="BH373" s="62">
        <f>G373*AO373</f>
      </c>
      <c r="BI373" s="62">
        <f>G373*AP373</f>
      </c>
      <c r="BJ373" s="62">
        <f>G373*H373</f>
      </c>
      <c r="BK373" s="65" t="s">
        <v>66</v>
      </c>
      <c r="BL373" s="62"/>
      <c r="BW373" s="62" t="n">
        <v>21</v>
      </c>
      <c r="BX373" s="16" t="s">
        <v>222</v>
      </c>
    </row>
    <row r="374">
      <c r="A374" s="66"/>
      <c r="D374" s="72" t="s">
        <v>510</v>
      </c>
      <c r="E374" s="73" t="s">
        <v>53</v>
      </c>
      <c r="G374" s="74" t="n">
        <v>103.5</v>
      </c>
      <c r="N374" s="75"/>
    </row>
    <row r="375">
      <c r="A375" s="10" t="s">
        <v>511</v>
      </c>
      <c r="B375" s="11" t="s">
        <v>420</v>
      </c>
      <c r="C375" s="11" t="s">
        <v>225</v>
      </c>
      <c r="D375" s="16" t="s">
        <v>226</v>
      </c>
      <c r="E375" s="11"/>
      <c r="F375" s="11" t="s">
        <v>198</v>
      </c>
      <c r="G375" s="62" t="n">
        <v>20.7</v>
      </c>
      <c r="H375" s="63" t="n">
        <v>0</v>
      </c>
      <c r="I375" s="62">
        <f>ROUND(G375*AO375,2)</f>
      </c>
      <c r="J375" s="62">
        <f>ROUND(G375*AP375,2)</f>
      </c>
      <c r="K375" s="62">
        <f>ROUND(G375*H375,2)</f>
      </c>
      <c r="L375" s="62" t="n">
        <v>0</v>
      </c>
      <c r="M375" s="62">
        <f>G375*L375</f>
      </c>
      <c r="N375" s="64" t="s">
        <v>62</v>
      </c>
      <c r="Z375" s="62">
        <f>ROUND(IF(AQ375="5",BJ375,0),2)</f>
      </c>
      <c r="AB375" s="62">
        <f>ROUND(IF(AQ375="1",BH375,0),2)</f>
      </c>
      <c r="AC375" s="62">
        <f>ROUND(IF(AQ375="1",BI375,0),2)</f>
      </c>
      <c r="AD375" s="62">
        <f>ROUND(IF(AQ375="7",BH375,0),2)</f>
      </c>
      <c r="AE375" s="62">
        <f>ROUND(IF(AQ375="7",BI375,0),2)</f>
      </c>
      <c r="AF375" s="62">
        <f>ROUND(IF(AQ375="2",BH375,0),2)</f>
      </c>
      <c r="AG375" s="62">
        <f>ROUND(IF(AQ375="2",BI375,0),2)</f>
      </c>
      <c r="AH375" s="62">
        <f>ROUND(IF(AQ375="0",BJ375,0),2)</f>
      </c>
      <c r="AI375" s="35" t="s">
        <v>420</v>
      </c>
      <c r="AJ375" s="62">
        <f>IF(AN375=0,K375,0)</f>
      </c>
      <c r="AK375" s="62">
        <f>IF(AN375=12,K375,0)</f>
      </c>
      <c r="AL375" s="62">
        <f>IF(AN375=21,K375,0)</f>
      </c>
      <c r="AN375" s="62" t="n">
        <v>21</v>
      </c>
      <c r="AO375" s="62">
        <f>H375*0</f>
      </c>
      <c r="AP375" s="62">
        <f>H375*(1-0)</f>
      </c>
      <c r="AQ375" s="65" t="s">
        <v>84</v>
      </c>
      <c r="AV375" s="62">
        <f>ROUND(AW375+AX375,2)</f>
      </c>
      <c r="AW375" s="62">
        <f>ROUND(G375*AO375,2)</f>
      </c>
      <c r="AX375" s="62">
        <f>ROUND(G375*AP375,2)</f>
      </c>
      <c r="AY375" s="65" t="s">
        <v>206</v>
      </c>
      <c r="AZ375" s="65" t="s">
        <v>492</v>
      </c>
      <c r="BA375" s="35" t="s">
        <v>424</v>
      </c>
      <c r="BC375" s="62">
        <f>AW375+AX375</f>
      </c>
      <c r="BD375" s="62">
        <f>H375/(100-BE375)*100</f>
      </c>
      <c r="BE375" s="62" t="n">
        <v>0</v>
      </c>
      <c r="BF375" s="62">
        <f>M375</f>
      </c>
      <c r="BH375" s="62">
        <f>G375*AO375</f>
      </c>
      <c r="BI375" s="62">
        <f>G375*AP375</f>
      </c>
      <c r="BJ375" s="62">
        <f>G375*H375</f>
      </c>
      <c r="BK375" s="65" t="s">
        <v>66</v>
      </c>
      <c r="BL375" s="62"/>
      <c r="BW375" s="62" t="n">
        <v>21</v>
      </c>
      <c r="BX375" s="16" t="s">
        <v>226</v>
      </c>
    </row>
    <row r="376">
      <c r="A376" s="10" t="s">
        <v>512</v>
      </c>
      <c r="B376" s="11" t="s">
        <v>420</v>
      </c>
      <c r="C376" s="11" t="s">
        <v>229</v>
      </c>
      <c r="D376" s="16" t="s">
        <v>230</v>
      </c>
      <c r="E376" s="11"/>
      <c r="F376" s="11" t="s">
        <v>198</v>
      </c>
      <c r="G376" s="62" t="n">
        <v>113.04</v>
      </c>
      <c r="H376" s="63" t="n">
        <v>0</v>
      </c>
      <c r="I376" s="62">
        <f>ROUND(G376*AO376,2)</f>
      </c>
      <c r="J376" s="62">
        <f>ROUND(G376*AP376,2)</f>
      </c>
      <c r="K376" s="62">
        <f>ROUND(G376*H376,2)</f>
      </c>
      <c r="L376" s="62" t="n">
        <v>0</v>
      </c>
      <c r="M376" s="62">
        <f>G376*L376</f>
      </c>
      <c r="N376" s="64" t="s">
        <v>62</v>
      </c>
      <c r="Z376" s="62">
        <f>ROUND(IF(AQ376="5",BJ376,0),2)</f>
      </c>
      <c r="AB376" s="62">
        <f>ROUND(IF(AQ376="1",BH376,0),2)</f>
      </c>
      <c r="AC376" s="62">
        <f>ROUND(IF(AQ376="1",BI376,0),2)</f>
      </c>
      <c r="AD376" s="62">
        <f>ROUND(IF(AQ376="7",BH376,0),2)</f>
      </c>
      <c r="AE376" s="62">
        <f>ROUND(IF(AQ376="7",BI376,0),2)</f>
      </c>
      <c r="AF376" s="62">
        <f>ROUND(IF(AQ376="2",BH376,0),2)</f>
      </c>
      <c r="AG376" s="62">
        <f>ROUND(IF(AQ376="2",BI376,0),2)</f>
      </c>
      <c r="AH376" s="62">
        <f>ROUND(IF(AQ376="0",BJ376,0),2)</f>
      </c>
      <c r="AI376" s="35" t="s">
        <v>420</v>
      </c>
      <c r="AJ376" s="62">
        <f>IF(AN376=0,K376,0)</f>
      </c>
      <c r="AK376" s="62">
        <f>IF(AN376=12,K376,0)</f>
      </c>
      <c r="AL376" s="62">
        <f>IF(AN376=21,K376,0)</f>
      </c>
      <c r="AN376" s="62" t="n">
        <v>21</v>
      </c>
      <c r="AO376" s="62">
        <f>H376*0</f>
      </c>
      <c r="AP376" s="62">
        <f>H376*(1-0)</f>
      </c>
      <c r="AQ376" s="65" t="s">
        <v>84</v>
      </c>
      <c r="AV376" s="62">
        <f>ROUND(AW376+AX376,2)</f>
      </c>
      <c r="AW376" s="62">
        <f>ROUND(G376*AO376,2)</f>
      </c>
      <c r="AX376" s="62">
        <f>ROUND(G376*AP376,2)</f>
      </c>
      <c r="AY376" s="65" t="s">
        <v>206</v>
      </c>
      <c r="AZ376" s="65" t="s">
        <v>492</v>
      </c>
      <c r="BA376" s="35" t="s">
        <v>424</v>
      </c>
      <c r="BC376" s="62">
        <f>AW376+AX376</f>
      </c>
      <c r="BD376" s="62">
        <f>H376/(100-BE376)*100</f>
      </c>
      <c r="BE376" s="62" t="n">
        <v>0</v>
      </c>
      <c r="BF376" s="62">
        <f>M376</f>
      </c>
      <c r="BH376" s="62">
        <f>G376*AO376</f>
      </c>
      <c r="BI376" s="62">
        <f>G376*AP376</f>
      </c>
      <c r="BJ376" s="62">
        <f>G376*H376</f>
      </c>
      <c r="BK376" s="65" t="s">
        <v>66</v>
      </c>
      <c r="BL376" s="62"/>
      <c r="BW376" s="62" t="n">
        <v>21</v>
      </c>
      <c r="BX376" s="16" t="s">
        <v>230</v>
      </c>
    </row>
    <row r="377">
      <c r="A377" s="66"/>
      <c r="D377" s="72" t="s">
        <v>513</v>
      </c>
      <c r="E377" s="73" t="s">
        <v>53</v>
      </c>
      <c r="G377" s="74" t="n">
        <v>113.04</v>
      </c>
      <c r="N377" s="75"/>
    </row>
    <row r="378">
      <c r="A378" s="10" t="s">
        <v>514</v>
      </c>
      <c r="B378" s="11" t="s">
        <v>420</v>
      </c>
      <c r="C378" s="11" t="s">
        <v>233</v>
      </c>
      <c r="D378" s="16" t="s">
        <v>234</v>
      </c>
      <c r="E378" s="11"/>
      <c r="F378" s="11" t="s">
        <v>198</v>
      </c>
      <c r="G378" s="62" t="n">
        <v>194.5</v>
      </c>
      <c r="H378" s="63" t="n">
        <v>0</v>
      </c>
      <c r="I378" s="62">
        <f>ROUND(G378*AO378,2)</f>
      </c>
      <c r="J378" s="62">
        <f>ROUND(G378*AP378,2)</f>
      </c>
      <c r="K378" s="62">
        <f>ROUND(G378*H378,2)</f>
      </c>
      <c r="L378" s="62" t="n">
        <v>0</v>
      </c>
      <c r="M378" s="62">
        <f>G378*L378</f>
      </c>
      <c r="N378" s="64" t="s">
        <v>235</v>
      </c>
      <c r="Z378" s="62">
        <f>ROUND(IF(AQ378="5",BJ378,0),2)</f>
      </c>
      <c r="AB378" s="62">
        <f>ROUND(IF(AQ378="1",BH378,0),2)</f>
      </c>
      <c r="AC378" s="62">
        <f>ROUND(IF(AQ378="1",BI378,0),2)</f>
      </c>
      <c r="AD378" s="62">
        <f>ROUND(IF(AQ378="7",BH378,0),2)</f>
      </c>
      <c r="AE378" s="62">
        <f>ROUND(IF(AQ378="7",BI378,0),2)</f>
      </c>
      <c r="AF378" s="62">
        <f>ROUND(IF(AQ378="2",BH378,0),2)</f>
      </c>
      <c r="AG378" s="62">
        <f>ROUND(IF(AQ378="2",BI378,0),2)</f>
      </c>
      <c r="AH378" s="62">
        <f>ROUND(IF(AQ378="0",BJ378,0),2)</f>
      </c>
      <c r="AI378" s="35" t="s">
        <v>420</v>
      </c>
      <c r="AJ378" s="62">
        <f>IF(AN378=0,K378,0)</f>
      </c>
      <c r="AK378" s="62">
        <f>IF(AN378=12,K378,0)</f>
      </c>
      <c r="AL378" s="62">
        <f>IF(AN378=21,K378,0)</f>
      </c>
      <c r="AN378" s="62" t="n">
        <v>21</v>
      </c>
      <c r="AO378" s="62">
        <f>H378*0</f>
      </c>
      <c r="AP378" s="62">
        <f>H378*(1-0)</f>
      </c>
      <c r="AQ378" s="65" t="s">
        <v>84</v>
      </c>
      <c r="AV378" s="62">
        <f>ROUND(AW378+AX378,2)</f>
      </c>
      <c r="AW378" s="62">
        <f>ROUND(G378*AO378,2)</f>
      </c>
      <c r="AX378" s="62">
        <f>ROUND(G378*AP378,2)</f>
      </c>
      <c r="AY378" s="65" t="s">
        <v>206</v>
      </c>
      <c r="AZ378" s="65" t="s">
        <v>492</v>
      </c>
      <c r="BA378" s="35" t="s">
        <v>424</v>
      </c>
      <c r="BC378" s="62">
        <f>AW378+AX378</f>
      </c>
      <c r="BD378" s="62">
        <f>H378/(100-BE378)*100</f>
      </c>
      <c r="BE378" s="62" t="n">
        <v>0</v>
      </c>
      <c r="BF378" s="62">
        <f>M378</f>
      </c>
      <c r="BH378" s="62">
        <f>G378*AO378</f>
      </c>
      <c r="BI378" s="62">
        <f>G378*AP378</f>
      </c>
      <c r="BJ378" s="62">
        <f>G378*H378</f>
      </c>
      <c r="BK378" s="65" t="s">
        <v>66</v>
      </c>
      <c r="BL378" s="62"/>
      <c r="BW378" s="62" t="n">
        <v>21</v>
      </c>
      <c r="BX378" s="16" t="s">
        <v>234</v>
      </c>
    </row>
    <row r="379">
      <c r="A379" s="56" t="s">
        <v>53</v>
      </c>
      <c r="B379" s="57" t="s">
        <v>420</v>
      </c>
      <c r="C379" s="57" t="s">
        <v>236</v>
      </c>
      <c r="D379" s="58" t="s">
        <v>237</v>
      </c>
      <c r="E379" s="57"/>
      <c r="F379" s="59" t="s">
        <v>4</v>
      </c>
      <c r="G379" s="59" t="s">
        <v>4</v>
      </c>
      <c r="H379" s="60" t="s">
        <v>4</v>
      </c>
      <c r="I379" s="2">
        <f>ROUND(SUM(I380:I400),2)</f>
      </c>
      <c r="J379" s="2">
        <f>ROUND(SUM(J380:J400),2)</f>
      </c>
      <c r="K379" s="2">
        <f>ROUND(SUM(K380:K400),2)</f>
      </c>
      <c r="L379" s="35" t="s">
        <v>53</v>
      </c>
      <c r="M379" s="2">
        <f>SUM(M380:M400)</f>
      </c>
      <c r="N379" s="61" t="s">
        <v>53</v>
      </c>
      <c r="AI379" s="35" t="s">
        <v>420</v>
      </c>
      <c r="AS379" s="2">
        <f>SUM(AJ380:AJ400)</f>
      </c>
      <c r="AT379" s="2">
        <f>SUM(AK380:AK400)</f>
      </c>
      <c r="AU379" s="2">
        <f>SUM(AL380:AL400)</f>
      </c>
    </row>
    <row r="380">
      <c r="A380" s="10" t="s">
        <v>515</v>
      </c>
      <c r="B380" s="11" t="s">
        <v>420</v>
      </c>
      <c r="C380" s="11" t="s">
        <v>239</v>
      </c>
      <c r="D380" s="16" t="s">
        <v>240</v>
      </c>
      <c r="E380" s="11"/>
      <c r="F380" s="11" t="s">
        <v>241</v>
      </c>
      <c r="G380" s="62" t="n">
        <v>2.4</v>
      </c>
      <c r="H380" s="63" t="n">
        <v>0</v>
      </c>
      <c r="I380" s="62">
        <f>ROUND(G380*AO380,2)</f>
      </c>
      <c r="J380" s="62">
        <f>ROUND(G380*AP380,2)</f>
      </c>
      <c r="K380" s="62">
        <f>ROUND(G380*H380,2)</f>
      </c>
      <c r="L380" s="62" t="n">
        <v>0.001</v>
      </c>
      <c r="M380" s="62">
        <f>G380*L380</f>
      </c>
      <c r="N380" s="64" t="s">
        <v>62</v>
      </c>
      <c r="Z380" s="62">
        <f>ROUND(IF(AQ380="5",BJ380,0),2)</f>
      </c>
      <c r="AB380" s="62">
        <f>ROUND(IF(AQ380="1",BH380,0),2)</f>
      </c>
      <c r="AC380" s="62">
        <f>ROUND(IF(AQ380="1",BI380,0),2)</f>
      </c>
      <c r="AD380" s="62">
        <f>ROUND(IF(AQ380="7",BH380,0),2)</f>
      </c>
      <c r="AE380" s="62">
        <f>ROUND(IF(AQ380="7",BI380,0),2)</f>
      </c>
      <c r="AF380" s="62">
        <f>ROUND(IF(AQ380="2",BH380,0),2)</f>
      </c>
      <c r="AG380" s="62">
        <f>ROUND(IF(AQ380="2",BI380,0),2)</f>
      </c>
      <c r="AH380" s="62">
        <f>ROUND(IF(AQ380="0",BJ380,0),2)</f>
      </c>
      <c r="AI380" s="35" t="s">
        <v>420</v>
      </c>
      <c r="AJ380" s="62">
        <f>IF(AN380=0,K380,0)</f>
      </c>
      <c r="AK380" s="62">
        <f>IF(AN380=12,K380,0)</f>
      </c>
      <c r="AL380" s="62">
        <f>IF(AN380=21,K380,0)</f>
      </c>
      <c r="AN380" s="62" t="n">
        <v>21</v>
      </c>
      <c r="AO380" s="62">
        <f>H380*1</f>
      </c>
      <c r="AP380" s="62">
        <f>H380*(1-1)</f>
      </c>
      <c r="AQ380" s="65" t="s">
        <v>242</v>
      </c>
      <c r="AV380" s="62">
        <f>ROUND(AW380+AX380,2)</f>
      </c>
      <c r="AW380" s="62">
        <f>ROUND(G380*AO380,2)</f>
      </c>
      <c r="AX380" s="62">
        <f>ROUND(G380*AP380,2)</f>
      </c>
      <c r="AY380" s="65" t="s">
        <v>243</v>
      </c>
      <c r="AZ380" s="65" t="s">
        <v>516</v>
      </c>
      <c r="BA380" s="35" t="s">
        <v>424</v>
      </c>
      <c r="BC380" s="62">
        <f>AW380+AX380</f>
      </c>
      <c r="BD380" s="62">
        <f>H380/(100-BE380)*100</f>
      </c>
      <c r="BE380" s="62" t="n">
        <v>0</v>
      </c>
      <c r="BF380" s="62">
        <f>M380</f>
      </c>
      <c r="BH380" s="62">
        <f>G380*AO380</f>
      </c>
      <c r="BI380" s="62">
        <f>G380*AP380</f>
      </c>
      <c r="BJ380" s="62">
        <f>G380*H380</f>
      </c>
      <c r="BK380" s="65" t="s">
        <v>236</v>
      </c>
      <c r="BL380" s="62"/>
      <c r="BW380" s="62" t="n">
        <v>21</v>
      </c>
      <c r="BX380" s="16" t="s">
        <v>240</v>
      </c>
    </row>
    <row r="381">
      <c r="A381" s="66"/>
      <c r="D381" s="72" t="s">
        <v>517</v>
      </c>
      <c r="E381" s="73" t="s">
        <v>53</v>
      </c>
      <c r="G381" s="74" t="n">
        <v>2.4</v>
      </c>
      <c r="N381" s="75"/>
    </row>
    <row r="382">
      <c r="A382" s="10" t="s">
        <v>518</v>
      </c>
      <c r="B382" s="11" t="s">
        <v>420</v>
      </c>
      <c r="C382" s="11" t="s">
        <v>408</v>
      </c>
      <c r="D382" s="16" t="s">
        <v>409</v>
      </c>
      <c r="E382" s="11"/>
      <c r="F382" s="11" t="s">
        <v>198</v>
      </c>
      <c r="G382" s="62" t="n">
        <v>5.27</v>
      </c>
      <c r="H382" s="63" t="n">
        <v>0</v>
      </c>
      <c r="I382" s="62">
        <f>ROUND(G382*AO382,2)</f>
      </c>
      <c r="J382" s="62">
        <f>ROUND(G382*AP382,2)</f>
      </c>
      <c r="K382" s="62">
        <f>ROUND(G382*H382,2)</f>
      </c>
      <c r="L382" s="62" t="n">
        <v>1</v>
      </c>
      <c r="M382" s="62">
        <f>G382*L382</f>
      </c>
      <c r="N382" s="64" t="s">
        <v>62</v>
      </c>
      <c r="Z382" s="62">
        <f>ROUND(IF(AQ382="5",BJ382,0),2)</f>
      </c>
      <c r="AB382" s="62">
        <f>ROUND(IF(AQ382="1",BH382,0),2)</f>
      </c>
      <c r="AC382" s="62">
        <f>ROUND(IF(AQ382="1",BI382,0),2)</f>
      </c>
      <c r="AD382" s="62">
        <f>ROUND(IF(AQ382="7",BH382,0),2)</f>
      </c>
      <c r="AE382" s="62">
        <f>ROUND(IF(AQ382="7",BI382,0),2)</f>
      </c>
      <c r="AF382" s="62">
        <f>ROUND(IF(AQ382="2",BH382,0),2)</f>
      </c>
      <c r="AG382" s="62">
        <f>ROUND(IF(AQ382="2",BI382,0),2)</f>
      </c>
      <c r="AH382" s="62">
        <f>ROUND(IF(AQ382="0",BJ382,0),2)</f>
      </c>
      <c r="AI382" s="35" t="s">
        <v>420</v>
      </c>
      <c r="AJ382" s="62">
        <f>IF(AN382=0,K382,0)</f>
      </c>
      <c r="AK382" s="62">
        <f>IF(AN382=12,K382,0)</f>
      </c>
      <c r="AL382" s="62">
        <f>IF(AN382=21,K382,0)</f>
      </c>
      <c r="AN382" s="62" t="n">
        <v>21</v>
      </c>
      <c r="AO382" s="62">
        <f>H382*1</f>
      </c>
      <c r="AP382" s="62">
        <f>H382*(1-1)</f>
      </c>
      <c r="AQ382" s="65" t="s">
        <v>242</v>
      </c>
      <c r="AV382" s="62">
        <f>ROUND(AW382+AX382,2)</f>
      </c>
      <c r="AW382" s="62">
        <f>ROUND(G382*AO382,2)</f>
      </c>
      <c r="AX382" s="62">
        <f>ROUND(G382*AP382,2)</f>
      </c>
      <c r="AY382" s="65" t="s">
        <v>243</v>
      </c>
      <c r="AZ382" s="65" t="s">
        <v>516</v>
      </c>
      <c r="BA382" s="35" t="s">
        <v>424</v>
      </c>
      <c r="BC382" s="62">
        <f>AW382+AX382</f>
      </c>
      <c r="BD382" s="62">
        <f>H382/(100-BE382)*100</f>
      </c>
      <c r="BE382" s="62" t="n">
        <v>0</v>
      </c>
      <c r="BF382" s="62">
        <f>M382</f>
      </c>
      <c r="BH382" s="62">
        <f>G382*AO382</f>
      </c>
      <c r="BI382" s="62">
        <f>G382*AP382</f>
      </c>
      <c r="BJ382" s="62">
        <f>G382*H382</f>
      </c>
      <c r="BK382" s="65" t="s">
        <v>236</v>
      </c>
      <c r="BL382" s="62"/>
      <c r="BW382" s="62" t="n">
        <v>21</v>
      </c>
      <c r="BX382" s="16" t="s">
        <v>409</v>
      </c>
    </row>
    <row r="383">
      <c r="A383" s="66"/>
      <c r="D383" s="72" t="s">
        <v>519</v>
      </c>
      <c r="E383" s="73" t="s">
        <v>53</v>
      </c>
      <c r="G383" s="74" t="n">
        <v>5.27</v>
      </c>
      <c r="N383" s="75"/>
    </row>
    <row r="384" customHeight="true" ht="13.5">
      <c r="A384" s="66"/>
      <c r="C384" s="76" t="s">
        <v>212</v>
      </c>
      <c r="D384" s="77" t="s">
        <v>411</v>
      </c>
      <c r="E384" s="78"/>
      <c r="F384" s="78"/>
      <c r="G384" s="78"/>
      <c r="H384" s="79"/>
      <c r="I384" s="78"/>
      <c r="J384" s="78"/>
      <c r="K384" s="78"/>
      <c r="L384" s="78"/>
      <c r="M384" s="78"/>
      <c r="N384" s="80"/>
    </row>
    <row r="385">
      <c r="A385" s="10" t="s">
        <v>520</v>
      </c>
      <c r="B385" s="11" t="s">
        <v>420</v>
      </c>
      <c r="C385" s="11" t="s">
        <v>521</v>
      </c>
      <c r="D385" s="16" t="s">
        <v>522</v>
      </c>
      <c r="E385" s="11"/>
      <c r="F385" s="11" t="s">
        <v>172</v>
      </c>
      <c r="G385" s="62" t="n">
        <v>95.88</v>
      </c>
      <c r="H385" s="63" t="n">
        <v>0</v>
      </c>
      <c r="I385" s="62">
        <f>ROUND(G385*AO385,2)</f>
      </c>
      <c r="J385" s="62">
        <f>ROUND(G385*AP385,2)</f>
      </c>
      <c r="K385" s="62">
        <f>ROUND(G385*H385,2)</f>
      </c>
      <c r="L385" s="62" t="n">
        <v>0.08</v>
      </c>
      <c r="M385" s="62">
        <f>G385*L385</f>
      </c>
      <c r="N385" s="64" t="s">
        <v>62</v>
      </c>
      <c r="Z385" s="62">
        <f>ROUND(IF(AQ385="5",BJ385,0),2)</f>
      </c>
      <c r="AB385" s="62">
        <f>ROUND(IF(AQ385="1",BH385,0),2)</f>
      </c>
      <c r="AC385" s="62">
        <f>ROUND(IF(AQ385="1",BI385,0),2)</f>
      </c>
      <c r="AD385" s="62">
        <f>ROUND(IF(AQ385="7",BH385,0),2)</f>
      </c>
      <c r="AE385" s="62">
        <f>ROUND(IF(AQ385="7",BI385,0),2)</f>
      </c>
      <c r="AF385" s="62">
        <f>ROUND(IF(AQ385="2",BH385,0),2)</f>
      </c>
      <c r="AG385" s="62">
        <f>ROUND(IF(AQ385="2",BI385,0),2)</f>
      </c>
      <c r="AH385" s="62">
        <f>ROUND(IF(AQ385="0",BJ385,0),2)</f>
      </c>
      <c r="AI385" s="35" t="s">
        <v>420</v>
      </c>
      <c r="AJ385" s="62">
        <f>IF(AN385=0,K385,0)</f>
      </c>
      <c r="AK385" s="62">
        <f>IF(AN385=12,K385,0)</f>
      </c>
      <c r="AL385" s="62">
        <f>IF(AN385=21,K385,0)</f>
      </c>
      <c r="AN385" s="62" t="n">
        <v>21</v>
      </c>
      <c r="AO385" s="62">
        <f>H385*1</f>
      </c>
      <c r="AP385" s="62">
        <f>H385*(1-1)</f>
      </c>
      <c r="AQ385" s="65" t="s">
        <v>242</v>
      </c>
      <c r="AV385" s="62">
        <f>ROUND(AW385+AX385,2)</f>
      </c>
      <c r="AW385" s="62">
        <f>ROUND(G385*AO385,2)</f>
      </c>
      <c r="AX385" s="62">
        <f>ROUND(G385*AP385,2)</f>
      </c>
      <c r="AY385" s="65" t="s">
        <v>243</v>
      </c>
      <c r="AZ385" s="65" t="s">
        <v>516</v>
      </c>
      <c r="BA385" s="35" t="s">
        <v>424</v>
      </c>
      <c r="BC385" s="62">
        <f>AW385+AX385</f>
      </c>
      <c r="BD385" s="62">
        <f>H385/(100-BE385)*100</f>
      </c>
      <c r="BE385" s="62" t="n">
        <v>0</v>
      </c>
      <c r="BF385" s="62">
        <f>M385</f>
      </c>
      <c r="BH385" s="62">
        <f>G385*AO385</f>
      </c>
      <c r="BI385" s="62">
        <f>G385*AP385</f>
      </c>
      <c r="BJ385" s="62">
        <f>G385*H385</f>
      </c>
      <c r="BK385" s="65" t="s">
        <v>236</v>
      </c>
      <c r="BL385" s="62"/>
      <c r="BW385" s="62" t="n">
        <v>21</v>
      </c>
      <c r="BX385" s="16" t="s">
        <v>522</v>
      </c>
    </row>
    <row r="386">
      <c r="A386" s="66"/>
      <c r="D386" s="72" t="s">
        <v>523</v>
      </c>
      <c r="E386" s="73" t="s">
        <v>53</v>
      </c>
      <c r="G386" s="74" t="n">
        <v>94</v>
      </c>
      <c r="N386" s="75"/>
    </row>
    <row r="387">
      <c r="A387" s="66"/>
      <c r="D387" s="72" t="s">
        <v>524</v>
      </c>
      <c r="E387" s="73" t="s">
        <v>53</v>
      </c>
      <c r="G387" s="74" t="n">
        <v>1.88</v>
      </c>
      <c r="N387" s="75"/>
    </row>
    <row r="388">
      <c r="A388" s="10" t="s">
        <v>525</v>
      </c>
      <c r="B388" s="11" t="s">
        <v>420</v>
      </c>
      <c r="C388" s="11" t="s">
        <v>526</v>
      </c>
      <c r="D388" s="16" t="s">
        <v>527</v>
      </c>
      <c r="E388" s="11"/>
      <c r="F388" s="11" t="s">
        <v>172</v>
      </c>
      <c r="G388" s="62" t="n">
        <v>43.15</v>
      </c>
      <c r="H388" s="63" t="n">
        <v>0</v>
      </c>
      <c r="I388" s="62">
        <f>ROUND(G388*AO388,2)</f>
      </c>
      <c r="J388" s="62">
        <f>ROUND(G388*AP388,2)</f>
      </c>
      <c r="K388" s="62">
        <f>ROUND(G388*H388,2)</f>
      </c>
      <c r="L388" s="62" t="n">
        <v>0.052</v>
      </c>
      <c r="M388" s="62">
        <f>G388*L388</f>
      </c>
      <c r="N388" s="64" t="s">
        <v>62</v>
      </c>
      <c r="Z388" s="62">
        <f>ROUND(IF(AQ388="5",BJ388,0),2)</f>
      </c>
      <c r="AB388" s="62">
        <f>ROUND(IF(AQ388="1",BH388,0),2)</f>
      </c>
      <c r="AC388" s="62">
        <f>ROUND(IF(AQ388="1",BI388,0),2)</f>
      </c>
      <c r="AD388" s="62">
        <f>ROUND(IF(AQ388="7",BH388,0),2)</f>
      </c>
      <c r="AE388" s="62">
        <f>ROUND(IF(AQ388="7",BI388,0),2)</f>
      </c>
      <c r="AF388" s="62">
        <f>ROUND(IF(AQ388="2",BH388,0),2)</f>
      </c>
      <c r="AG388" s="62">
        <f>ROUND(IF(AQ388="2",BI388,0),2)</f>
      </c>
      <c r="AH388" s="62">
        <f>ROUND(IF(AQ388="0",BJ388,0),2)</f>
      </c>
      <c r="AI388" s="35" t="s">
        <v>420</v>
      </c>
      <c r="AJ388" s="62">
        <f>IF(AN388=0,K388,0)</f>
      </c>
      <c r="AK388" s="62">
        <f>IF(AN388=12,K388,0)</f>
      </c>
      <c r="AL388" s="62">
        <f>IF(AN388=21,K388,0)</f>
      </c>
      <c r="AN388" s="62" t="n">
        <v>21</v>
      </c>
      <c r="AO388" s="62">
        <f>H388*1</f>
      </c>
      <c r="AP388" s="62">
        <f>H388*(1-1)</f>
      </c>
      <c r="AQ388" s="65" t="s">
        <v>242</v>
      </c>
      <c r="AV388" s="62">
        <f>ROUND(AW388+AX388,2)</f>
      </c>
      <c r="AW388" s="62">
        <f>ROUND(G388*AO388,2)</f>
      </c>
      <c r="AX388" s="62">
        <f>ROUND(G388*AP388,2)</f>
      </c>
      <c r="AY388" s="65" t="s">
        <v>243</v>
      </c>
      <c r="AZ388" s="65" t="s">
        <v>516</v>
      </c>
      <c r="BA388" s="35" t="s">
        <v>424</v>
      </c>
      <c r="BC388" s="62">
        <f>AW388+AX388</f>
      </c>
      <c r="BD388" s="62">
        <f>H388/(100-BE388)*100</f>
      </c>
      <c r="BE388" s="62" t="n">
        <v>0</v>
      </c>
      <c r="BF388" s="62">
        <f>M388</f>
      </c>
      <c r="BH388" s="62">
        <f>G388*AO388</f>
      </c>
      <c r="BI388" s="62">
        <f>G388*AP388</f>
      </c>
      <c r="BJ388" s="62">
        <f>G388*H388</f>
      </c>
      <c r="BK388" s="65" t="s">
        <v>236</v>
      </c>
      <c r="BL388" s="62"/>
      <c r="BW388" s="62" t="n">
        <v>21</v>
      </c>
      <c r="BX388" s="16" t="s">
        <v>527</v>
      </c>
    </row>
    <row r="389">
      <c r="A389" s="66"/>
      <c r="D389" s="72" t="s">
        <v>528</v>
      </c>
      <c r="E389" s="73" t="s">
        <v>53</v>
      </c>
      <c r="G389" s="74" t="n">
        <v>42.3</v>
      </c>
      <c r="N389" s="75"/>
    </row>
    <row r="390">
      <c r="A390" s="66"/>
      <c r="D390" s="72" t="s">
        <v>529</v>
      </c>
      <c r="E390" s="73" t="s">
        <v>53</v>
      </c>
      <c r="G390" s="74" t="n">
        <v>0.85</v>
      </c>
      <c r="N390" s="75"/>
    </row>
    <row r="391">
      <c r="A391" s="10" t="s">
        <v>530</v>
      </c>
      <c r="B391" s="11" t="s">
        <v>420</v>
      </c>
      <c r="C391" s="11" t="s">
        <v>531</v>
      </c>
      <c r="D391" s="16" t="s">
        <v>532</v>
      </c>
      <c r="E391" s="11"/>
      <c r="F391" s="11" t="s">
        <v>172</v>
      </c>
      <c r="G391" s="62" t="n">
        <v>2.04</v>
      </c>
      <c r="H391" s="63" t="n">
        <v>0</v>
      </c>
      <c r="I391" s="62">
        <f>ROUND(G391*AO391,2)</f>
      </c>
      <c r="J391" s="62">
        <f>ROUND(G391*AP391,2)</f>
      </c>
      <c r="K391" s="62">
        <f>ROUND(G391*H391,2)</f>
      </c>
      <c r="L391" s="62" t="n">
        <v>0.069</v>
      </c>
      <c r="M391" s="62">
        <f>G391*L391</f>
      </c>
      <c r="N391" s="64" t="s">
        <v>62</v>
      </c>
      <c r="Z391" s="62">
        <f>ROUND(IF(AQ391="5",BJ391,0),2)</f>
      </c>
      <c r="AB391" s="62">
        <f>ROUND(IF(AQ391="1",BH391,0),2)</f>
      </c>
      <c r="AC391" s="62">
        <f>ROUND(IF(AQ391="1",BI391,0),2)</f>
      </c>
      <c r="AD391" s="62">
        <f>ROUND(IF(AQ391="7",BH391,0),2)</f>
      </c>
      <c r="AE391" s="62">
        <f>ROUND(IF(AQ391="7",BI391,0),2)</f>
      </c>
      <c r="AF391" s="62">
        <f>ROUND(IF(AQ391="2",BH391,0),2)</f>
      </c>
      <c r="AG391" s="62">
        <f>ROUND(IF(AQ391="2",BI391,0),2)</f>
      </c>
      <c r="AH391" s="62">
        <f>ROUND(IF(AQ391="0",BJ391,0),2)</f>
      </c>
      <c r="AI391" s="35" t="s">
        <v>420</v>
      </c>
      <c r="AJ391" s="62">
        <f>IF(AN391=0,K391,0)</f>
      </c>
      <c r="AK391" s="62">
        <f>IF(AN391=12,K391,0)</f>
      </c>
      <c r="AL391" s="62">
        <f>IF(AN391=21,K391,0)</f>
      </c>
      <c r="AN391" s="62" t="n">
        <v>21</v>
      </c>
      <c r="AO391" s="62">
        <f>H391*1</f>
      </c>
      <c r="AP391" s="62">
        <f>H391*(1-1)</f>
      </c>
      <c r="AQ391" s="65" t="s">
        <v>242</v>
      </c>
      <c r="AV391" s="62">
        <f>ROUND(AW391+AX391,2)</f>
      </c>
      <c r="AW391" s="62">
        <f>ROUND(G391*AO391,2)</f>
      </c>
      <c r="AX391" s="62">
        <f>ROUND(G391*AP391,2)</f>
      </c>
      <c r="AY391" s="65" t="s">
        <v>243</v>
      </c>
      <c r="AZ391" s="65" t="s">
        <v>516</v>
      </c>
      <c r="BA391" s="35" t="s">
        <v>424</v>
      </c>
      <c r="BC391" s="62">
        <f>AW391+AX391</f>
      </c>
      <c r="BD391" s="62">
        <f>H391/(100-BE391)*100</f>
      </c>
      <c r="BE391" s="62" t="n">
        <v>0</v>
      </c>
      <c r="BF391" s="62">
        <f>M391</f>
      </c>
      <c r="BH391" s="62">
        <f>G391*AO391</f>
      </c>
      <c r="BI391" s="62">
        <f>G391*AP391</f>
      </c>
      <c r="BJ391" s="62">
        <f>G391*H391</f>
      </c>
      <c r="BK391" s="65" t="s">
        <v>236</v>
      </c>
      <c r="BL391" s="62"/>
      <c r="BW391" s="62" t="n">
        <v>21</v>
      </c>
      <c r="BX391" s="16" t="s">
        <v>532</v>
      </c>
    </row>
    <row r="392">
      <c r="A392" s="66"/>
      <c r="D392" s="72" t="s">
        <v>67</v>
      </c>
      <c r="E392" s="73" t="s">
        <v>53</v>
      </c>
      <c r="G392" s="74" t="n">
        <v>2</v>
      </c>
      <c r="N392" s="75"/>
    </row>
    <row r="393">
      <c r="A393" s="66"/>
      <c r="D393" s="72" t="s">
        <v>533</v>
      </c>
      <c r="E393" s="73" t="s">
        <v>53</v>
      </c>
      <c r="G393" s="74" t="n">
        <v>0.04</v>
      </c>
      <c r="N393" s="75"/>
    </row>
    <row r="394">
      <c r="A394" s="10" t="s">
        <v>534</v>
      </c>
      <c r="B394" s="11" t="s">
        <v>420</v>
      </c>
      <c r="C394" s="11" t="s">
        <v>535</v>
      </c>
      <c r="D394" s="16" t="s">
        <v>536</v>
      </c>
      <c r="E394" s="11"/>
      <c r="F394" s="11" t="s">
        <v>172</v>
      </c>
      <c r="G394" s="62" t="n">
        <v>8.16</v>
      </c>
      <c r="H394" s="63" t="n">
        <v>0</v>
      </c>
      <c r="I394" s="62">
        <f>ROUND(G394*AO394,2)</f>
      </c>
      <c r="J394" s="62">
        <f>ROUND(G394*AP394,2)</f>
      </c>
      <c r="K394" s="62">
        <f>ROUND(G394*H394,2)</f>
      </c>
      <c r="L394" s="62" t="n">
        <v>0.062</v>
      </c>
      <c r="M394" s="62">
        <f>G394*L394</f>
      </c>
      <c r="N394" s="64" t="s">
        <v>62</v>
      </c>
      <c r="Z394" s="62">
        <f>ROUND(IF(AQ394="5",BJ394,0),2)</f>
      </c>
      <c r="AB394" s="62">
        <f>ROUND(IF(AQ394="1",BH394,0),2)</f>
      </c>
      <c r="AC394" s="62">
        <f>ROUND(IF(AQ394="1",BI394,0),2)</f>
      </c>
      <c r="AD394" s="62">
        <f>ROUND(IF(AQ394="7",BH394,0),2)</f>
      </c>
      <c r="AE394" s="62">
        <f>ROUND(IF(AQ394="7",BI394,0),2)</f>
      </c>
      <c r="AF394" s="62">
        <f>ROUND(IF(AQ394="2",BH394,0),2)</f>
      </c>
      <c r="AG394" s="62">
        <f>ROUND(IF(AQ394="2",BI394,0),2)</f>
      </c>
      <c r="AH394" s="62">
        <f>ROUND(IF(AQ394="0",BJ394,0),2)</f>
      </c>
      <c r="AI394" s="35" t="s">
        <v>420</v>
      </c>
      <c r="AJ394" s="62">
        <f>IF(AN394=0,K394,0)</f>
      </c>
      <c r="AK394" s="62">
        <f>IF(AN394=12,K394,0)</f>
      </c>
      <c r="AL394" s="62">
        <f>IF(AN394=21,K394,0)</f>
      </c>
      <c r="AN394" s="62" t="n">
        <v>21</v>
      </c>
      <c r="AO394" s="62">
        <f>H394*1</f>
      </c>
      <c r="AP394" s="62">
        <f>H394*(1-1)</f>
      </c>
      <c r="AQ394" s="65" t="s">
        <v>242</v>
      </c>
      <c r="AV394" s="62">
        <f>ROUND(AW394+AX394,2)</f>
      </c>
      <c r="AW394" s="62">
        <f>ROUND(G394*AO394,2)</f>
      </c>
      <c r="AX394" s="62">
        <f>ROUND(G394*AP394,2)</f>
      </c>
      <c r="AY394" s="65" t="s">
        <v>243</v>
      </c>
      <c r="AZ394" s="65" t="s">
        <v>516</v>
      </c>
      <c r="BA394" s="35" t="s">
        <v>424</v>
      </c>
      <c r="BC394" s="62">
        <f>AW394+AX394</f>
      </c>
      <c r="BD394" s="62">
        <f>H394/(100-BE394)*100</f>
      </c>
      <c r="BE394" s="62" t="n">
        <v>0</v>
      </c>
      <c r="BF394" s="62">
        <f>M394</f>
      </c>
      <c r="BH394" s="62">
        <f>G394*AO394</f>
      </c>
      <c r="BI394" s="62">
        <f>G394*AP394</f>
      </c>
      <c r="BJ394" s="62">
        <f>G394*H394</f>
      </c>
      <c r="BK394" s="65" t="s">
        <v>236</v>
      </c>
      <c r="BL394" s="62"/>
      <c r="BW394" s="62" t="n">
        <v>21</v>
      </c>
      <c r="BX394" s="16" t="s">
        <v>536</v>
      </c>
    </row>
    <row r="395">
      <c r="A395" s="66"/>
      <c r="D395" s="72" t="s">
        <v>537</v>
      </c>
      <c r="E395" s="73" t="s">
        <v>53</v>
      </c>
      <c r="G395" s="74" t="n">
        <v>8</v>
      </c>
      <c r="N395" s="75"/>
    </row>
    <row r="396">
      <c r="A396" s="66"/>
      <c r="D396" s="72" t="s">
        <v>538</v>
      </c>
      <c r="E396" s="73" t="s">
        <v>53</v>
      </c>
      <c r="G396" s="74" t="n">
        <v>0.16</v>
      </c>
      <c r="N396" s="75"/>
    </row>
    <row r="397">
      <c r="A397" s="10" t="s">
        <v>539</v>
      </c>
      <c r="B397" s="11" t="s">
        <v>420</v>
      </c>
      <c r="C397" s="11" t="s">
        <v>540</v>
      </c>
      <c r="D397" s="16" t="s">
        <v>541</v>
      </c>
      <c r="E397" s="11"/>
      <c r="F397" s="11" t="s">
        <v>61</v>
      </c>
      <c r="G397" s="62" t="n">
        <v>30.45</v>
      </c>
      <c r="H397" s="63" t="n">
        <v>0</v>
      </c>
      <c r="I397" s="62">
        <f>ROUND(G397*AO397,2)</f>
      </c>
      <c r="J397" s="62">
        <f>ROUND(G397*AP397,2)</f>
      </c>
      <c r="K397" s="62">
        <f>ROUND(G397*H397,2)</f>
      </c>
      <c r="L397" s="62" t="n">
        <v>0.17245</v>
      </c>
      <c r="M397" s="62">
        <f>G397*L397</f>
      </c>
      <c r="N397" s="64" t="s">
        <v>62</v>
      </c>
      <c r="Z397" s="62">
        <f>ROUND(IF(AQ397="5",BJ397,0),2)</f>
      </c>
      <c r="AB397" s="62">
        <f>ROUND(IF(AQ397="1",BH397,0),2)</f>
      </c>
      <c r="AC397" s="62">
        <f>ROUND(IF(AQ397="1",BI397,0),2)</f>
      </c>
      <c r="AD397" s="62">
        <f>ROUND(IF(AQ397="7",BH397,0),2)</f>
      </c>
      <c r="AE397" s="62">
        <f>ROUND(IF(AQ397="7",BI397,0),2)</f>
      </c>
      <c r="AF397" s="62">
        <f>ROUND(IF(AQ397="2",BH397,0),2)</f>
      </c>
      <c r="AG397" s="62">
        <f>ROUND(IF(AQ397="2",BI397,0),2)</f>
      </c>
      <c r="AH397" s="62">
        <f>ROUND(IF(AQ397="0",BJ397,0),2)</f>
      </c>
      <c r="AI397" s="35" t="s">
        <v>420</v>
      </c>
      <c r="AJ397" s="62">
        <f>IF(AN397=0,K397,0)</f>
      </c>
      <c r="AK397" s="62">
        <f>IF(AN397=12,K397,0)</f>
      </c>
      <c r="AL397" s="62">
        <f>IF(AN397=21,K397,0)</f>
      </c>
      <c r="AN397" s="62" t="n">
        <v>21</v>
      </c>
      <c r="AO397" s="62">
        <f>H397*1</f>
      </c>
      <c r="AP397" s="62">
        <f>H397*(1-1)</f>
      </c>
      <c r="AQ397" s="65" t="s">
        <v>242</v>
      </c>
      <c r="AV397" s="62">
        <f>ROUND(AW397+AX397,2)</f>
      </c>
      <c r="AW397" s="62">
        <f>ROUND(G397*AO397,2)</f>
      </c>
      <c r="AX397" s="62">
        <f>ROUND(G397*AP397,2)</f>
      </c>
      <c r="AY397" s="65" t="s">
        <v>243</v>
      </c>
      <c r="AZ397" s="65" t="s">
        <v>516</v>
      </c>
      <c r="BA397" s="35" t="s">
        <v>424</v>
      </c>
      <c r="BC397" s="62">
        <f>AW397+AX397</f>
      </c>
      <c r="BD397" s="62">
        <f>H397/(100-BE397)*100</f>
      </c>
      <c r="BE397" s="62" t="n">
        <v>0</v>
      </c>
      <c r="BF397" s="62">
        <f>M397</f>
      </c>
      <c r="BH397" s="62">
        <f>G397*AO397</f>
      </c>
      <c r="BI397" s="62">
        <f>G397*AP397</f>
      </c>
      <c r="BJ397" s="62">
        <f>G397*H397</f>
      </c>
      <c r="BK397" s="65" t="s">
        <v>236</v>
      </c>
      <c r="BL397" s="62"/>
      <c r="BW397" s="62" t="n">
        <v>21</v>
      </c>
      <c r="BX397" s="16" t="s">
        <v>541</v>
      </c>
    </row>
    <row r="398">
      <c r="A398" s="66"/>
      <c r="D398" s="72" t="s">
        <v>542</v>
      </c>
      <c r="E398" s="73" t="s">
        <v>53</v>
      </c>
      <c r="G398" s="74" t="n">
        <v>29</v>
      </c>
      <c r="N398" s="75"/>
    </row>
    <row r="399">
      <c r="A399" s="66"/>
      <c r="D399" s="72" t="s">
        <v>543</v>
      </c>
      <c r="E399" s="73" t="s">
        <v>53</v>
      </c>
      <c r="G399" s="74" t="n">
        <v>1.45</v>
      </c>
      <c r="N399" s="75"/>
    </row>
    <row r="400">
      <c r="A400" s="10" t="s">
        <v>544</v>
      </c>
      <c r="B400" s="11" t="s">
        <v>420</v>
      </c>
      <c r="C400" s="11" t="s">
        <v>415</v>
      </c>
      <c r="D400" s="16" t="s">
        <v>416</v>
      </c>
      <c r="E400" s="11"/>
      <c r="F400" s="11" t="s">
        <v>61</v>
      </c>
      <c r="G400" s="62" t="n">
        <v>143.12</v>
      </c>
      <c r="H400" s="63" t="n">
        <v>0</v>
      </c>
      <c r="I400" s="62">
        <f>ROUND(G400*AO400,2)</f>
      </c>
      <c r="J400" s="62">
        <f>ROUND(G400*AP400,2)</f>
      </c>
      <c r="K400" s="62">
        <f>ROUND(G400*H400,2)</f>
      </c>
      <c r="L400" s="62" t="n">
        <v>0.14479</v>
      </c>
      <c r="M400" s="62">
        <f>G400*L400</f>
      </c>
      <c r="N400" s="64" t="s">
        <v>62</v>
      </c>
      <c r="Z400" s="62">
        <f>ROUND(IF(AQ400="5",BJ400,0),2)</f>
      </c>
      <c r="AB400" s="62">
        <f>ROUND(IF(AQ400="1",BH400,0),2)</f>
      </c>
      <c r="AC400" s="62">
        <f>ROUND(IF(AQ400="1",BI400,0),2)</f>
      </c>
      <c r="AD400" s="62">
        <f>ROUND(IF(AQ400="7",BH400,0),2)</f>
      </c>
      <c r="AE400" s="62">
        <f>ROUND(IF(AQ400="7",BI400,0),2)</f>
      </c>
      <c r="AF400" s="62">
        <f>ROUND(IF(AQ400="2",BH400,0),2)</f>
      </c>
      <c r="AG400" s="62">
        <f>ROUND(IF(AQ400="2",BI400,0),2)</f>
      </c>
      <c r="AH400" s="62">
        <f>ROUND(IF(AQ400="0",BJ400,0),2)</f>
      </c>
      <c r="AI400" s="35" t="s">
        <v>420</v>
      </c>
      <c r="AJ400" s="62">
        <f>IF(AN400=0,K400,0)</f>
      </c>
      <c r="AK400" s="62">
        <f>IF(AN400=12,K400,0)</f>
      </c>
      <c r="AL400" s="62">
        <f>IF(AN400=21,K400,0)</f>
      </c>
      <c r="AN400" s="62" t="n">
        <v>21</v>
      </c>
      <c r="AO400" s="62">
        <f>H400*1</f>
      </c>
      <c r="AP400" s="62">
        <f>H400*(1-1)</f>
      </c>
      <c r="AQ400" s="65" t="s">
        <v>242</v>
      </c>
      <c r="AV400" s="62">
        <f>ROUND(AW400+AX400,2)</f>
      </c>
      <c r="AW400" s="62">
        <f>ROUND(G400*AO400,2)</f>
      </c>
      <c r="AX400" s="62">
        <f>ROUND(G400*AP400,2)</f>
      </c>
      <c r="AY400" s="65" t="s">
        <v>243</v>
      </c>
      <c r="AZ400" s="65" t="s">
        <v>516</v>
      </c>
      <c r="BA400" s="35" t="s">
        <v>424</v>
      </c>
      <c r="BC400" s="62">
        <f>AW400+AX400</f>
      </c>
      <c r="BD400" s="62">
        <f>H400/(100-BE400)*100</f>
      </c>
      <c r="BE400" s="62" t="n">
        <v>0</v>
      </c>
      <c r="BF400" s="62">
        <f>M400</f>
      </c>
      <c r="BH400" s="62">
        <f>G400*AO400</f>
      </c>
      <c r="BI400" s="62">
        <f>G400*AP400</f>
      </c>
      <c r="BJ400" s="62">
        <f>G400*H400</f>
      </c>
      <c r="BK400" s="65" t="s">
        <v>236</v>
      </c>
      <c r="BL400" s="62"/>
      <c r="BW400" s="62" t="n">
        <v>21</v>
      </c>
      <c r="BX400" s="16" t="s">
        <v>416</v>
      </c>
    </row>
    <row r="401">
      <c r="A401" s="66"/>
      <c r="D401" s="72" t="s">
        <v>545</v>
      </c>
      <c r="E401" s="73" t="s">
        <v>53</v>
      </c>
      <c r="G401" s="74" t="n">
        <v>136.3</v>
      </c>
      <c r="N401" s="75"/>
    </row>
    <row r="402">
      <c r="A402" s="66"/>
      <c r="D402" s="72" t="s">
        <v>546</v>
      </c>
      <c r="E402" s="73" t="s">
        <v>53</v>
      </c>
      <c r="G402" s="74" t="n">
        <v>6.82</v>
      </c>
      <c r="N402" s="75"/>
    </row>
    <row r="403" customHeight="true" ht="54">
      <c r="A403" s="66"/>
      <c r="C403" s="76" t="s">
        <v>212</v>
      </c>
      <c r="D403" s="77" t="s">
        <v>547</v>
      </c>
      <c r="E403" s="78"/>
      <c r="F403" s="78"/>
      <c r="G403" s="78"/>
      <c r="H403" s="79"/>
      <c r="I403" s="78"/>
      <c r="J403" s="78"/>
      <c r="K403" s="78"/>
      <c r="L403" s="78"/>
      <c r="M403" s="78"/>
      <c r="N403" s="80"/>
    </row>
    <row r="404">
      <c r="A404" s="56" t="s">
        <v>53</v>
      </c>
      <c r="B404" s="57" t="s">
        <v>548</v>
      </c>
      <c r="C404" s="57" t="s">
        <v>53</v>
      </c>
      <c r="D404" s="58" t="s">
        <v>549</v>
      </c>
      <c r="E404" s="57"/>
      <c r="F404" s="59" t="s">
        <v>4</v>
      </c>
      <c r="G404" s="59" t="s">
        <v>4</v>
      </c>
      <c r="H404" s="60" t="s">
        <v>4</v>
      </c>
      <c r="I404" s="2">
        <f>ROUND(SUM(I405,I411,I414,I418,I423,I426,I434,I441,I444,I456),2)</f>
      </c>
      <c r="J404" s="2">
        <f>ROUND(SUM(J405,J411,J414,J418,J423,J426,J434,J441,J444,J456),2)</f>
      </c>
      <c r="K404" s="2">
        <f>ROUND(SUM(K405,K411,K414,K418,K423,K426,K434,K441,K444,K456),2)</f>
      </c>
      <c r="L404" s="35" t="s">
        <v>53</v>
      </c>
      <c r="M404" s="2">
        <f>SUM(M405,M411,M414,M418,M423,M426,M434,M441,M444,M456)</f>
      </c>
      <c r="N404" s="61" t="s">
        <v>53</v>
      </c>
    </row>
    <row r="405">
      <c r="A405" s="56" t="s">
        <v>53</v>
      </c>
      <c r="B405" s="57" t="s">
        <v>548</v>
      </c>
      <c r="C405" s="57" t="s">
        <v>56</v>
      </c>
      <c r="D405" s="58" t="s">
        <v>57</v>
      </c>
      <c r="E405" s="57"/>
      <c r="F405" s="59" t="s">
        <v>4</v>
      </c>
      <c r="G405" s="59" t="s">
        <v>4</v>
      </c>
      <c r="H405" s="60" t="s">
        <v>4</v>
      </c>
      <c r="I405" s="2">
        <f>ROUND(SUM(I406:I409),2)</f>
      </c>
      <c r="J405" s="2">
        <f>ROUND(SUM(J406:J409),2)</f>
      </c>
      <c r="K405" s="2">
        <f>ROUND(SUM(K406:K409),2)</f>
      </c>
      <c r="L405" s="35" t="s">
        <v>53</v>
      </c>
      <c r="M405" s="2">
        <f>SUM(M406:M409)</f>
      </c>
      <c r="N405" s="61" t="s">
        <v>53</v>
      </c>
      <c r="AI405" s="35" t="s">
        <v>548</v>
      </c>
      <c r="AS405" s="2">
        <f>SUM(AJ406:AJ409)</f>
      </c>
      <c r="AT405" s="2">
        <f>SUM(AK406:AK409)</f>
      </c>
      <c r="AU405" s="2">
        <f>SUM(AL406:AL409)</f>
      </c>
    </row>
    <row r="406">
      <c r="A406" s="10" t="s">
        <v>550</v>
      </c>
      <c r="B406" s="11" t="s">
        <v>548</v>
      </c>
      <c r="C406" s="11" t="s">
        <v>551</v>
      </c>
      <c r="D406" s="16" t="s">
        <v>552</v>
      </c>
      <c r="E406" s="11"/>
      <c r="F406" s="11" t="s">
        <v>61</v>
      </c>
      <c r="G406" s="62" t="n">
        <v>31.8</v>
      </c>
      <c r="H406" s="63" t="n">
        <v>0</v>
      </c>
      <c r="I406" s="62">
        <f>ROUND(G406*AO406,2)</f>
      </c>
      <c r="J406" s="62">
        <f>ROUND(G406*AP406,2)</f>
      </c>
      <c r="K406" s="62">
        <f>ROUND(G406*H406,2)</f>
      </c>
      <c r="L406" s="62" t="n">
        <v>0.154</v>
      </c>
      <c r="M406" s="62">
        <f>G406*L406</f>
      </c>
      <c r="N406" s="64" t="s">
        <v>62</v>
      </c>
      <c r="Z406" s="62">
        <f>ROUND(IF(AQ406="5",BJ406,0),2)</f>
      </c>
      <c r="AB406" s="62">
        <f>ROUND(IF(AQ406="1",BH406,0),2)</f>
      </c>
      <c r="AC406" s="62">
        <f>ROUND(IF(AQ406="1",BI406,0),2)</f>
      </c>
      <c r="AD406" s="62">
        <f>ROUND(IF(AQ406="7",BH406,0),2)</f>
      </c>
      <c r="AE406" s="62">
        <f>ROUND(IF(AQ406="7",BI406,0),2)</f>
      </c>
      <c r="AF406" s="62">
        <f>ROUND(IF(AQ406="2",BH406,0),2)</f>
      </c>
      <c r="AG406" s="62">
        <f>ROUND(IF(AQ406="2",BI406,0),2)</f>
      </c>
      <c r="AH406" s="62">
        <f>ROUND(IF(AQ406="0",BJ406,0),2)</f>
      </c>
      <c r="AI406" s="35" t="s">
        <v>548</v>
      </c>
      <c r="AJ406" s="62">
        <f>IF(AN406=0,K406,0)</f>
      </c>
      <c r="AK406" s="62">
        <f>IF(AN406=12,K406,0)</f>
      </c>
      <c r="AL406" s="62">
        <f>IF(AN406=21,K406,0)</f>
      </c>
      <c r="AN406" s="62" t="n">
        <v>21</v>
      </c>
      <c r="AO406" s="62">
        <f>H406*0</f>
      </c>
      <c r="AP406" s="62">
        <f>H406*(1-0)</f>
      </c>
      <c r="AQ406" s="65" t="s">
        <v>58</v>
      </c>
      <c r="AV406" s="62">
        <f>ROUND(AW406+AX406,2)</f>
      </c>
      <c r="AW406" s="62">
        <f>ROUND(G406*AO406,2)</f>
      </c>
      <c r="AX406" s="62">
        <f>ROUND(G406*AP406,2)</f>
      </c>
      <c r="AY406" s="65" t="s">
        <v>63</v>
      </c>
      <c r="AZ406" s="65" t="s">
        <v>553</v>
      </c>
      <c r="BA406" s="35" t="s">
        <v>554</v>
      </c>
      <c r="BC406" s="62">
        <f>AW406+AX406</f>
      </c>
      <c r="BD406" s="62">
        <f>H406/(100-BE406)*100</f>
      </c>
      <c r="BE406" s="62" t="n">
        <v>0</v>
      </c>
      <c r="BF406" s="62">
        <f>M406</f>
      </c>
      <c r="BH406" s="62">
        <f>G406*AO406</f>
      </c>
      <c r="BI406" s="62">
        <f>G406*AP406</f>
      </c>
      <c r="BJ406" s="62">
        <f>G406*H406</f>
      </c>
      <c r="BK406" s="65" t="s">
        <v>66</v>
      </c>
      <c r="BL406" s="62" t="n">
        <v>11</v>
      </c>
      <c r="BW406" s="62" t="n">
        <v>21</v>
      </c>
      <c r="BX406" s="16" t="s">
        <v>552</v>
      </c>
    </row>
    <row r="407">
      <c r="A407" s="66"/>
      <c r="D407" s="72" t="s">
        <v>555</v>
      </c>
      <c r="E407" s="73" t="s">
        <v>53</v>
      </c>
      <c r="G407" s="74" t="n">
        <v>31.8</v>
      </c>
      <c r="N407" s="75"/>
    </row>
    <row r="408" customHeight="true" ht="13.5">
      <c r="A408" s="66"/>
      <c r="C408" s="76" t="s">
        <v>212</v>
      </c>
      <c r="D408" s="77" t="s">
        <v>556</v>
      </c>
      <c r="E408" s="78"/>
      <c r="F408" s="78"/>
      <c r="G408" s="78"/>
      <c r="H408" s="79"/>
      <c r="I408" s="78"/>
      <c r="J408" s="78"/>
      <c r="K408" s="78"/>
      <c r="L408" s="78"/>
      <c r="M408" s="78"/>
      <c r="N408" s="80"/>
    </row>
    <row r="409">
      <c r="A409" s="10" t="s">
        <v>557</v>
      </c>
      <c r="B409" s="11" t="s">
        <v>548</v>
      </c>
      <c r="C409" s="11" t="s">
        <v>558</v>
      </c>
      <c r="D409" s="16" t="s">
        <v>559</v>
      </c>
      <c r="E409" s="11"/>
      <c r="F409" s="11" t="s">
        <v>61</v>
      </c>
      <c r="G409" s="62" t="n">
        <v>6</v>
      </c>
      <c r="H409" s="63" t="n">
        <v>0</v>
      </c>
      <c r="I409" s="62">
        <f>ROUND(G409*AO409,2)</f>
      </c>
      <c r="J409" s="62">
        <f>ROUND(G409*AP409,2)</f>
      </c>
      <c r="K409" s="62">
        <f>ROUND(G409*H409,2)</f>
      </c>
      <c r="L409" s="62" t="n">
        <v>0.22</v>
      </c>
      <c r="M409" s="62">
        <f>G409*L409</f>
      </c>
      <c r="N409" s="64" t="s">
        <v>62</v>
      </c>
      <c r="Z409" s="62">
        <f>ROUND(IF(AQ409="5",BJ409,0),2)</f>
      </c>
      <c r="AB409" s="62">
        <f>ROUND(IF(AQ409="1",BH409,0),2)</f>
      </c>
      <c r="AC409" s="62">
        <f>ROUND(IF(AQ409="1",BI409,0),2)</f>
      </c>
      <c r="AD409" s="62">
        <f>ROUND(IF(AQ409="7",BH409,0),2)</f>
      </c>
      <c r="AE409" s="62">
        <f>ROUND(IF(AQ409="7",BI409,0),2)</f>
      </c>
      <c r="AF409" s="62">
        <f>ROUND(IF(AQ409="2",BH409,0),2)</f>
      </c>
      <c r="AG409" s="62">
        <f>ROUND(IF(AQ409="2",BI409,0),2)</f>
      </c>
      <c r="AH409" s="62">
        <f>ROUND(IF(AQ409="0",BJ409,0),2)</f>
      </c>
      <c r="AI409" s="35" t="s">
        <v>548</v>
      </c>
      <c r="AJ409" s="62">
        <f>IF(AN409=0,K409,0)</f>
      </c>
      <c r="AK409" s="62">
        <f>IF(AN409=12,K409,0)</f>
      </c>
      <c r="AL409" s="62">
        <f>IF(AN409=21,K409,0)</f>
      </c>
      <c r="AN409" s="62" t="n">
        <v>21</v>
      </c>
      <c r="AO409" s="62">
        <f>H409*0</f>
      </c>
      <c r="AP409" s="62">
        <f>H409*(1-0)</f>
      </c>
      <c r="AQ409" s="65" t="s">
        <v>58</v>
      </c>
      <c r="AV409" s="62">
        <f>ROUND(AW409+AX409,2)</f>
      </c>
      <c r="AW409" s="62">
        <f>ROUND(G409*AO409,2)</f>
      </c>
      <c r="AX409" s="62">
        <f>ROUND(G409*AP409,2)</f>
      </c>
      <c r="AY409" s="65" t="s">
        <v>63</v>
      </c>
      <c r="AZ409" s="65" t="s">
        <v>553</v>
      </c>
      <c r="BA409" s="35" t="s">
        <v>554</v>
      </c>
      <c r="BC409" s="62">
        <f>AW409+AX409</f>
      </c>
      <c r="BD409" s="62">
        <f>H409/(100-BE409)*100</f>
      </c>
      <c r="BE409" s="62" t="n">
        <v>0</v>
      </c>
      <c r="BF409" s="62">
        <f>M409</f>
      </c>
      <c r="BH409" s="62">
        <f>G409*AO409</f>
      </c>
      <c r="BI409" s="62">
        <f>G409*AP409</f>
      </c>
      <c r="BJ409" s="62">
        <f>G409*H409</f>
      </c>
      <c r="BK409" s="65" t="s">
        <v>66</v>
      </c>
      <c r="BL409" s="62" t="n">
        <v>11</v>
      </c>
      <c r="BW409" s="62" t="n">
        <v>21</v>
      </c>
      <c r="BX409" s="16" t="s">
        <v>559</v>
      </c>
    </row>
    <row r="410" customHeight="true" ht="13.5">
      <c r="A410" s="66"/>
      <c r="C410" s="67" t="s">
        <v>70</v>
      </c>
      <c r="D410" s="68" t="s">
        <v>560</v>
      </c>
      <c r="E410" s="69"/>
      <c r="F410" s="69"/>
      <c r="G410" s="69"/>
      <c r="H410" s="70"/>
      <c r="I410" s="69"/>
      <c r="J410" s="69"/>
      <c r="K410" s="69"/>
      <c r="L410" s="69"/>
      <c r="M410" s="69"/>
      <c r="N410" s="71"/>
    </row>
    <row r="411">
      <c r="A411" s="56" t="s">
        <v>53</v>
      </c>
      <c r="B411" s="57" t="s">
        <v>548</v>
      </c>
      <c r="C411" s="57" t="s">
        <v>82</v>
      </c>
      <c r="D411" s="58" t="s">
        <v>83</v>
      </c>
      <c r="E411" s="57"/>
      <c r="F411" s="59" t="s">
        <v>4</v>
      </c>
      <c r="G411" s="59" t="s">
        <v>4</v>
      </c>
      <c r="H411" s="60" t="s">
        <v>4</v>
      </c>
      <c r="I411" s="2">
        <f>ROUND(SUM(I412:I412),2)</f>
      </c>
      <c r="J411" s="2">
        <f>ROUND(SUM(J412:J412),2)</f>
      </c>
      <c r="K411" s="2">
        <f>ROUND(SUM(K412:K412),2)</f>
      </c>
      <c r="L411" s="35" t="s">
        <v>53</v>
      </c>
      <c r="M411" s="2">
        <f>SUM(M412:M412)</f>
      </c>
      <c r="N411" s="61" t="s">
        <v>53</v>
      </c>
      <c r="AI411" s="35" t="s">
        <v>548</v>
      </c>
      <c r="AS411" s="2">
        <f>SUM(AJ412:AJ412)</f>
      </c>
      <c r="AT411" s="2">
        <f>SUM(AK412:AK412)</f>
      </c>
      <c r="AU411" s="2">
        <f>SUM(AL412:AL412)</f>
      </c>
    </row>
    <row r="412">
      <c r="A412" s="10" t="s">
        <v>561</v>
      </c>
      <c r="B412" s="11" t="s">
        <v>548</v>
      </c>
      <c r="C412" s="11" t="s">
        <v>90</v>
      </c>
      <c r="D412" s="16" t="s">
        <v>91</v>
      </c>
      <c r="E412" s="11"/>
      <c r="F412" s="11" t="s">
        <v>87</v>
      </c>
      <c r="G412" s="62" t="n">
        <v>7.5</v>
      </c>
      <c r="H412" s="63" t="n">
        <v>0</v>
      </c>
      <c r="I412" s="62">
        <f>ROUND(G412*AO412,2)</f>
      </c>
      <c r="J412" s="62">
        <f>ROUND(G412*AP412,2)</f>
      </c>
      <c r="K412" s="62">
        <f>ROUND(G412*H412,2)</f>
      </c>
      <c r="L412" s="62" t="n">
        <v>0</v>
      </c>
      <c r="M412" s="62">
        <f>G412*L412</f>
      </c>
      <c r="N412" s="64" t="s">
        <v>62</v>
      </c>
      <c r="Z412" s="62">
        <f>ROUND(IF(AQ412="5",BJ412,0),2)</f>
      </c>
      <c r="AB412" s="62">
        <f>ROUND(IF(AQ412="1",BH412,0),2)</f>
      </c>
      <c r="AC412" s="62">
        <f>ROUND(IF(AQ412="1",BI412,0),2)</f>
      </c>
      <c r="AD412" s="62">
        <f>ROUND(IF(AQ412="7",BH412,0),2)</f>
      </c>
      <c r="AE412" s="62">
        <f>ROUND(IF(AQ412="7",BI412,0),2)</f>
      </c>
      <c r="AF412" s="62">
        <f>ROUND(IF(AQ412="2",BH412,0),2)</f>
      </c>
      <c r="AG412" s="62">
        <f>ROUND(IF(AQ412="2",BI412,0),2)</f>
      </c>
      <c r="AH412" s="62">
        <f>ROUND(IF(AQ412="0",BJ412,0),2)</f>
      </c>
      <c r="AI412" s="35" t="s">
        <v>548</v>
      </c>
      <c r="AJ412" s="62">
        <f>IF(AN412=0,K412,0)</f>
      </c>
      <c r="AK412" s="62">
        <f>IF(AN412=12,K412,0)</f>
      </c>
      <c r="AL412" s="62">
        <f>IF(AN412=21,K412,0)</f>
      </c>
      <c r="AN412" s="62" t="n">
        <v>21</v>
      </c>
      <c r="AO412" s="62">
        <f>H412*0</f>
      </c>
      <c r="AP412" s="62">
        <f>H412*(1-0)</f>
      </c>
      <c r="AQ412" s="65" t="s">
        <v>58</v>
      </c>
      <c r="AV412" s="62">
        <f>ROUND(AW412+AX412,2)</f>
      </c>
      <c r="AW412" s="62">
        <f>ROUND(G412*AO412,2)</f>
      </c>
      <c r="AX412" s="62">
        <f>ROUND(G412*AP412,2)</f>
      </c>
      <c r="AY412" s="65" t="s">
        <v>88</v>
      </c>
      <c r="AZ412" s="65" t="s">
        <v>553</v>
      </c>
      <c r="BA412" s="35" t="s">
        <v>554</v>
      </c>
      <c r="BC412" s="62">
        <f>AW412+AX412</f>
      </c>
      <c r="BD412" s="62">
        <f>H412/(100-BE412)*100</f>
      </c>
      <c r="BE412" s="62" t="n">
        <v>0</v>
      </c>
      <c r="BF412" s="62">
        <f>M412</f>
      </c>
      <c r="BH412" s="62">
        <f>G412*AO412</f>
      </c>
      <c r="BI412" s="62">
        <f>G412*AP412</f>
      </c>
      <c r="BJ412" s="62">
        <f>G412*H412</f>
      </c>
      <c r="BK412" s="65" t="s">
        <v>66</v>
      </c>
      <c r="BL412" s="62" t="n">
        <v>12</v>
      </c>
      <c r="BW412" s="62" t="n">
        <v>21</v>
      </c>
      <c r="BX412" s="16" t="s">
        <v>91</v>
      </c>
    </row>
    <row r="413">
      <c r="A413" s="66"/>
      <c r="D413" s="72" t="s">
        <v>562</v>
      </c>
      <c r="E413" s="73" t="s">
        <v>53</v>
      </c>
      <c r="G413" s="74" t="n">
        <v>7.5</v>
      </c>
      <c r="N413" s="75"/>
    </row>
    <row r="414">
      <c r="A414" s="56" t="s">
        <v>53</v>
      </c>
      <c r="B414" s="57" t="s">
        <v>548</v>
      </c>
      <c r="C414" s="57" t="s">
        <v>100</v>
      </c>
      <c r="D414" s="58" t="s">
        <v>101</v>
      </c>
      <c r="E414" s="57"/>
      <c r="F414" s="59" t="s">
        <v>4</v>
      </c>
      <c r="G414" s="59" t="s">
        <v>4</v>
      </c>
      <c r="H414" s="60" t="s">
        <v>4</v>
      </c>
      <c r="I414" s="2">
        <f>ROUND(SUM(I415:I415),2)</f>
      </c>
      <c r="J414" s="2">
        <f>ROUND(SUM(J415:J415),2)</f>
      </c>
      <c r="K414" s="2">
        <f>ROUND(SUM(K415:K415),2)</f>
      </c>
      <c r="L414" s="35" t="s">
        <v>53</v>
      </c>
      <c r="M414" s="2">
        <f>SUM(M415:M415)</f>
      </c>
      <c r="N414" s="61" t="s">
        <v>53</v>
      </c>
      <c r="AI414" s="35" t="s">
        <v>548</v>
      </c>
      <c r="AS414" s="2">
        <f>SUM(AJ415:AJ415)</f>
      </c>
      <c r="AT414" s="2">
        <f>SUM(AK415:AK415)</f>
      </c>
      <c r="AU414" s="2">
        <f>SUM(AL415:AL415)</f>
      </c>
    </row>
    <row r="415">
      <c r="A415" s="10" t="s">
        <v>563</v>
      </c>
      <c r="B415" s="11" t="s">
        <v>548</v>
      </c>
      <c r="C415" s="11" t="s">
        <v>564</v>
      </c>
      <c r="D415" s="16" t="s">
        <v>565</v>
      </c>
      <c r="E415" s="11"/>
      <c r="F415" s="11" t="s">
        <v>87</v>
      </c>
      <c r="G415" s="62" t="n">
        <v>7.4</v>
      </c>
      <c r="H415" s="63" t="n">
        <v>0</v>
      </c>
      <c r="I415" s="62">
        <f>ROUND(G415*AO415,2)</f>
      </c>
      <c r="J415" s="62">
        <f>ROUND(G415*AP415,2)</f>
      </c>
      <c r="K415" s="62">
        <f>ROUND(G415*H415,2)</f>
      </c>
      <c r="L415" s="62" t="n">
        <v>0</v>
      </c>
      <c r="M415" s="62">
        <f>G415*L415</f>
      </c>
      <c r="N415" s="64" t="s">
        <v>62</v>
      </c>
      <c r="Z415" s="62">
        <f>ROUND(IF(AQ415="5",BJ415,0),2)</f>
      </c>
      <c r="AB415" s="62">
        <f>ROUND(IF(AQ415="1",BH415,0),2)</f>
      </c>
      <c r="AC415" s="62">
        <f>ROUND(IF(AQ415="1",BI415,0),2)</f>
      </c>
      <c r="AD415" s="62">
        <f>ROUND(IF(AQ415="7",BH415,0),2)</f>
      </c>
      <c r="AE415" s="62">
        <f>ROUND(IF(AQ415="7",BI415,0),2)</f>
      </c>
      <c r="AF415" s="62">
        <f>ROUND(IF(AQ415="2",BH415,0),2)</f>
      </c>
      <c r="AG415" s="62">
        <f>ROUND(IF(AQ415="2",BI415,0),2)</f>
      </c>
      <c r="AH415" s="62">
        <f>ROUND(IF(AQ415="0",BJ415,0),2)</f>
      </c>
      <c r="AI415" s="35" t="s">
        <v>548</v>
      </c>
      <c r="AJ415" s="62">
        <f>IF(AN415=0,K415,0)</f>
      </c>
      <c r="AK415" s="62">
        <f>IF(AN415=12,K415,0)</f>
      </c>
      <c r="AL415" s="62">
        <f>IF(AN415=21,K415,0)</f>
      </c>
      <c r="AN415" s="62" t="n">
        <v>21</v>
      </c>
      <c r="AO415" s="62">
        <f>H415*0</f>
      </c>
      <c r="AP415" s="62">
        <f>H415*(1-0)</f>
      </c>
      <c r="AQ415" s="65" t="s">
        <v>58</v>
      </c>
      <c r="AV415" s="62">
        <f>ROUND(AW415+AX415,2)</f>
      </c>
      <c r="AW415" s="62">
        <f>ROUND(G415*AO415,2)</f>
      </c>
      <c r="AX415" s="62">
        <f>ROUND(G415*AP415,2)</f>
      </c>
      <c r="AY415" s="65" t="s">
        <v>105</v>
      </c>
      <c r="AZ415" s="65" t="s">
        <v>553</v>
      </c>
      <c r="BA415" s="35" t="s">
        <v>554</v>
      </c>
      <c r="BC415" s="62">
        <f>AW415+AX415</f>
      </c>
      <c r="BD415" s="62">
        <f>H415/(100-BE415)*100</f>
      </c>
      <c r="BE415" s="62" t="n">
        <v>0</v>
      </c>
      <c r="BF415" s="62">
        <f>M415</f>
      </c>
      <c r="BH415" s="62">
        <f>G415*AO415</f>
      </c>
      <c r="BI415" s="62">
        <f>G415*AP415</f>
      </c>
      <c r="BJ415" s="62">
        <f>G415*H415</f>
      </c>
      <c r="BK415" s="65" t="s">
        <v>66</v>
      </c>
      <c r="BL415" s="62" t="n">
        <v>16</v>
      </c>
      <c r="BW415" s="62" t="n">
        <v>21</v>
      </c>
      <c r="BX415" s="16" t="s">
        <v>565</v>
      </c>
    </row>
    <row r="416" customHeight="true" ht="13.5">
      <c r="A416" s="66"/>
      <c r="C416" s="67" t="s">
        <v>70</v>
      </c>
      <c r="D416" s="68" t="s">
        <v>566</v>
      </c>
      <c r="E416" s="69"/>
      <c r="F416" s="69"/>
      <c r="G416" s="69"/>
      <c r="H416" s="70"/>
      <c r="I416" s="69"/>
      <c r="J416" s="69"/>
      <c r="K416" s="69"/>
      <c r="L416" s="69"/>
      <c r="M416" s="69"/>
      <c r="N416" s="71"/>
    </row>
    <row r="417">
      <c r="A417" s="66"/>
      <c r="D417" s="72" t="s">
        <v>567</v>
      </c>
      <c r="E417" s="73" t="s">
        <v>53</v>
      </c>
      <c r="G417" s="74" t="n">
        <v>7.4</v>
      </c>
      <c r="N417" s="75"/>
    </row>
    <row r="418">
      <c r="A418" s="56" t="s">
        <v>53</v>
      </c>
      <c r="B418" s="57" t="s">
        <v>548</v>
      </c>
      <c r="C418" s="57" t="s">
        <v>121</v>
      </c>
      <c r="D418" s="58" t="s">
        <v>122</v>
      </c>
      <c r="E418" s="57"/>
      <c r="F418" s="59" t="s">
        <v>4</v>
      </c>
      <c r="G418" s="59" t="s">
        <v>4</v>
      </c>
      <c r="H418" s="60" t="s">
        <v>4</v>
      </c>
      <c r="I418" s="2">
        <f>ROUND(SUM(I419:I422),2)</f>
      </c>
      <c r="J418" s="2">
        <f>ROUND(SUM(J419:J422),2)</f>
      </c>
      <c r="K418" s="2">
        <f>ROUND(SUM(K419:K422),2)</f>
      </c>
      <c r="L418" s="35" t="s">
        <v>53</v>
      </c>
      <c r="M418" s="2">
        <f>SUM(M419:M422)</f>
      </c>
      <c r="N418" s="61" t="s">
        <v>53</v>
      </c>
      <c r="AI418" s="35" t="s">
        <v>548</v>
      </c>
      <c r="AS418" s="2">
        <f>SUM(AJ419:AJ422)</f>
      </c>
      <c r="AT418" s="2">
        <f>SUM(AK419:AK422)</f>
      </c>
      <c r="AU418" s="2">
        <f>SUM(AL419:AL422)</f>
      </c>
    </row>
    <row r="419">
      <c r="A419" s="10" t="s">
        <v>568</v>
      </c>
      <c r="B419" s="11" t="s">
        <v>548</v>
      </c>
      <c r="C419" s="11" t="s">
        <v>124</v>
      </c>
      <c r="D419" s="16" t="s">
        <v>125</v>
      </c>
      <c r="E419" s="11"/>
      <c r="F419" s="11" t="s">
        <v>61</v>
      </c>
      <c r="G419" s="62" t="n">
        <v>50</v>
      </c>
      <c r="H419" s="63" t="n">
        <v>0</v>
      </c>
      <c r="I419" s="62">
        <f>ROUND(G419*AO419,2)</f>
      </c>
      <c r="J419" s="62">
        <f>ROUND(G419*AP419,2)</f>
      </c>
      <c r="K419" s="62">
        <f>ROUND(G419*H419,2)</f>
      </c>
      <c r="L419" s="62" t="n">
        <v>0</v>
      </c>
      <c r="M419" s="62">
        <f>G419*L419</f>
      </c>
      <c r="N419" s="64" t="s">
        <v>62</v>
      </c>
      <c r="Z419" s="62">
        <f>ROUND(IF(AQ419="5",BJ419,0),2)</f>
      </c>
      <c r="AB419" s="62">
        <f>ROUND(IF(AQ419="1",BH419,0),2)</f>
      </c>
      <c r="AC419" s="62">
        <f>ROUND(IF(AQ419="1",BI419,0),2)</f>
      </c>
      <c r="AD419" s="62">
        <f>ROUND(IF(AQ419="7",BH419,0),2)</f>
      </c>
      <c r="AE419" s="62">
        <f>ROUND(IF(AQ419="7",BI419,0),2)</f>
      </c>
      <c r="AF419" s="62">
        <f>ROUND(IF(AQ419="2",BH419,0),2)</f>
      </c>
      <c r="AG419" s="62">
        <f>ROUND(IF(AQ419="2",BI419,0),2)</f>
      </c>
      <c r="AH419" s="62">
        <f>ROUND(IF(AQ419="0",BJ419,0),2)</f>
      </c>
      <c r="AI419" s="35" t="s">
        <v>548</v>
      </c>
      <c r="AJ419" s="62">
        <f>IF(AN419=0,K419,0)</f>
      </c>
      <c r="AK419" s="62">
        <f>IF(AN419=12,K419,0)</f>
      </c>
      <c r="AL419" s="62">
        <f>IF(AN419=21,K419,0)</f>
      </c>
      <c r="AN419" s="62" t="n">
        <v>21</v>
      </c>
      <c r="AO419" s="62">
        <f>H419*0.066867635</f>
      </c>
      <c r="AP419" s="62">
        <f>H419*(1-0.066867635)</f>
      </c>
      <c r="AQ419" s="65" t="s">
        <v>58</v>
      </c>
      <c r="AV419" s="62">
        <f>ROUND(AW419+AX419,2)</f>
      </c>
      <c r="AW419" s="62">
        <f>ROUND(G419*AO419,2)</f>
      </c>
      <c r="AX419" s="62">
        <f>ROUND(G419*AP419,2)</f>
      </c>
      <c r="AY419" s="65" t="s">
        <v>126</v>
      </c>
      <c r="AZ419" s="65" t="s">
        <v>553</v>
      </c>
      <c r="BA419" s="35" t="s">
        <v>554</v>
      </c>
      <c r="BC419" s="62">
        <f>AW419+AX419</f>
      </c>
      <c r="BD419" s="62">
        <f>H419/(100-BE419)*100</f>
      </c>
      <c r="BE419" s="62" t="n">
        <v>0</v>
      </c>
      <c r="BF419" s="62">
        <f>M419</f>
      </c>
      <c r="BH419" s="62">
        <f>G419*AO419</f>
      </c>
      <c r="BI419" s="62">
        <f>G419*AP419</f>
      </c>
      <c r="BJ419" s="62">
        <f>G419*H419</f>
      </c>
      <c r="BK419" s="65" t="s">
        <v>66</v>
      </c>
      <c r="BL419" s="62" t="n">
        <v>18</v>
      </c>
      <c r="BW419" s="62" t="n">
        <v>21</v>
      </c>
      <c r="BX419" s="16" t="s">
        <v>125</v>
      </c>
    </row>
    <row r="420">
      <c r="A420" s="10" t="s">
        <v>569</v>
      </c>
      <c r="B420" s="11" t="s">
        <v>548</v>
      </c>
      <c r="C420" s="11" t="s">
        <v>128</v>
      </c>
      <c r="D420" s="16" t="s">
        <v>129</v>
      </c>
      <c r="E420" s="11"/>
      <c r="F420" s="11" t="s">
        <v>61</v>
      </c>
      <c r="G420" s="62" t="n">
        <v>10</v>
      </c>
      <c r="H420" s="63" t="n">
        <v>0</v>
      </c>
      <c r="I420" s="62">
        <f>ROUND(G420*AO420,2)</f>
      </c>
      <c r="J420" s="62">
        <f>ROUND(G420*AP420,2)</f>
      </c>
      <c r="K420" s="62">
        <f>ROUND(G420*H420,2)</f>
      </c>
      <c r="L420" s="62" t="n">
        <v>0</v>
      </c>
      <c r="M420" s="62">
        <f>G420*L420</f>
      </c>
      <c r="N420" s="64" t="s">
        <v>62</v>
      </c>
      <c r="Z420" s="62">
        <f>ROUND(IF(AQ420="5",BJ420,0),2)</f>
      </c>
      <c r="AB420" s="62">
        <f>ROUND(IF(AQ420="1",BH420,0),2)</f>
      </c>
      <c r="AC420" s="62">
        <f>ROUND(IF(AQ420="1",BI420,0),2)</f>
      </c>
      <c r="AD420" s="62">
        <f>ROUND(IF(AQ420="7",BH420,0),2)</f>
      </c>
      <c r="AE420" s="62">
        <f>ROUND(IF(AQ420="7",BI420,0),2)</f>
      </c>
      <c r="AF420" s="62">
        <f>ROUND(IF(AQ420="2",BH420,0),2)</f>
      </c>
      <c r="AG420" s="62">
        <f>ROUND(IF(AQ420="2",BI420,0),2)</f>
      </c>
      <c r="AH420" s="62">
        <f>ROUND(IF(AQ420="0",BJ420,0),2)</f>
      </c>
      <c r="AI420" s="35" t="s">
        <v>548</v>
      </c>
      <c r="AJ420" s="62">
        <f>IF(AN420=0,K420,0)</f>
      </c>
      <c r="AK420" s="62">
        <f>IF(AN420=12,K420,0)</f>
      </c>
      <c r="AL420" s="62">
        <f>IF(AN420=21,K420,0)</f>
      </c>
      <c r="AN420" s="62" t="n">
        <v>21</v>
      </c>
      <c r="AO420" s="62">
        <f>H420*0</f>
      </c>
      <c r="AP420" s="62">
        <f>H420*(1-0)</f>
      </c>
      <c r="AQ420" s="65" t="s">
        <v>58</v>
      </c>
      <c r="AV420" s="62">
        <f>ROUND(AW420+AX420,2)</f>
      </c>
      <c r="AW420" s="62">
        <f>ROUND(G420*AO420,2)</f>
      </c>
      <c r="AX420" s="62">
        <f>ROUND(G420*AP420,2)</f>
      </c>
      <c r="AY420" s="65" t="s">
        <v>126</v>
      </c>
      <c r="AZ420" s="65" t="s">
        <v>553</v>
      </c>
      <c r="BA420" s="35" t="s">
        <v>554</v>
      </c>
      <c r="BC420" s="62">
        <f>AW420+AX420</f>
      </c>
      <c r="BD420" s="62">
        <f>H420/(100-BE420)*100</f>
      </c>
      <c r="BE420" s="62" t="n">
        <v>0</v>
      </c>
      <c r="BF420" s="62">
        <f>M420</f>
      </c>
      <c r="BH420" s="62">
        <f>G420*AO420</f>
      </c>
      <c r="BI420" s="62">
        <f>G420*AP420</f>
      </c>
      <c r="BJ420" s="62">
        <f>G420*H420</f>
      </c>
      <c r="BK420" s="65" t="s">
        <v>66</v>
      </c>
      <c r="BL420" s="62" t="n">
        <v>18</v>
      </c>
      <c r="BW420" s="62" t="n">
        <v>21</v>
      </c>
      <c r="BX420" s="16" t="s">
        <v>129</v>
      </c>
    </row>
    <row r="421" customHeight="true" ht="13.5">
      <c r="A421" s="66"/>
      <c r="C421" s="67" t="s">
        <v>70</v>
      </c>
      <c r="D421" s="68" t="s">
        <v>570</v>
      </c>
      <c r="E421" s="69"/>
      <c r="F421" s="69"/>
      <c r="G421" s="69"/>
      <c r="H421" s="70"/>
      <c r="I421" s="69"/>
      <c r="J421" s="69"/>
      <c r="K421" s="69"/>
      <c r="L421" s="69"/>
      <c r="M421" s="69"/>
      <c r="N421" s="71"/>
    </row>
    <row r="422">
      <c r="A422" s="10" t="s">
        <v>571</v>
      </c>
      <c r="B422" s="11" t="s">
        <v>548</v>
      </c>
      <c r="C422" s="11" t="s">
        <v>132</v>
      </c>
      <c r="D422" s="16" t="s">
        <v>133</v>
      </c>
      <c r="E422" s="11"/>
      <c r="F422" s="11" t="s">
        <v>61</v>
      </c>
      <c r="G422" s="62" t="n">
        <v>50</v>
      </c>
      <c r="H422" s="63" t="n">
        <v>0</v>
      </c>
      <c r="I422" s="62">
        <f>ROUND(G422*AO422,2)</f>
      </c>
      <c r="J422" s="62">
        <f>ROUND(G422*AP422,2)</f>
      </c>
      <c r="K422" s="62">
        <f>ROUND(G422*H422,2)</f>
      </c>
      <c r="L422" s="62" t="n">
        <v>0</v>
      </c>
      <c r="M422" s="62">
        <f>G422*L422</f>
      </c>
      <c r="N422" s="64" t="s">
        <v>62</v>
      </c>
      <c r="Z422" s="62">
        <f>ROUND(IF(AQ422="5",BJ422,0),2)</f>
      </c>
      <c r="AB422" s="62">
        <f>ROUND(IF(AQ422="1",BH422,0),2)</f>
      </c>
      <c r="AC422" s="62">
        <f>ROUND(IF(AQ422="1",BI422,0),2)</f>
      </c>
      <c r="AD422" s="62">
        <f>ROUND(IF(AQ422="7",BH422,0),2)</f>
      </c>
      <c r="AE422" s="62">
        <f>ROUND(IF(AQ422="7",BI422,0),2)</f>
      </c>
      <c r="AF422" s="62">
        <f>ROUND(IF(AQ422="2",BH422,0),2)</f>
      </c>
      <c r="AG422" s="62">
        <f>ROUND(IF(AQ422="2",BI422,0),2)</f>
      </c>
      <c r="AH422" s="62">
        <f>ROUND(IF(AQ422="0",BJ422,0),2)</f>
      </c>
      <c r="AI422" s="35" t="s">
        <v>548</v>
      </c>
      <c r="AJ422" s="62">
        <f>IF(AN422=0,K422,0)</f>
      </c>
      <c r="AK422" s="62">
        <f>IF(AN422=12,K422,0)</f>
      </c>
      <c r="AL422" s="62">
        <f>IF(AN422=21,K422,0)</f>
      </c>
      <c r="AN422" s="62" t="n">
        <v>21</v>
      </c>
      <c r="AO422" s="62">
        <f>H422*0</f>
      </c>
      <c r="AP422" s="62">
        <f>H422*(1-0)</f>
      </c>
      <c r="AQ422" s="65" t="s">
        <v>58</v>
      </c>
      <c r="AV422" s="62">
        <f>ROUND(AW422+AX422,2)</f>
      </c>
      <c r="AW422" s="62">
        <f>ROUND(G422*AO422,2)</f>
      </c>
      <c r="AX422" s="62">
        <f>ROUND(G422*AP422,2)</f>
      </c>
      <c r="AY422" s="65" t="s">
        <v>126</v>
      </c>
      <c r="AZ422" s="65" t="s">
        <v>553</v>
      </c>
      <c r="BA422" s="35" t="s">
        <v>554</v>
      </c>
      <c r="BC422" s="62">
        <f>AW422+AX422</f>
      </c>
      <c r="BD422" s="62">
        <f>H422/(100-BE422)*100</f>
      </c>
      <c r="BE422" s="62" t="n">
        <v>0</v>
      </c>
      <c r="BF422" s="62">
        <f>M422</f>
      </c>
      <c r="BH422" s="62">
        <f>G422*AO422</f>
      </c>
      <c r="BI422" s="62">
        <f>G422*AP422</f>
      </c>
      <c r="BJ422" s="62">
        <f>G422*H422</f>
      </c>
      <c r="BK422" s="65" t="s">
        <v>66</v>
      </c>
      <c r="BL422" s="62" t="n">
        <v>18</v>
      </c>
      <c r="BW422" s="62" t="n">
        <v>21</v>
      </c>
      <c r="BX422" s="16" t="s">
        <v>133</v>
      </c>
    </row>
    <row r="423">
      <c r="A423" s="56" t="s">
        <v>53</v>
      </c>
      <c r="B423" s="57" t="s">
        <v>548</v>
      </c>
      <c r="C423" s="57" t="s">
        <v>134</v>
      </c>
      <c r="D423" s="58" t="s">
        <v>135</v>
      </c>
      <c r="E423" s="57"/>
      <c r="F423" s="59" t="s">
        <v>4</v>
      </c>
      <c r="G423" s="59" t="s">
        <v>4</v>
      </c>
      <c r="H423" s="60" t="s">
        <v>4</v>
      </c>
      <c r="I423" s="2">
        <f>ROUND(SUM(I424:I424),2)</f>
      </c>
      <c r="J423" s="2">
        <f>ROUND(SUM(J424:J424),2)</f>
      </c>
      <c r="K423" s="2">
        <f>ROUND(SUM(K424:K424),2)</f>
      </c>
      <c r="L423" s="35" t="s">
        <v>53</v>
      </c>
      <c r="M423" s="2">
        <f>SUM(M424:M424)</f>
      </c>
      <c r="N423" s="61" t="s">
        <v>53</v>
      </c>
      <c r="AI423" s="35" t="s">
        <v>548</v>
      </c>
      <c r="AS423" s="2">
        <f>SUM(AJ424:AJ424)</f>
      </c>
      <c r="AT423" s="2">
        <f>SUM(AK424:AK424)</f>
      </c>
      <c r="AU423" s="2">
        <f>SUM(AL424:AL424)</f>
      </c>
    </row>
    <row r="424">
      <c r="A424" s="10" t="s">
        <v>572</v>
      </c>
      <c r="B424" s="11" t="s">
        <v>548</v>
      </c>
      <c r="C424" s="11" t="s">
        <v>573</v>
      </c>
      <c r="D424" s="16" t="s">
        <v>574</v>
      </c>
      <c r="E424" s="11"/>
      <c r="F424" s="11" t="s">
        <v>61</v>
      </c>
      <c r="G424" s="62" t="n">
        <v>74</v>
      </c>
      <c r="H424" s="63" t="n">
        <v>0</v>
      </c>
      <c r="I424" s="62">
        <f>ROUND(G424*AO424,2)</f>
      </c>
      <c r="J424" s="62">
        <f>ROUND(G424*AP424,2)</f>
      </c>
      <c r="K424" s="62">
        <f>ROUND(G424*H424,2)</f>
      </c>
      <c r="L424" s="62" t="n">
        <v>0</v>
      </c>
      <c r="M424" s="62">
        <f>G424*L424</f>
      </c>
      <c r="N424" s="64" t="s">
        <v>62</v>
      </c>
      <c r="Z424" s="62">
        <f>ROUND(IF(AQ424="5",BJ424,0),2)</f>
      </c>
      <c r="AB424" s="62">
        <f>ROUND(IF(AQ424="1",BH424,0),2)</f>
      </c>
      <c r="AC424" s="62">
        <f>ROUND(IF(AQ424="1",BI424,0),2)</f>
      </c>
      <c r="AD424" s="62">
        <f>ROUND(IF(AQ424="7",BH424,0),2)</f>
      </c>
      <c r="AE424" s="62">
        <f>ROUND(IF(AQ424="7",BI424,0),2)</f>
      </c>
      <c r="AF424" s="62">
        <f>ROUND(IF(AQ424="2",BH424,0),2)</f>
      </c>
      <c r="AG424" s="62">
        <f>ROUND(IF(AQ424="2",BI424,0),2)</f>
      </c>
      <c r="AH424" s="62">
        <f>ROUND(IF(AQ424="0",BJ424,0),2)</f>
      </c>
      <c r="AI424" s="35" t="s">
        <v>548</v>
      </c>
      <c r="AJ424" s="62">
        <f>IF(AN424=0,K424,0)</f>
      </c>
      <c r="AK424" s="62">
        <f>IF(AN424=12,K424,0)</f>
      </c>
      <c r="AL424" s="62">
        <f>IF(AN424=21,K424,0)</f>
      </c>
      <c r="AN424" s="62" t="n">
        <v>21</v>
      </c>
      <c r="AO424" s="62">
        <f>H424*0.010409357</f>
      </c>
      <c r="AP424" s="62">
        <f>H424*(1-0.010409357)</f>
      </c>
      <c r="AQ424" s="65" t="s">
        <v>58</v>
      </c>
      <c r="AV424" s="62">
        <f>ROUND(AW424+AX424,2)</f>
      </c>
      <c r="AW424" s="62">
        <f>ROUND(G424*AO424,2)</f>
      </c>
      <c r="AX424" s="62">
        <f>ROUND(G424*AP424,2)</f>
      </c>
      <c r="AY424" s="65" t="s">
        <v>138</v>
      </c>
      <c r="AZ424" s="65" t="s">
        <v>575</v>
      </c>
      <c r="BA424" s="35" t="s">
        <v>554</v>
      </c>
      <c r="BC424" s="62">
        <f>AW424+AX424</f>
      </c>
      <c r="BD424" s="62">
        <f>H424/(100-BE424)*100</f>
      </c>
      <c r="BE424" s="62" t="n">
        <v>0</v>
      </c>
      <c r="BF424" s="62">
        <f>M424</f>
      </c>
      <c r="BH424" s="62">
        <f>G424*AO424</f>
      </c>
      <c r="BI424" s="62">
        <f>G424*AP424</f>
      </c>
      <c r="BJ424" s="62">
        <f>G424*H424</f>
      </c>
      <c r="BK424" s="65" t="s">
        <v>66</v>
      </c>
      <c r="BL424" s="62" t="n">
        <v>56</v>
      </c>
      <c r="BW424" s="62" t="n">
        <v>21</v>
      </c>
      <c r="BX424" s="16" t="s">
        <v>574</v>
      </c>
    </row>
    <row r="425">
      <c r="A425" s="66"/>
      <c r="D425" s="72" t="s">
        <v>576</v>
      </c>
      <c r="E425" s="73" t="s">
        <v>53</v>
      </c>
      <c r="G425" s="74" t="n">
        <v>74</v>
      </c>
      <c r="N425" s="75"/>
    </row>
    <row r="426">
      <c r="A426" s="56" t="s">
        <v>53</v>
      </c>
      <c r="B426" s="57" t="s">
        <v>548</v>
      </c>
      <c r="C426" s="57" t="s">
        <v>152</v>
      </c>
      <c r="D426" s="58" t="s">
        <v>153</v>
      </c>
      <c r="E426" s="57"/>
      <c r="F426" s="59" t="s">
        <v>4</v>
      </c>
      <c r="G426" s="59" t="s">
        <v>4</v>
      </c>
      <c r="H426" s="60" t="s">
        <v>4</v>
      </c>
      <c r="I426" s="2">
        <f>ROUND(SUM(I427:I430),2)</f>
      </c>
      <c r="J426" s="2">
        <f>ROUND(SUM(J427:J430),2)</f>
      </c>
      <c r="K426" s="2">
        <f>ROUND(SUM(K427:K430),2)</f>
      </c>
      <c r="L426" s="35" t="s">
        <v>53</v>
      </c>
      <c r="M426" s="2">
        <f>SUM(M427:M430)</f>
      </c>
      <c r="N426" s="61" t="s">
        <v>53</v>
      </c>
      <c r="AI426" s="35" t="s">
        <v>548</v>
      </c>
      <c r="AS426" s="2">
        <f>SUM(AJ427:AJ430)</f>
      </c>
      <c r="AT426" s="2">
        <f>SUM(AK427:AK430)</f>
      </c>
      <c r="AU426" s="2">
        <f>SUM(AL427:AL430)</f>
      </c>
    </row>
    <row r="427">
      <c r="A427" s="10" t="s">
        <v>577</v>
      </c>
      <c r="B427" s="11" t="s">
        <v>548</v>
      </c>
      <c r="C427" s="11" t="s">
        <v>155</v>
      </c>
      <c r="D427" s="16" t="s">
        <v>156</v>
      </c>
      <c r="E427" s="11"/>
      <c r="F427" s="11" t="s">
        <v>61</v>
      </c>
      <c r="G427" s="62" t="n">
        <v>112</v>
      </c>
      <c r="H427" s="63" t="n">
        <v>0</v>
      </c>
      <c r="I427" s="62">
        <f>ROUND(G427*AO427,2)</f>
      </c>
      <c r="J427" s="62">
        <f>ROUND(G427*AP427,2)</f>
      </c>
      <c r="K427" s="62">
        <f>ROUND(G427*H427,2)</f>
      </c>
      <c r="L427" s="62" t="n">
        <v>0.00031</v>
      </c>
      <c r="M427" s="62">
        <f>G427*L427</f>
      </c>
      <c r="N427" s="64" t="s">
        <v>157</v>
      </c>
      <c r="Z427" s="62">
        <f>ROUND(IF(AQ427="5",BJ427,0),2)</f>
      </c>
      <c r="AB427" s="62">
        <f>ROUND(IF(AQ427="1",BH427,0),2)</f>
      </c>
      <c r="AC427" s="62">
        <f>ROUND(IF(AQ427="1",BI427,0),2)</f>
      </c>
      <c r="AD427" s="62">
        <f>ROUND(IF(AQ427="7",BH427,0),2)</f>
      </c>
      <c r="AE427" s="62">
        <f>ROUND(IF(AQ427="7",BI427,0),2)</f>
      </c>
      <c r="AF427" s="62">
        <f>ROUND(IF(AQ427="2",BH427,0),2)</f>
      </c>
      <c r="AG427" s="62">
        <f>ROUND(IF(AQ427="2",BI427,0),2)</f>
      </c>
      <c r="AH427" s="62">
        <f>ROUND(IF(AQ427="0",BJ427,0),2)</f>
      </c>
      <c r="AI427" s="35" t="s">
        <v>548</v>
      </c>
      <c r="AJ427" s="62">
        <f>IF(AN427=0,K427,0)</f>
      </c>
      <c r="AK427" s="62">
        <f>IF(AN427=12,K427,0)</f>
      </c>
      <c r="AL427" s="62">
        <f>IF(AN427=21,K427,0)</f>
      </c>
      <c r="AN427" s="62" t="n">
        <v>21</v>
      </c>
      <c r="AO427" s="62">
        <f>H427*0.869374314</f>
      </c>
      <c r="AP427" s="62">
        <f>H427*(1-0.869374314)</f>
      </c>
      <c r="AQ427" s="65" t="s">
        <v>58</v>
      </c>
      <c r="AV427" s="62">
        <f>ROUND(AW427+AX427,2)</f>
      </c>
      <c r="AW427" s="62">
        <f>ROUND(G427*AO427,2)</f>
      </c>
      <c r="AX427" s="62">
        <f>ROUND(G427*AP427,2)</f>
      </c>
      <c r="AY427" s="65" t="s">
        <v>158</v>
      </c>
      <c r="AZ427" s="65" t="s">
        <v>575</v>
      </c>
      <c r="BA427" s="35" t="s">
        <v>554</v>
      </c>
      <c r="BC427" s="62">
        <f>AW427+AX427</f>
      </c>
      <c r="BD427" s="62">
        <f>H427/(100-BE427)*100</f>
      </c>
      <c r="BE427" s="62" t="n">
        <v>0</v>
      </c>
      <c r="BF427" s="62">
        <f>M427</f>
      </c>
      <c r="BH427" s="62">
        <f>G427*AO427</f>
      </c>
      <c r="BI427" s="62">
        <f>G427*AP427</f>
      </c>
      <c r="BJ427" s="62">
        <f>G427*H427</f>
      </c>
      <c r="BK427" s="65" t="s">
        <v>66</v>
      </c>
      <c r="BL427" s="62" t="n">
        <v>57</v>
      </c>
      <c r="BW427" s="62" t="n">
        <v>21</v>
      </c>
      <c r="BX427" s="16" t="s">
        <v>156</v>
      </c>
    </row>
    <row r="428">
      <c r="A428" s="10" t="s">
        <v>578</v>
      </c>
      <c r="B428" s="11" t="s">
        <v>548</v>
      </c>
      <c r="C428" s="11" t="s">
        <v>579</v>
      </c>
      <c r="D428" s="16" t="s">
        <v>580</v>
      </c>
      <c r="E428" s="11"/>
      <c r="F428" s="11" t="s">
        <v>61</v>
      </c>
      <c r="G428" s="62" t="n">
        <v>112</v>
      </c>
      <c r="H428" s="63" t="n">
        <v>0</v>
      </c>
      <c r="I428" s="62">
        <f>ROUND(G428*AO428,2)</f>
      </c>
      <c r="J428" s="62">
        <f>ROUND(G428*AP428,2)</f>
      </c>
      <c r="K428" s="62">
        <f>ROUND(G428*H428,2)</f>
      </c>
      <c r="L428" s="62" t="n">
        <v>0.12966</v>
      </c>
      <c r="M428" s="62">
        <f>G428*L428</f>
      </c>
      <c r="N428" s="64" t="s">
        <v>62</v>
      </c>
      <c r="Z428" s="62">
        <f>ROUND(IF(AQ428="5",BJ428,0),2)</f>
      </c>
      <c r="AB428" s="62">
        <f>ROUND(IF(AQ428="1",BH428,0),2)</f>
      </c>
      <c r="AC428" s="62">
        <f>ROUND(IF(AQ428="1",BI428,0),2)</f>
      </c>
      <c r="AD428" s="62">
        <f>ROUND(IF(AQ428="7",BH428,0),2)</f>
      </c>
      <c r="AE428" s="62">
        <f>ROUND(IF(AQ428="7",BI428,0),2)</f>
      </c>
      <c r="AF428" s="62">
        <f>ROUND(IF(AQ428="2",BH428,0),2)</f>
      </c>
      <c r="AG428" s="62">
        <f>ROUND(IF(AQ428="2",BI428,0),2)</f>
      </c>
      <c r="AH428" s="62">
        <f>ROUND(IF(AQ428="0",BJ428,0),2)</f>
      </c>
      <c r="AI428" s="35" t="s">
        <v>548</v>
      </c>
      <c r="AJ428" s="62">
        <f>IF(AN428=0,K428,0)</f>
      </c>
      <c r="AK428" s="62">
        <f>IF(AN428=12,K428,0)</f>
      </c>
      <c r="AL428" s="62">
        <f>IF(AN428=21,K428,0)</f>
      </c>
      <c r="AN428" s="62" t="n">
        <v>21</v>
      </c>
      <c r="AO428" s="62">
        <f>H428*0.603761028</f>
      </c>
      <c r="AP428" s="62">
        <f>H428*(1-0.603761028)</f>
      </c>
      <c r="AQ428" s="65" t="s">
        <v>58</v>
      </c>
      <c r="AV428" s="62">
        <f>ROUND(AW428+AX428,2)</f>
      </c>
      <c r="AW428" s="62">
        <f>ROUND(G428*AO428,2)</f>
      </c>
      <c r="AX428" s="62">
        <f>ROUND(G428*AP428,2)</f>
      </c>
      <c r="AY428" s="65" t="s">
        <v>158</v>
      </c>
      <c r="AZ428" s="65" t="s">
        <v>575</v>
      </c>
      <c r="BA428" s="35" t="s">
        <v>554</v>
      </c>
      <c r="BC428" s="62">
        <f>AW428+AX428</f>
      </c>
      <c r="BD428" s="62">
        <f>H428/(100-BE428)*100</f>
      </c>
      <c r="BE428" s="62" t="n">
        <v>0</v>
      </c>
      <c r="BF428" s="62">
        <f>M428</f>
      </c>
      <c r="BH428" s="62">
        <f>G428*AO428</f>
      </c>
      <c r="BI428" s="62">
        <f>G428*AP428</f>
      </c>
      <c r="BJ428" s="62">
        <f>G428*H428</f>
      </c>
      <c r="BK428" s="65" t="s">
        <v>66</v>
      </c>
      <c r="BL428" s="62" t="n">
        <v>57</v>
      </c>
      <c r="BW428" s="62" t="n">
        <v>21</v>
      </c>
      <c r="BX428" s="16" t="s">
        <v>580</v>
      </c>
    </row>
    <row r="429" customHeight="true" ht="13.5">
      <c r="A429" s="66"/>
      <c r="C429" s="67" t="s">
        <v>70</v>
      </c>
      <c r="D429" s="68" t="s">
        <v>162</v>
      </c>
      <c r="E429" s="69"/>
      <c r="F429" s="69"/>
      <c r="G429" s="69"/>
      <c r="H429" s="70"/>
      <c r="I429" s="69"/>
      <c r="J429" s="69"/>
      <c r="K429" s="69"/>
      <c r="L429" s="69"/>
      <c r="M429" s="69"/>
      <c r="N429" s="71"/>
    </row>
    <row r="430">
      <c r="A430" s="10" t="s">
        <v>581</v>
      </c>
      <c r="B430" s="11" t="s">
        <v>548</v>
      </c>
      <c r="C430" s="11" t="s">
        <v>164</v>
      </c>
      <c r="D430" s="16" t="s">
        <v>165</v>
      </c>
      <c r="E430" s="11"/>
      <c r="F430" s="11" t="s">
        <v>61</v>
      </c>
      <c r="G430" s="62" t="n">
        <v>37.8</v>
      </c>
      <c r="H430" s="63" t="n">
        <v>0</v>
      </c>
      <c r="I430" s="62">
        <f>ROUND(G430*AO430,2)</f>
      </c>
      <c r="J430" s="62">
        <f>ROUND(G430*AP430,2)</f>
      </c>
      <c r="K430" s="62">
        <f>ROUND(G430*H430,2)</f>
      </c>
      <c r="L430" s="62" t="n">
        <v>0.18152</v>
      </c>
      <c r="M430" s="62">
        <f>G430*L430</f>
      </c>
      <c r="N430" s="64" t="s">
        <v>62</v>
      </c>
      <c r="Z430" s="62">
        <f>ROUND(IF(AQ430="5",BJ430,0),2)</f>
      </c>
      <c r="AB430" s="62">
        <f>ROUND(IF(AQ430="1",BH430,0),2)</f>
      </c>
      <c r="AC430" s="62">
        <f>ROUND(IF(AQ430="1",BI430,0),2)</f>
      </c>
      <c r="AD430" s="62">
        <f>ROUND(IF(AQ430="7",BH430,0),2)</f>
      </c>
      <c r="AE430" s="62">
        <f>ROUND(IF(AQ430="7",BI430,0),2)</f>
      </c>
      <c r="AF430" s="62">
        <f>ROUND(IF(AQ430="2",BH430,0),2)</f>
      </c>
      <c r="AG430" s="62">
        <f>ROUND(IF(AQ430="2",BI430,0),2)</f>
      </c>
      <c r="AH430" s="62">
        <f>ROUND(IF(AQ430="0",BJ430,0),2)</f>
      </c>
      <c r="AI430" s="35" t="s">
        <v>548</v>
      </c>
      <c r="AJ430" s="62">
        <f>IF(AN430=0,K430,0)</f>
      </c>
      <c r="AK430" s="62">
        <f>IF(AN430=12,K430,0)</f>
      </c>
      <c r="AL430" s="62">
        <f>IF(AN430=21,K430,0)</f>
      </c>
      <c r="AN430" s="62" t="n">
        <v>21</v>
      </c>
      <c r="AO430" s="62">
        <f>H430*0.604903871</f>
      </c>
      <c r="AP430" s="62">
        <f>H430*(1-0.604903871)</f>
      </c>
      <c r="AQ430" s="65" t="s">
        <v>58</v>
      </c>
      <c r="AV430" s="62">
        <f>ROUND(AW430+AX430,2)</f>
      </c>
      <c r="AW430" s="62">
        <f>ROUND(G430*AO430,2)</f>
      </c>
      <c r="AX430" s="62">
        <f>ROUND(G430*AP430,2)</f>
      </c>
      <c r="AY430" s="65" t="s">
        <v>158</v>
      </c>
      <c r="AZ430" s="65" t="s">
        <v>575</v>
      </c>
      <c r="BA430" s="35" t="s">
        <v>554</v>
      </c>
      <c r="BC430" s="62">
        <f>AW430+AX430</f>
      </c>
      <c r="BD430" s="62">
        <f>H430/(100-BE430)*100</f>
      </c>
      <c r="BE430" s="62" t="n">
        <v>0</v>
      </c>
      <c r="BF430" s="62">
        <f>M430</f>
      </c>
      <c r="BH430" s="62">
        <f>G430*AO430</f>
      </c>
      <c r="BI430" s="62">
        <f>G430*AP430</f>
      </c>
      <c r="BJ430" s="62">
        <f>G430*H430</f>
      </c>
      <c r="BK430" s="65" t="s">
        <v>66</v>
      </c>
      <c r="BL430" s="62" t="n">
        <v>57</v>
      </c>
      <c r="BW430" s="62" t="n">
        <v>21</v>
      </c>
      <c r="BX430" s="16" t="s">
        <v>165</v>
      </c>
    </row>
    <row r="431" customHeight="true" ht="13.5">
      <c r="A431" s="66"/>
      <c r="C431" s="67" t="s">
        <v>70</v>
      </c>
      <c r="D431" s="68" t="s">
        <v>162</v>
      </c>
      <c r="E431" s="69"/>
      <c r="F431" s="69"/>
      <c r="G431" s="69"/>
      <c r="H431" s="70"/>
      <c r="I431" s="69"/>
      <c r="J431" s="69"/>
      <c r="K431" s="69"/>
      <c r="L431" s="69"/>
      <c r="M431" s="69"/>
      <c r="N431" s="71"/>
    </row>
    <row r="432">
      <c r="A432" s="66"/>
      <c r="D432" s="72" t="s">
        <v>582</v>
      </c>
      <c r="E432" s="73" t="s">
        <v>53</v>
      </c>
      <c r="G432" s="74" t="n">
        <v>37.8</v>
      </c>
      <c r="N432" s="75"/>
    </row>
    <row r="433" customHeight="true" ht="13.5">
      <c r="A433" s="66"/>
      <c r="C433" s="76" t="s">
        <v>212</v>
      </c>
      <c r="D433" s="77" t="s">
        <v>583</v>
      </c>
      <c r="E433" s="78"/>
      <c r="F433" s="78"/>
      <c r="G433" s="78"/>
      <c r="H433" s="79"/>
      <c r="I433" s="78"/>
      <c r="J433" s="78"/>
      <c r="K433" s="78"/>
      <c r="L433" s="78"/>
      <c r="M433" s="78"/>
      <c r="N433" s="80"/>
    </row>
    <row r="434">
      <c r="A434" s="56" t="s">
        <v>53</v>
      </c>
      <c r="B434" s="57" t="s">
        <v>548</v>
      </c>
      <c r="C434" s="57" t="s">
        <v>178</v>
      </c>
      <c r="D434" s="58" t="s">
        <v>179</v>
      </c>
      <c r="E434" s="57"/>
      <c r="F434" s="59" t="s">
        <v>4</v>
      </c>
      <c r="G434" s="59" t="s">
        <v>4</v>
      </c>
      <c r="H434" s="60" t="s">
        <v>4</v>
      </c>
      <c r="I434" s="2">
        <f>ROUND(SUM(I435:I440),2)</f>
      </c>
      <c r="J434" s="2">
        <f>ROUND(SUM(J435:J440),2)</f>
      </c>
      <c r="K434" s="2">
        <f>ROUND(SUM(K435:K440),2)</f>
      </c>
      <c r="L434" s="35" t="s">
        <v>53</v>
      </c>
      <c r="M434" s="2">
        <f>SUM(M435:M440)</f>
      </c>
      <c r="N434" s="61" t="s">
        <v>53</v>
      </c>
      <c r="AI434" s="35" t="s">
        <v>548</v>
      </c>
      <c r="AS434" s="2">
        <f>SUM(AJ435:AJ440)</f>
      </c>
      <c r="AT434" s="2">
        <f>SUM(AK435:AK440)</f>
      </c>
      <c r="AU434" s="2">
        <f>SUM(AL435:AL440)</f>
      </c>
    </row>
    <row r="435">
      <c r="A435" s="10" t="s">
        <v>584</v>
      </c>
      <c r="B435" s="11" t="s">
        <v>548</v>
      </c>
      <c r="C435" s="11" t="s">
        <v>585</v>
      </c>
      <c r="D435" s="16" t="s">
        <v>586</v>
      </c>
      <c r="E435" s="11"/>
      <c r="F435" s="11" t="s">
        <v>79</v>
      </c>
      <c r="G435" s="62" t="n">
        <v>2.6</v>
      </c>
      <c r="H435" s="63" t="n">
        <v>0</v>
      </c>
      <c r="I435" s="62">
        <f>ROUND(G435*AO435,2)</f>
      </c>
      <c r="J435" s="62">
        <f>ROUND(G435*AP435,2)</f>
      </c>
      <c r="K435" s="62">
        <f>ROUND(G435*H435,2)</f>
      </c>
      <c r="L435" s="62" t="n">
        <v>0.0001</v>
      </c>
      <c r="M435" s="62">
        <f>G435*L435</f>
      </c>
      <c r="N435" s="64" t="s">
        <v>62</v>
      </c>
      <c r="Z435" s="62">
        <f>ROUND(IF(AQ435="5",BJ435,0),2)</f>
      </c>
      <c r="AB435" s="62">
        <f>ROUND(IF(AQ435="1",BH435,0),2)</f>
      </c>
      <c r="AC435" s="62">
        <f>ROUND(IF(AQ435="1",BI435,0),2)</f>
      </c>
      <c r="AD435" s="62">
        <f>ROUND(IF(AQ435="7",BH435,0),2)</f>
      </c>
      <c r="AE435" s="62">
        <f>ROUND(IF(AQ435="7",BI435,0),2)</f>
      </c>
      <c r="AF435" s="62">
        <f>ROUND(IF(AQ435="2",BH435,0),2)</f>
      </c>
      <c r="AG435" s="62">
        <f>ROUND(IF(AQ435="2",BI435,0),2)</f>
      </c>
      <c r="AH435" s="62">
        <f>ROUND(IF(AQ435="0",BJ435,0),2)</f>
      </c>
      <c r="AI435" s="35" t="s">
        <v>548</v>
      </c>
      <c r="AJ435" s="62">
        <f>IF(AN435=0,K435,0)</f>
      </c>
      <c r="AK435" s="62">
        <f>IF(AN435=12,K435,0)</f>
      </c>
      <c r="AL435" s="62">
        <f>IF(AN435=21,K435,0)</f>
      </c>
      <c r="AN435" s="62" t="n">
        <v>21</v>
      </c>
      <c r="AO435" s="62">
        <f>H435*0.100159426</f>
      </c>
      <c r="AP435" s="62">
        <f>H435*(1-0.100159426)</f>
      </c>
      <c r="AQ435" s="65" t="s">
        <v>58</v>
      </c>
      <c r="AV435" s="62">
        <f>ROUND(AW435+AX435,2)</f>
      </c>
      <c r="AW435" s="62">
        <f>ROUND(G435*AO435,2)</f>
      </c>
      <c r="AX435" s="62">
        <f>ROUND(G435*AP435,2)</f>
      </c>
      <c r="AY435" s="65" t="s">
        <v>183</v>
      </c>
      <c r="AZ435" s="65" t="s">
        <v>587</v>
      </c>
      <c r="BA435" s="35" t="s">
        <v>554</v>
      </c>
      <c r="BC435" s="62">
        <f>AW435+AX435</f>
      </c>
      <c r="BD435" s="62">
        <f>H435/(100-BE435)*100</f>
      </c>
      <c r="BE435" s="62" t="n">
        <v>0</v>
      </c>
      <c r="BF435" s="62">
        <f>M435</f>
      </c>
      <c r="BH435" s="62">
        <f>G435*AO435</f>
      </c>
      <c r="BI435" s="62">
        <f>G435*AP435</f>
      </c>
      <c r="BJ435" s="62">
        <f>G435*H435</f>
      </c>
      <c r="BK435" s="65" t="s">
        <v>66</v>
      </c>
      <c r="BL435" s="62" t="n">
        <v>91</v>
      </c>
      <c r="BW435" s="62" t="n">
        <v>21</v>
      </c>
      <c r="BX435" s="16" t="s">
        <v>586</v>
      </c>
    </row>
    <row r="436" customHeight="true" ht="13.5">
      <c r="A436" s="66"/>
      <c r="C436" s="67" t="s">
        <v>70</v>
      </c>
      <c r="D436" s="68" t="s">
        <v>588</v>
      </c>
      <c r="E436" s="69"/>
      <c r="F436" s="69"/>
      <c r="G436" s="69"/>
      <c r="H436" s="70"/>
      <c r="I436" s="69"/>
      <c r="J436" s="69"/>
      <c r="K436" s="69"/>
      <c r="L436" s="69"/>
      <c r="M436" s="69"/>
      <c r="N436" s="71"/>
    </row>
    <row r="437">
      <c r="A437" s="10" t="s">
        <v>589</v>
      </c>
      <c r="B437" s="11" t="s">
        <v>548</v>
      </c>
      <c r="C437" s="11" t="s">
        <v>590</v>
      </c>
      <c r="D437" s="16" t="s">
        <v>591</v>
      </c>
      <c r="E437" s="11"/>
      <c r="F437" s="11" t="s">
        <v>79</v>
      </c>
      <c r="G437" s="62" t="n">
        <v>5.2</v>
      </c>
      <c r="H437" s="63" t="n">
        <v>0</v>
      </c>
      <c r="I437" s="62">
        <f>ROUND(G437*AO437,2)</f>
      </c>
      <c r="J437" s="62">
        <f>ROUND(G437*AP437,2)</f>
      </c>
      <c r="K437" s="62">
        <f>ROUND(G437*H437,2)</f>
      </c>
      <c r="L437" s="62" t="n">
        <v>0</v>
      </c>
      <c r="M437" s="62">
        <f>G437*L437</f>
      </c>
      <c r="N437" s="64" t="s">
        <v>62</v>
      </c>
      <c r="Z437" s="62">
        <f>ROUND(IF(AQ437="5",BJ437,0),2)</f>
      </c>
      <c r="AB437" s="62">
        <f>ROUND(IF(AQ437="1",BH437,0),2)</f>
      </c>
      <c r="AC437" s="62">
        <f>ROUND(IF(AQ437="1",BI437,0),2)</f>
      </c>
      <c r="AD437" s="62">
        <f>ROUND(IF(AQ437="7",BH437,0),2)</f>
      </c>
      <c r="AE437" s="62">
        <f>ROUND(IF(AQ437="7",BI437,0),2)</f>
      </c>
      <c r="AF437" s="62">
        <f>ROUND(IF(AQ437="2",BH437,0),2)</f>
      </c>
      <c r="AG437" s="62">
        <f>ROUND(IF(AQ437="2",BI437,0),2)</f>
      </c>
      <c r="AH437" s="62">
        <f>ROUND(IF(AQ437="0",BJ437,0),2)</f>
      </c>
      <c r="AI437" s="35" t="s">
        <v>548</v>
      </c>
      <c r="AJ437" s="62">
        <f>IF(AN437=0,K437,0)</f>
      </c>
      <c r="AK437" s="62">
        <f>IF(AN437=12,K437,0)</f>
      </c>
      <c r="AL437" s="62">
        <f>IF(AN437=21,K437,0)</f>
      </c>
      <c r="AN437" s="62" t="n">
        <v>21</v>
      </c>
      <c r="AO437" s="62">
        <f>H437*0.533740083</f>
      </c>
      <c r="AP437" s="62">
        <f>H437*(1-0.533740083)</f>
      </c>
      <c r="AQ437" s="65" t="s">
        <v>58</v>
      </c>
      <c r="AV437" s="62">
        <f>ROUND(AW437+AX437,2)</f>
      </c>
      <c r="AW437" s="62">
        <f>ROUND(G437*AO437,2)</f>
      </c>
      <c r="AX437" s="62">
        <f>ROUND(G437*AP437,2)</f>
      </c>
      <c r="AY437" s="65" t="s">
        <v>183</v>
      </c>
      <c r="AZ437" s="65" t="s">
        <v>587</v>
      </c>
      <c r="BA437" s="35" t="s">
        <v>554</v>
      </c>
      <c r="BC437" s="62">
        <f>AW437+AX437</f>
      </c>
      <c r="BD437" s="62">
        <f>H437/(100-BE437)*100</f>
      </c>
      <c r="BE437" s="62" t="n">
        <v>0</v>
      </c>
      <c r="BF437" s="62">
        <f>M437</f>
      </c>
      <c r="BH437" s="62">
        <f>G437*AO437</f>
      </c>
      <c r="BI437" s="62">
        <f>G437*AP437</f>
      </c>
      <c r="BJ437" s="62">
        <f>G437*H437</f>
      </c>
      <c r="BK437" s="65" t="s">
        <v>66</v>
      </c>
      <c r="BL437" s="62" t="n">
        <v>91</v>
      </c>
      <c r="BW437" s="62" t="n">
        <v>21</v>
      </c>
      <c r="BX437" s="16" t="s">
        <v>591</v>
      </c>
    </row>
    <row r="438">
      <c r="A438" s="66"/>
      <c r="D438" s="72" t="s">
        <v>592</v>
      </c>
      <c r="E438" s="73" t="s">
        <v>53</v>
      </c>
      <c r="G438" s="74" t="n">
        <v>5.2</v>
      </c>
      <c r="N438" s="75"/>
    </row>
    <row r="439">
      <c r="A439" s="10" t="s">
        <v>593</v>
      </c>
      <c r="B439" s="11" t="s">
        <v>548</v>
      </c>
      <c r="C439" s="11" t="s">
        <v>594</v>
      </c>
      <c r="D439" s="16" t="s">
        <v>595</v>
      </c>
      <c r="E439" s="11"/>
      <c r="F439" s="11" t="s">
        <v>61</v>
      </c>
      <c r="G439" s="62" t="n">
        <v>112</v>
      </c>
      <c r="H439" s="63" t="n">
        <v>0</v>
      </c>
      <c r="I439" s="62">
        <f>ROUND(G439*AO439,2)</f>
      </c>
      <c r="J439" s="62">
        <f>ROUND(G439*AP439,2)</f>
      </c>
      <c r="K439" s="62">
        <f>ROUND(G439*H439,2)</f>
      </c>
      <c r="L439" s="62" t="n">
        <v>1E-5</v>
      </c>
      <c r="M439" s="62">
        <f>G439*L439</f>
      </c>
      <c r="N439" s="64" t="s">
        <v>62</v>
      </c>
      <c r="Z439" s="62">
        <f>ROUND(IF(AQ439="5",BJ439,0),2)</f>
      </c>
      <c r="AB439" s="62">
        <f>ROUND(IF(AQ439="1",BH439,0),2)</f>
      </c>
      <c r="AC439" s="62">
        <f>ROUND(IF(AQ439="1",BI439,0),2)</f>
      </c>
      <c r="AD439" s="62">
        <f>ROUND(IF(AQ439="7",BH439,0),2)</f>
      </c>
      <c r="AE439" s="62">
        <f>ROUND(IF(AQ439="7",BI439,0),2)</f>
      </c>
      <c r="AF439" s="62">
        <f>ROUND(IF(AQ439="2",BH439,0),2)</f>
      </c>
      <c r="AG439" s="62">
        <f>ROUND(IF(AQ439="2",BI439,0),2)</f>
      </c>
      <c r="AH439" s="62">
        <f>ROUND(IF(AQ439="0",BJ439,0),2)</f>
      </c>
      <c r="AI439" s="35" t="s">
        <v>548</v>
      </c>
      <c r="AJ439" s="62">
        <f>IF(AN439=0,K439,0)</f>
      </c>
      <c r="AK439" s="62">
        <f>IF(AN439=12,K439,0)</f>
      </c>
      <c r="AL439" s="62">
        <f>IF(AN439=21,K439,0)</f>
      </c>
      <c r="AN439" s="62" t="n">
        <v>21</v>
      </c>
      <c r="AO439" s="62">
        <f>H439*0.073624017</f>
      </c>
      <c r="AP439" s="62">
        <f>H439*(1-0.073624017)</f>
      </c>
      <c r="AQ439" s="65" t="s">
        <v>58</v>
      </c>
      <c r="AV439" s="62">
        <f>ROUND(AW439+AX439,2)</f>
      </c>
      <c r="AW439" s="62">
        <f>ROUND(G439*AO439,2)</f>
      </c>
      <c r="AX439" s="62">
        <f>ROUND(G439*AP439,2)</f>
      </c>
      <c r="AY439" s="65" t="s">
        <v>183</v>
      </c>
      <c r="AZ439" s="65" t="s">
        <v>587</v>
      </c>
      <c r="BA439" s="35" t="s">
        <v>554</v>
      </c>
      <c r="BC439" s="62">
        <f>AW439+AX439</f>
      </c>
      <c r="BD439" s="62">
        <f>H439/(100-BE439)*100</f>
      </c>
      <c r="BE439" s="62" t="n">
        <v>0</v>
      </c>
      <c r="BF439" s="62">
        <f>M439</f>
      </c>
      <c r="BH439" s="62">
        <f>G439*AO439</f>
      </c>
      <c r="BI439" s="62">
        <f>G439*AP439</f>
      </c>
      <c r="BJ439" s="62">
        <f>G439*H439</f>
      </c>
      <c r="BK439" s="65" t="s">
        <v>66</v>
      </c>
      <c r="BL439" s="62" t="n">
        <v>91</v>
      </c>
      <c r="BW439" s="62" t="n">
        <v>21</v>
      </c>
      <c r="BX439" s="16" t="s">
        <v>595</v>
      </c>
    </row>
    <row r="440">
      <c r="A440" s="10" t="s">
        <v>596</v>
      </c>
      <c r="B440" s="11" t="s">
        <v>548</v>
      </c>
      <c r="C440" s="11" t="s">
        <v>597</v>
      </c>
      <c r="D440" s="16" t="s">
        <v>598</v>
      </c>
      <c r="E440" s="11"/>
      <c r="F440" s="11" t="s">
        <v>61</v>
      </c>
      <c r="G440" s="62" t="n">
        <v>112</v>
      </c>
      <c r="H440" s="63" t="n">
        <v>0</v>
      </c>
      <c r="I440" s="62">
        <f>ROUND(G440*AO440,2)</f>
      </c>
      <c r="J440" s="62">
        <f>ROUND(G440*AP440,2)</f>
      </c>
      <c r="K440" s="62">
        <f>ROUND(G440*H440,2)</f>
      </c>
      <c r="L440" s="62" t="n">
        <v>0</v>
      </c>
      <c r="M440" s="62">
        <f>G440*L440</f>
      </c>
      <c r="N440" s="64" t="s">
        <v>62</v>
      </c>
      <c r="Z440" s="62">
        <f>ROUND(IF(AQ440="5",BJ440,0),2)</f>
      </c>
      <c r="AB440" s="62">
        <f>ROUND(IF(AQ440="1",BH440,0),2)</f>
      </c>
      <c r="AC440" s="62">
        <f>ROUND(IF(AQ440="1",BI440,0),2)</f>
      </c>
      <c r="AD440" s="62">
        <f>ROUND(IF(AQ440="7",BH440,0),2)</f>
      </c>
      <c r="AE440" s="62">
        <f>ROUND(IF(AQ440="7",BI440,0),2)</f>
      </c>
      <c r="AF440" s="62">
        <f>ROUND(IF(AQ440="2",BH440,0),2)</f>
      </c>
      <c r="AG440" s="62">
        <f>ROUND(IF(AQ440="2",BI440,0),2)</f>
      </c>
      <c r="AH440" s="62">
        <f>ROUND(IF(AQ440="0",BJ440,0),2)</f>
      </c>
      <c r="AI440" s="35" t="s">
        <v>548</v>
      </c>
      <c r="AJ440" s="62">
        <f>IF(AN440=0,K440,0)</f>
      </c>
      <c r="AK440" s="62">
        <f>IF(AN440=12,K440,0)</f>
      </c>
      <c r="AL440" s="62">
        <f>IF(AN440=21,K440,0)</f>
      </c>
      <c r="AN440" s="62" t="n">
        <v>21</v>
      </c>
      <c r="AO440" s="62">
        <f>H440*0</f>
      </c>
      <c r="AP440" s="62">
        <f>H440*(1-0)</f>
      </c>
      <c r="AQ440" s="65" t="s">
        <v>58</v>
      </c>
      <c r="AV440" s="62">
        <f>ROUND(AW440+AX440,2)</f>
      </c>
      <c r="AW440" s="62">
        <f>ROUND(G440*AO440,2)</f>
      </c>
      <c r="AX440" s="62">
        <f>ROUND(G440*AP440,2)</f>
      </c>
      <c r="AY440" s="65" t="s">
        <v>183</v>
      </c>
      <c r="AZ440" s="65" t="s">
        <v>587</v>
      </c>
      <c r="BA440" s="35" t="s">
        <v>554</v>
      </c>
      <c r="BC440" s="62">
        <f>AW440+AX440</f>
      </c>
      <c r="BD440" s="62">
        <f>H440/(100-BE440)*100</f>
      </c>
      <c r="BE440" s="62" t="n">
        <v>0</v>
      </c>
      <c r="BF440" s="62">
        <f>M440</f>
      </c>
      <c r="BH440" s="62">
        <f>G440*AO440</f>
      </c>
      <c r="BI440" s="62">
        <f>G440*AP440</f>
      </c>
      <c r="BJ440" s="62">
        <f>G440*H440</f>
      </c>
      <c r="BK440" s="65" t="s">
        <v>66</v>
      </c>
      <c r="BL440" s="62" t="n">
        <v>91</v>
      </c>
      <c r="BW440" s="62" t="n">
        <v>21</v>
      </c>
      <c r="BX440" s="16" t="s">
        <v>598</v>
      </c>
    </row>
    <row r="441">
      <c r="A441" s="56" t="s">
        <v>53</v>
      </c>
      <c r="B441" s="57" t="s">
        <v>548</v>
      </c>
      <c r="C441" s="57" t="s">
        <v>193</v>
      </c>
      <c r="D441" s="58" t="s">
        <v>194</v>
      </c>
      <c r="E441" s="57"/>
      <c r="F441" s="59" t="s">
        <v>4</v>
      </c>
      <c r="G441" s="59" t="s">
        <v>4</v>
      </c>
      <c r="H441" s="60" t="s">
        <v>4</v>
      </c>
      <c r="I441" s="2">
        <f>ROUND(SUM(I442:I442),2)</f>
      </c>
      <c r="J441" s="2">
        <f>ROUND(SUM(J442:J442),2)</f>
      </c>
      <c r="K441" s="2">
        <f>ROUND(SUM(K442:K442),2)</f>
      </c>
      <c r="L441" s="35" t="s">
        <v>53</v>
      </c>
      <c r="M441" s="2">
        <f>SUM(M442:M442)</f>
      </c>
      <c r="N441" s="61" t="s">
        <v>53</v>
      </c>
      <c r="AI441" s="35" t="s">
        <v>548</v>
      </c>
      <c r="AS441" s="2">
        <f>SUM(AJ442:AJ442)</f>
      </c>
      <c r="AT441" s="2">
        <f>SUM(AK442:AK442)</f>
      </c>
      <c r="AU441" s="2">
        <f>SUM(AL442:AL442)</f>
      </c>
    </row>
    <row r="442">
      <c r="A442" s="10" t="s">
        <v>599</v>
      </c>
      <c r="B442" s="11" t="s">
        <v>548</v>
      </c>
      <c r="C442" s="11" t="s">
        <v>196</v>
      </c>
      <c r="D442" s="16" t="s">
        <v>197</v>
      </c>
      <c r="E442" s="11"/>
      <c r="F442" s="11" t="s">
        <v>198</v>
      </c>
      <c r="G442" s="62" t="n">
        <v>21.42</v>
      </c>
      <c r="H442" s="63" t="n">
        <v>0</v>
      </c>
      <c r="I442" s="62">
        <f>ROUND(G442*AO442,2)</f>
      </c>
      <c r="J442" s="62">
        <f>ROUND(G442*AP442,2)</f>
      </c>
      <c r="K442" s="62">
        <f>ROUND(G442*H442,2)</f>
      </c>
      <c r="L442" s="62" t="n">
        <v>0</v>
      </c>
      <c r="M442" s="62">
        <f>G442*L442</f>
      </c>
      <c r="N442" s="64" t="s">
        <v>62</v>
      </c>
      <c r="Z442" s="62">
        <f>ROUND(IF(AQ442="5",BJ442,0),2)</f>
      </c>
      <c r="AB442" s="62">
        <f>ROUND(IF(AQ442="1",BH442,0),2)</f>
      </c>
      <c r="AC442" s="62">
        <f>ROUND(IF(AQ442="1",BI442,0),2)</f>
      </c>
      <c r="AD442" s="62">
        <f>ROUND(IF(AQ442="7",BH442,0),2)</f>
      </c>
      <c r="AE442" s="62">
        <f>ROUND(IF(AQ442="7",BI442,0),2)</f>
      </c>
      <c r="AF442" s="62">
        <f>ROUND(IF(AQ442="2",BH442,0),2)</f>
      </c>
      <c r="AG442" s="62">
        <f>ROUND(IF(AQ442="2",BI442,0),2)</f>
      </c>
      <c r="AH442" s="62">
        <f>ROUND(IF(AQ442="0",BJ442,0),2)</f>
      </c>
      <c r="AI442" s="35" t="s">
        <v>548</v>
      </c>
      <c r="AJ442" s="62">
        <f>IF(AN442=0,K442,0)</f>
      </c>
      <c r="AK442" s="62">
        <f>IF(AN442=12,K442,0)</f>
      </c>
      <c r="AL442" s="62">
        <f>IF(AN442=21,K442,0)</f>
      </c>
      <c r="AN442" s="62" t="n">
        <v>21</v>
      </c>
      <c r="AO442" s="62">
        <f>H442*0</f>
      </c>
      <c r="AP442" s="62">
        <f>H442*(1-0)</f>
      </c>
      <c r="AQ442" s="65" t="s">
        <v>84</v>
      </c>
      <c r="AV442" s="62">
        <f>ROUND(AW442+AX442,2)</f>
      </c>
      <c r="AW442" s="62">
        <f>ROUND(G442*AO442,2)</f>
      </c>
      <c r="AX442" s="62">
        <f>ROUND(G442*AP442,2)</f>
      </c>
      <c r="AY442" s="65" t="s">
        <v>199</v>
      </c>
      <c r="AZ442" s="65" t="s">
        <v>587</v>
      </c>
      <c r="BA442" s="35" t="s">
        <v>554</v>
      </c>
      <c r="BC442" s="62">
        <f>AW442+AX442</f>
      </c>
      <c r="BD442" s="62">
        <f>H442/(100-BE442)*100</f>
      </c>
      <c r="BE442" s="62" t="n">
        <v>0</v>
      </c>
      <c r="BF442" s="62">
        <f>M442</f>
      </c>
      <c r="BH442" s="62">
        <f>G442*AO442</f>
      </c>
      <c r="BI442" s="62">
        <f>G442*AP442</f>
      </c>
      <c r="BJ442" s="62">
        <f>G442*H442</f>
      </c>
      <c r="BK442" s="65" t="s">
        <v>66</v>
      </c>
      <c r="BL442" s="62"/>
      <c r="BW442" s="62" t="n">
        <v>21</v>
      </c>
      <c r="BX442" s="16" t="s">
        <v>197</v>
      </c>
    </row>
    <row r="443">
      <c r="A443" s="66"/>
      <c r="D443" s="72" t="s">
        <v>600</v>
      </c>
      <c r="E443" s="73" t="s">
        <v>53</v>
      </c>
      <c r="G443" s="74" t="n">
        <v>21.42</v>
      </c>
      <c r="N443" s="75"/>
    </row>
    <row r="444">
      <c r="A444" s="56" t="s">
        <v>53</v>
      </c>
      <c r="B444" s="57" t="s">
        <v>548</v>
      </c>
      <c r="C444" s="57" t="s">
        <v>201</v>
      </c>
      <c r="D444" s="58" t="s">
        <v>202</v>
      </c>
      <c r="E444" s="57"/>
      <c r="F444" s="59" t="s">
        <v>4</v>
      </c>
      <c r="G444" s="59" t="s">
        <v>4</v>
      </c>
      <c r="H444" s="60" t="s">
        <v>4</v>
      </c>
      <c r="I444" s="2">
        <f>ROUND(SUM(I445:I455),2)</f>
      </c>
      <c r="J444" s="2">
        <f>ROUND(SUM(J445:J455),2)</f>
      </c>
      <c r="K444" s="2">
        <f>ROUND(SUM(K445:K455),2)</f>
      </c>
      <c r="L444" s="35" t="s">
        <v>53</v>
      </c>
      <c r="M444" s="2">
        <f>SUM(M445:M455)</f>
      </c>
      <c r="N444" s="61" t="s">
        <v>53</v>
      </c>
      <c r="AI444" s="35" t="s">
        <v>548</v>
      </c>
      <c r="AS444" s="2">
        <f>SUM(AJ445:AJ455)</f>
      </c>
      <c r="AT444" s="2">
        <f>SUM(AK445:AK455)</f>
      </c>
      <c r="AU444" s="2">
        <f>SUM(AL445:AL455)</f>
      </c>
    </row>
    <row r="445">
      <c r="A445" s="10" t="s">
        <v>601</v>
      </c>
      <c r="B445" s="11" t="s">
        <v>548</v>
      </c>
      <c r="C445" s="11" t="s">
        <v>204</v>
      </c>
      <c r="D445" s="16" t="s">
        <v>205</v>
      </c>
      <c r="E445" s="11"/>
      <c r="F445" s="11" t="s">
        <v>198</v>
      </c>
      <c r="G445" s="62" t="n">
        <v>6.22</v>
      </c>
      <c r="H445" s="63" t="n">
        <v>0</v>
      </c>
      <c r="I445" s="62">
        <f>ROUND(G445*AO445,2)</f>
      </c>
      <c r="J445" s="62">
        <f>ROUND(G445*AP445,2)</f>
      </c>
      <c r="K445" s="62">
        <f>ROUND(G445*H445,2)</f>
      </c>
      <c r="L445" s="62" t="n">
        <v>0</v>
      </c>
      <c r="M445" s="62">
        <f>G445*L445</f>
      </c>
      <c r="N445" s="64" t="s">
        <v>62</v>
      </c>
      <c r="Z445" s="62">
        <f>ROUND(IF(AQ445="5",BJ445,0),2)</f>
      </c>
      <c r="AB445" s="62">
        <f>ROUND(IF(AQ445="1",BH445,0),2)</f>
      </c>
      <c r="AC445" s="62">
        <f>ROUND(IF(AQ445="1",BI445,0),2)</f>
      </c>
      <c r="AD445" s="62">
        <f>ROUND(IF(AQ445="7",BH445,0),2)</f>
      </c>
      <c r="AE445" s="62">
        <f>ROUND(IF(AQ445="7",BI445,0),2)</f>
      </c>
      <c r="AF445" s="62">
        <f>ROUND(IF(AQ445="2",BH445,0),2)</f>
      </c>
      <c r="AG445" s="62">
        <f>ROUND(IF(AQ445="2",BI445,0),2)</f>
      </c>
      <c r="AH445" s="62">
        <f>ROUND(IF(AQ445="0",BJ445,0),2)</f>
      </c>
      <c r="AI445" s="35" t="s">
        <v>548</v>
      </c>
      <c r="AJ445" s="62">
        <f>IF(AN445=0,K445,0)</f>
      </c>
      <c r="AK445" s="62">
        <f>IF(AN445=12,K445,0)</f>
      </c>
      <c r="AL445" s="62">
        <f>IF(AN445=21,K445,0)</f>
      </c>
      <c r="AN445" s="62" t="n">
        <v>21</v>
      </c>
      <c r="AO445" s="62">
        <f>H445*0</f>
      </c>
      <c r="AP445" s="62">
        <f>H445*(1-0)</f>
      </c>
      <c r="AQ445" s="65" t="s">
        <v>84</v>
      </c>
      <c r="AV445" s="62">
        <f>ROUND(AW445+AX445,2)</f>
      </c>
      <c r="AW445" s="62">
        <f>ROUND(G445*AO445,2)</f>
      </c>
      <c r="AX445" s="62">
        <f>ROUND(G445*AP445,2)</f>
      </c>
      <c r="AY445" s="65" t="s">
        <v>206</v>
      </c>
      <c r="AZ445" s="65" t="s">
        <v>587</v>
      </c>
      <c r="BA445" s="35" t="s">
        <v>554</v>
      </c>
      <c r="BC445" s="62">
        <f>AW445+AX445</f>
      </c>
      <c r="BD445" s="62">
        <f>H445/(100-BE445)*100</f>
      </c>
      <c r="BE445" s="62" t="n">
        <v>0</v>
      </c>
      <c r="BF445" s="62">
        <f>M445</f>
      </c>
      <c r="BH445" s="62">
        <f>G445*AO445</f>
      </c>
      <c r="BI445" s="62">
        <f>G445*AP445</f>
      </c>
      <c r="BJ445" s="62">
        <f>G445*H445</f>
      </c>
      <c r="BK445" s="65" t="s">
        <v>66</v>
      </c>
      <c r="BL445" s="62"/>
      <c r="BW445" s="62" t="n">
        <v>21</v>
      </c>
      <c r="BX445" s="16" t="s">
        <v>205</v>
      </c>
    </row>
    <row r="446">
      <c r="A446" s="10" t="s">
        <v>602</v>
      </c>
      <c r="B446" s="11" t="s">
        <v>548</v>
      </c>
      <c r="C446" s="11" t="s">
        <v>209</v>
      </c>
      <c r="D446" s="16" t="s">
        <v>210</v>
      </c>
      <c r="E446" s="11"/>
      <c r="F446" s="11" t="s">
        <v>198</v>
      </c>
      <c r="G446" s="62" t="n">
        <v>87.08</v>
      </c>
      <c r="H446" s="63" t="n">
        <v>0</v>
      </c>
      <c r="I446" s="62">
        <f>ROUND(G446*AO446,2)</f>
      </c>
      <c r="J446" s="62">
        <f>ROUND(G446*AP446,2)</f>
      </c>
      <c r="K446" s="62">
        <f>ROUND(G446*H446,2)</f>
      </c>
      <c r="L446" s="62" t="n">
        <v>0</v>
      </c>
      <c r="M446" s="62">
        <f>G446*L446</f>
      </c>
      <c r="N446" s="64" t="s">
        <v>62</v>
      </c>
      <c r="Z446" s="62">
        <f>ROUND(IF(AQ446="5",BJ446,0),2)</f>
      </c>
      <c r="AB446" s="62">
        <f>ROUND(IF(AQ446="1",BH446,0),2)</f>
      </c>
      <c r="AC446" s="62">
        <f>ROUND(IF(AQ446="1",BI446,0),2)</f>
      </c>
      <c r="AD446" s="62">
        <f>ROUND(IF(AQ446="7",BH446,0),2)</f>
      </c>
      <c r="AE446" s="62">
        <f>ROUND(IF(AQ446="7",BI446,0),2)</f>
      </c>
      <c r="AF446" s="62">
        <f>ROUND(IF(AQ446="2",BH446,0),2)</f>
      </c>
      <c r="AG446" s="62">
        <f>ROUND(IF(AQ446="2",BI446,0),2)</f>
      </c>
      <c r="AH446" s="62">
        <f>ROUND(IF(AQ446="0",BJ446,0),2)</f>
      </c>
      <c r="AI446" s="35" t="s">
        <v>548</v>
      </c>
      <c r="AJ446" s="62">
        <f>IF(AN446=0,K446,0)</f>
      </c>
      <c r="AK446" s="62">
        <f>IF(AN446=12,K446,0)</f>
      </c>
      <c r="AL446" s="62">
        <f>IF(AN446=21,K446,0)</f>
      </c>
      <c r="AN446" s="62" t="n">
        <v>21</v>
      </c>
      <c r="AO446" s="62">
        <f>H446*0</f>
      </c>
      <c r="AP446" s="62">
        <f>H446*(1-0)</f>
      </c>
      <c r="AQ446" s="65" t="s">
        <v>84</v>
      </c>
      <c r="AV446" s="62">
        <f>ROUND(AW446+AX446,2)</f>
      </c>
      <c r="AW446" s="62">
        <f>ROUND(G446*AO446,2)</f>
      </c>
      <c r="AX446" s="62">
        <f>ROUND(G446*AP446,2)</f>
      </c>
      <c r="AY446" s="65" t="s">
        <v>206</v>
      </c>
      <c r="AZ446" s="65" t="s">
        <v>587</v>
      </c>
      <c r="BA446" s="35" t="s">
        <v>554</v>
      </c>
      <c r="BC446" s="62">
        <f>AW446+AX446</f>
      </c>
      <c r="BD446" s="62">
        <f>H446/(100-BE446)*100</f>
      </c>
      <c r="BE446" s="62" t="n">
        <v>0</v>
      </c>
      <c r="BF446" s="62">
        <f>M446</f>
      </c>
      <c r="BH446" s="62">
        <f>G446*AO446</f>
      </c>
      <c r="BI446" s="62">
        <f>G446*AP446</f>
      </c>
      <c r="BJ446" s="62">
        <f>G446*H446</f>
      </c>
      <c r="BK446" s="65" t="s">
        <v>66</v>
      </c>
      <c r="BL446" s="62"/>
      <c r="BW446" s="62" t="n">
        <v>21</v>
      </c>
      <c r="BX446" s="16" t="s">
        <v>210</v>
      </c>
    </row>
    <row r="447">
      <c r="A447" s="66"/>
      <c r="D447" s="72" t="s">
        <v>603</v>
      </c>
      <c r="E447" s="73" t="s">
        <v>53</v>
      </c>
      <c r="G447" s="74" t="n">
        <v>87.08</v>
      </c>
      <c r="N447" s="75"/>
    </row>
    <row r="448" customHeight="true" ht="13.5">
      <c r="A448" s="66"/>
      <c r="C448" s="76" t="s">
        <v>212</v>
      </c>
      <c r="D448" s="77" t="s">
        <v>213</v>
      </c>
      <c r="E448" s="78"/>
      <c r="F448" s="78"/>
      <c r="G448" s="78"/>
      <c r="H448" s="79"/>
      <c r="I448" s="78"/>
      <c r="J448" s="78"/>
      <c r="K448" s="78"/>
      <c r="L448" s="78"/>
      <c r="M448" s="78"/>
      <c r="N448" s="80"/>
    </row>
    <row r="449">
      <c r="A449" s="10" t="s">
        <v>604</v>
      </c>
      <c r="B449" s="11" t="s">
        <v>548</v>
      </c>
      <c r="C449" s="11" t="s">
        <v>215</v>
      </c>
      <c r="D449" s="16" t="s">
        <v>216</v>
      </c>
      <c r="E449" s="11"/>
      <c r="F449" s="11" t="s">
        <v>198</v>
      </c>
      <c r="G449" s="62" t="n">
        <v>1.2</v>
      </c>
      <c r="H449" s="63" t="n">
        <v>0</v>
      </c>
      <c r="I449" s="62">
        <f>ROUND(G449*AO449,2)</f>
      </c>
      <c r="J449" s="62">
        <f>ROUND(G449*AP449,2)</f>
      </c>
      <c r="K449" s="62">
        <f>ROUND(G449*H449,2)</f>
      </c>
      <c r="L449" s="62" t="n">
        <v>0</v>
      </c>
      <c r="M449" s="62">
        <f>G449*L449</f>
      </c>
      <c r="N449" s="64" t="s">
        <v>62</v>
      </c>
      <c r="Z449" s="62">
        <f>ROUND(IF(AQ449="5",BJ449,0),2)</f>
      </c>
      <c r="AB449" s="62">
        <f>ROUND(IF(AQ449="1",BH449,0),2)</f>
      </c>
      <c r="AC449" s="62">
        <f>ROUND(IF(AQ449="1",BI449,0),2)</f>
      </c>
      <c r="AD449" s="62">
        <f>ROUND(IF(AQ449="7",BH449,0),2)</f>
      </c>
      <c r="AE449" s="62">
        <f>ROUND(IF(AQ449="7",BI449,0),2)</f>
      </c>
      <c r="AF449" s="62">
        <f>ROUND(IF(AQ449="2",BH449,0),2)</f>
      </c>
      <c r="AG449" s="62">
        <f>ROUND(IF(AQ449="2",BI449,0),2)</f>
      </c>
      <c r="AH449" s="62">
        <f>ROUND(IF(AQ449="0",BJ449,0),2)</f>
      </c>
      <c r="AI449" s="35" t="s">
        <v>548</v>
      </c>
      <c r="AJ449" s="62">
        <f>IF(AN449=0,K449,0)</f>
      </c>
      <c r="AK449" s="62">
        <f>IF(AN449=12,K449,0)</f>
      </c>
      <c r="AL449" s="62">
        <f>IF(AN449=21,K449,0)</f>
      </c>
      <c r="AN449" s="62" t="n">
        <v>21</v>
      </c>
      <c r="AO449" s="62">
        <f>H449*0</f>
      </c>
      <c r="AP449" s="62">
        <f>H449*(1-0)</f>
      </c>
      <c r="AQ449" s="65" t="s">
        <v>84</v>
      </c>
      <c r="AV449" s="62">
        <f>ROUND(AW449+AX449,2)</f>
      </c>
      <c r="AW449" s="62">
        <f>ROUND(G449*AO449,2)</f>
      </c>
      <c r="AX449" s="62">
        <f>ROUND(G449*AP449,2)</f>
      </c>
      <c r="AY449" s="65" t="s">
        <v>206</v>
      </c>
      <c r="AZ449" s="65" t="s">
        <v>587</v>
      </c>
      <c r="BA449" s="35" t="s">
        <v>554</v>
      </c>
      <c r="BC449" s="62">
        <f>AW449+AX449</f>
      </c>
      <c r="BD449" s="62">
        <f>H449/(100-BE449)*100</f>
      </c>
      <c r="BE449" s="62" t="n">
        <v>0</v>
      </c>
      <c r="BF449" s="62">
        <f>M449</f>
      </c>
      <c r="BH449" s="62">
        <f>G449*AO449</f>
      </c>
      <c r="BI449" s="62">
        <f>G449*AP449</f>
      </c>
      <c r="BJ449" s="62">
        <f>G449*H449</f>
      </c>
      <c r="BK449" s="65" t="s">
        <v>66</v>
      </c>
      <c r="BL449" s="62"/>
      <c r="BW449" s="62" t="n">
        <v>21</v>
      </c>
      <c r="BX449" s="16" t="s">
        <v>216</v>
      </c>
    </row>
    <row r="450">
      <c r="A450" s="66"/>
      <c r="D450" s="72" t="s">
        <v>605</v>
      </c>
      <c r="E450" s="73" t="s">
        <v>53</v>
      </c>
      <c r="G450" s="74" t="n">
        <v>1.2</v>
      </c>
      <c r="N450" s="75"/>
    </row>
    <row r="451" customHeight="true" ht="13.5">
      <c r="A451" s="66"/>
      <c r="C451" s="76" t="s">
        <v>212</v>
      </c>
      <c r="D451" s="77" t="s">
        <v>606</v>
      </c>
      <c r="E451" s="78"/>
      <c r="F451" s="78"/>
      <c r="G451" s="78"/>
      <c r="H451" s="79"/>
      <c r="I451" s="78"/>
      <c r="J451" s="78"/>
      <c r="K451" s="78"/>
      <c r="L451" s="78"/>
      <c r="M451" s="78"/>
      <c r="N451" s="80"/>
    </row>
    <row r="452">
      <c r="A452" s="10" t="s">
        <v>607</v>
      </c>
      <c r="B452" s="11" t="s">
        <v>548</v>
      </c>
      <c r="C452" s="11" t="s">
        <v>221</v>
      </c>
      <c r="D452" s="16" t="s">
        <v>222</v>
      </c>
      <c r="E452" s="11"/>
      <c r="F452" s="11" t="s">
        <v>198</v>
      </c>
      <c r="G452" s="62" t="n">
        <v>1.2</v>
      </c>
      <c r="H452" s="63" t="n">
        <v>0</v>
      </c>
      <c r="I452" s="62">
        <f>ROUND(G452*AO452,2)</f>
      </c>
      <c r="J452" s="62">
        <f>ROUND(G452*AP452,2)</f>
      </c>
      <c r="K452" s="62">
        <f>ROUND(G452*H452,2)</f>
      </c>
      <c r="L452" s="62" t="n">
        <v>0</v>
      </c>
      <c r="M452" s="62">
        <f>G452*L452</f>
      </c>
      <c r="N452" s="64" t="s">
        <v>62</v>
      </c>
      <c r="Z452" s="62">
        <f>ROUND(IF(AQ452="5",BJ452,0),2)</f>
      </c>
      <c r="AB452" s="62">
        <f>ROUND(IF(AQ452="1",BH452,0),2)</f>
      </c>
      <c r="AC452" s="62">
        <f>ROUND(IF(AQ452="1",BI452,0),2)</f>
      </c>
      <c r="AD452" s="62">
        <f>ROUND(IF(AQ452="7",BH452,0),2)</f>
      </c>
      <c r="AE452" s="62">
        <f>ROUND(IF(AQ452="7",BI452,0),2)</f>
      </c>
      <c r="AF452" s="62">
        <f>ROUND(IF(AQ452="2",BH452,0),2)</f>
      </c>
      <c r="AG452" s="62">
        <f>ROUND(IF(AQ452="2",BI452,0),2)</f>
      </c>
      <c r="AH452" s="62">
        <f>ROUND(IF(AQ452="0",BJ452,0),2)</f>
      </c>
      <c r="AI452" s="35" t="s">
        <v>548</v>
      </c>
      <c r="AJ452" s="62">
        <f>IF(AN452=0,K452,0)</f>
      </c>
      <c r="AK452" s="62">
        <f>IF(AN452=12,K452,0)</f>
      </c>
      <c r="AL452" s="62">
        <f>IF(AN452=21,K452,0)</f>
      </c>
      <c r="AN452" s="62" t="n">
        <v>21</v>
      </c>
      <c r="AO452" s="62">
        <f>H452*0</f>
      </c>
      <c r="AP452" s="62">
        <f>H452*(1-0)</f>
      </c>
      <c r="AQ452" s="65" t="s">
        <v>84</v>
      </c>
      <c r="AV452" s="62">
        <f>ROUND(AW452+AX452,2)</f>
      </c>
      <c r="AW452" s="62">
        <f>ROUND(G452*AO452,2)</f>
      </c>
      <c r="AX452" s="62">
        <f>ROUND(G452*AP452,2)</f>
      </c>
      <c r="AY452" s="65" t="s">
        <v>206</v>
      </c>
      <c r="AZ452" s="65" t="s">
        <v>587</v>
      </c>
      <c r="BA452" s="35" t="s">
        <v>554</v>
      </c>
      <c r="BC452" s="62">
        <f>AW452+AX452</f>
      </c>
      <c r="BD452" s="62">
        <f>H452/(100-BE452)*100</f>
      </c>
      <c r="BE452" s="62" t="n">
        <v>0</v>
      </c>
      <c r="BF452" s="62">
        <f>M452</f>
      </c>
      <c r="BH452" s="62">
        <f>G452*AO452</f>
      </c>
      <c r="BI452" s="62">
        <f>G452*AP452</f>
      </c>
      <c r="BJ452" s="62">
        <f>G452*H452</f>
      </c>
      <c r="BK452" s="65" t="s">
        <v>66</v>
      </c>
      <c r="BL452" s="62"/>
      <c r="BW452" s="62" t="n">
        <v>21</v>
      </c>
      <c r="BX452" s="16" t="s">
        <v>222</v>
      </c>
    </row>
    <row r="453">
      <c r="A453" s="10" t="s">
        <v>608</v>
      </c>
      <c r="B453" s="11" t="s">
        <v>548</v>
      </c>
      <c r="C453" s="11" t="s">
        <v>225</v>
      </c>
      <c r="D453" s="16" t="s">
        <v>226</v>
      </c>
      <c r="E453" s="11"/>
      <c r="F453" s="11" t="s">
        <v>198</v>
      </c>
      <c r="G453" s="62" t="n">
        <v>1.2</v>
      </c>
      <c r="H453" s="63" t="n">
        <v>0</v>
      </c>
      <c r="I453" s="62">
        <f>ROUND(G453*AO453,2)</f>
      </c>
      <c r="J453" s="62">
        <f>ROUND(G453*AP453,2)</f>
      </c>
      <c r="K453" s="62">
        <f>ROUND(G453*H453,2)</f>
      </c>
      <c r="L453" s="62" t="n">
        <v>0</v>
      </c>
      <c r="M453" s="62">
        <f>G453*L453</f>
      </c>
      <c r="N453" s="64" t="s">
        <v>62</v>
      </c>
      <c r="Z453" s="62">
        <f>ROUND(IF(AQ453="5",BJ453,0),2)</f>
      </c>
      <c r="AB453" s="62">
        <f>ROUND(IF(AQ453="1",BH453,0),2)</f>
      </c>
      <c r="AC453" s="62">
        <f>ROUND(IF(AQ453="1",BI453,0),2)</f>
      </c>
      <c r="AD453" s="62">
        <f>ROUND(IF(AQ453="7",BH453,0),2)</f>
      </c>
      <c r="AE453" s="62">
        <f>ROUND(IF(AQ453="7",BI453,0),2)</f>
      </c>
      <c r="AF453" s="62">
        <f>ROUND(IF(AQ453="2",BH453,0),2)</f>
      </c>
      <c r="AG453" s="62">
        <f>ROUND(IF(AQ453="2",BI453,0),2)</f>
      </c>
      <c r="AH453" s="62">
        <f>ROUND(IF(AQ453="0",BJ453,0),2)</f>
      </c>
      <c r="AI453" s="35" t="s">
        <v>548</v>
      </c>
      <c r="AJ453" s="62">
        <f>IF(AN453=0,K453,0)</f>
      </c>
      <c r="AK453" s="62">
        <f>IF(AN453=12,K453,0)</f>
      </c>
      <c r="AL453" s="62">
        <f>IF(AN453=21,K453,0)</f>
      </c>
      <c r="AN453" s="62" t="n">
        <v>21</v>
      </c>
      <c r="AO453" s="62">
        <f>H453*0</f>
      </c>
      <c r="AP453" s="62">
        <f>H453*(1-0)</f>
      </c>
      <c r="AQ453" s="65" t="s">
        <v>84</v>
      </c>
      <c r="AV453" s="62">
        <f>ROUND(AW453+AX453,2)</f>
      </c>
      <c r="AW453" s="62">
        <f>ROUND(G453*AO453,2)</f>
      </c>
      <c r="AX453" s="62">
        <f>ROUND(G453*AP453,2)</f>
      </c>
      <c r="AY453" s="65" t="s">
        <v>206</v>
      </c>
      <c r="AZ453" s="65" t="s">
        <v>587</v>
      </c>
      <c r="BA453" s="35" t="s">
        <v>554</v>
      </c>
      <c r="BC453" s="62">
        <f>AW453+AX453</f>
      </c>
      <c r="BD453" s="62">
        <f>H453/(100-BE453)*100</f>
      </c>
      <c r="BE453" s="62" t="n">
        <v>0</v>
      </c>
      <c r="BF453" s="62">
        <f>M453</f>
      </c>
      <c r="BH453" s="62">
        <f>G453*AO453</f>
      </c>
      <c r="BI453" s="62">
        <f>G453*AP453</f>
      </c>
      <c r="BJ453" s="62">
        <f>G453*H453</f>
      </c>
      <c r="BK453" s="65" t="s">
        <v>66</v>
      </c>
      <c r="BL453" s="62"/>
      <c r="BW453" s="62" t="n">
        <v>21</v>
      </c>
      <c r="BX453" s="16" t="s">
        <v>226</v>
      </c>
    </row>
    <row r="454" customHeight="true" ht="13.5">
      <c r="A454" s="66"/>
      <c r="C454" s="67" t="s">
        <v>70</v>
      </c>
      <c r="D454" s="68" t="s">
        <v>609</v>
      </c>
      <c r="E454" s="69"/>
      <c r="F454" s="69"/>
      <c r="G454" s="69"/>
      <c r="H454" s="70"/>
      <c r="I454" s="69"/>
      <c r="J454" s="69"/>
      <c r="K454" s="69"/>
      <c r="L454" s="69"/>
      <c r="M454" s="69"/>
      <c r="N454" s="71"/>
    </row>
    <row r="455">
      <c r="A455" s="10" t="s">
        <v>610</v>
      </c>
      <c r="B455" s="11" t="s">
        <v>548</v>
      </c>
      <c r="C455" s="11" t="s">
        <v>233</v>
      </c>
      <c r="D455" s="16" t="s">
        <v>234</v>
      </c>
      <c r="E455" s="11"/>
      <c r="F455" s="11" t="s">
        <v>198</v>
      </c>
      <c r="G455" s="62" t="n">
        <v>6.22</v>
      </c>
      <c r="H455" s="63" t="n">
        <v>0</v>
      </c>
      <c r="I455" s="62">
        <f>ROUND(G455*AO455,2)</f>
      </c>
      <c r="J455" s="62">
        <f>ROUND(G455*AP455,2)</f>
      </c>
      <c r="K455" s="62">
        <f>ROUND(G455*H455,2)</f>
      </c>
      <c r="L455" s="62" t="n">
        <v>0</v>
      </c>
      <c r="M455" s="62">
        <f>G455*L455</f>
      </c>
      <c r="N455" s="64" t="s">
        <v>235</v>
      </c>
      <c r="Z455" s="62">
        <f>ROUND(IF(AQ455="5",BJ455,0),2)</f>
      </c>
      <c r="AB455" s="62">
        <f>ROUND(IF(AQ455="1",BH455,0),2)</f>
      </c>
      <c r="AC455" s="62">
        <f>ROUND(IF(AQ455="1",BI455,0),2)</f>
      </c>
      <c r="AD455" s="62">
        <f>ROUND(IF(AQ455="7",BH455,0),2)</f>
      </c>
      <c r="AE455" s="62">
        <f>ROUND(IF(AQ455="7",BI455,0),2)</f>
      </c>
      <c r="AF455" s="62">
        <f>ROUND(IF(AQ455="2",BH455,0),2)</f>
      </c>
      <c r="AG455" s="62">
        <f>ROUND(IF(AQ455="2",BI455,0),2)</f>
      </c>
      <c r="AH455" s="62">
        <f>ROUND(IF(AQ455="0",BJ455,0),2)</f>
      </c>
      <c r="AI455" s="35" t="s">
        <v>548</v>
      </c>
      <c r="AJ455" s="62">
        <f>IF(AN455=0,K455,0)</f>
      </c>
      <c r="AK455" s="62">
        <f>IF(AN455=12,K455,0)</f>
      </c>
      <c r="AL455" s="62">
        <f>IF(AN455=21,K455,0)</f>
      </c>
      <c r="AN455" s="62" t="n">
        <v>21</v>
      </c>
      <c r="AO455" s="62">
        <f>H455*0</f>
      </c>
      <c r="AP455" s="62">
        <f>H455*(1-0)</f>
      </c>
      <c r="AQ455" s="65" t="s">
        <v>84</v>
      </c>
      <c r="AV455" s="62">
        <f>ROUND(AW455+AX455,2)</f>
      </c>
      <c r="AW455" s="62">
        <f>ROUND(G455*AO455,2)</f>
      </c>
      <c r="AX455" s="62">
        <f>ROUND(G455*AP455,2)</f>
      </c>
      <c r="AY455" s="65" t="s">
        <v>206</v>
      </c>
      <c r="AZ455" s="65" t="s">
        <v>587</v>
      </c>
      <c r="BA455" s="35" t="s">
        <v>554</v>
      </c>
      <c r="BC455" s="62">
        <f>AW455+AX455</f>
      </c>
      <c r="BD455" s="62">
        <f>H455/(100-BE455)*100</f>
      </c>
      <c r="BE455" s="62" t="n">
        <v>0</v>
      </c>
      <c r="BF455" s="62">
        <f>M455</f>
      </c>
      <c r="BH455" s="62">
        <f>G455*AO455</f>
      </c>
      <c r="BI455" s="62">
        <f>G455*AP455</f>
      </c>
      <c r="BJ455" s="62">
        <f>G455*H455</f>
      </c>
      <c r="BK455" s="65" t="s">
        <v>66</v>
      </c>
      <c r="BL455" s="62"/>
      <c r="BW455" s="62" t="n">
        <v>21</v>
      </c>
      <c r="BX455" s="16" t="s">
        <v>234</v>
      </c>
    </row>
    <row r="456">
      <c r="A456" s="56" t="s">
        <v>53</v>
      </c>
      <c r="B456" s="57" t="s">
        <v>548</v>
      </c>
      <c r="C456" s="57" t="s">
        <v>236</v>
      </c>
      <c r="D456" s="58" t="s">
        <v>237</v>
      </c>
      <c r="E456" s="57"/>
      <c r="F456" s="59" t="s">
        <v>4</v>
      </c>
      <c r="G456" s="59" t="s">
        <v>4</v>
      </c>
      <c r="H456" s="60" t="s">
        <v>4</v>
      </c>
      <c r="I456" s="2">
        <f>ROUND(SUM(I457:I457),2)</f>
      </c>
      <c r="J456" s="2">
        <f>ROUND(SUM(J457:J457),2)</f>
      </c>
      <c r="K456" s="2">
        <f>ROUND(SUM(K457:K457),2)</f>
      </c>
      <c r="L456" s="35" t="s">
        <v>53</v>
      </c>
      <c r="M456" s="2">
        <f>SUM(M457:M457)</f>
      </c>
      <c r="N456" s="61" t="s">
        <v>53</v>
      </c>
      <c r="AI456" s="35" t="s">
        <v>548</v>
      </c>
      <c r="AS456" s="2">
        <f>SUM(AJ457:AJ457)</f>
      </c>
      <c r="AT456" s="2">
        <f>SUM(AK457:AK457)</f>
      </c>
      <c r="AU456" s="2">
        <f>SUM(AL457:AL457)</f>
      </c>
    </row>
    <row r="457">
      <c r="A457" s="10" t="s">
        <v>611</v>
      </c>
      <c r="B457" s="11" t="s">
        <v>548</v>
      </c>
      <c r="C457" s="11" t="s">
        <v>239</v>
      </c>
      <c r="D457" s="16" t="s">
        <v>240</v>
      </c>
      <c r="E457" s="11"/>
      <c r="F457" s="11" t="s">
        <v>241</v>
      </c>
      <c r="G457" s="62" t="n">
        <v>1.5</v>
      </c>
      <c r="H457" s="63" t="n">
        <v>0</v>
      </c>
      <c r="I457" s="62">
        <f>ROUND(G457*AO457,2)</f>
      </c>
      <c r="J457" s="62">
        <f>ROUND(G457*AP457,2)</f>
      </c>
      <c r="K457" s="62">
        <f>ROUND(G457*H457,2)</f>
      </c>
      <c r="L457" s="62" t="n">
        <v>0.001</v>
      </c>
      <c r="M457" s="62">
        <f>G457*L457</f>
      </c>
      <c r="N457" s="64" t="s">
        <v>62</v>
      </c>
      <c r="Z457" s="62">
        <f>ROUND(IF(AQ457="5",BJ457,0),2)</f>
      </c>
      <c r="AB457" s="62">
        <f>ROUND(IF(AQ457="1",BH457,0),2)</f>
      </c>
      <c r="AC457" s="62">
        <f>ROUND(IF(AQ457="1",BI457,0),2)</f>
      </c>
      <c r="AD457" s="62">
        <f>ROUND(IF(AQ457="7",BH457,0),2)</f>
      </c>
      <c r="AE457" s="62">
        <f>ROUND(IF(AQ457="7",BI457,0),2)</f>
      </c>
      <c r="AF457" s="62">
        <f>ROUND(IF(AQ457="2",BH457,0),2)</f>
      </c>
      <c r="AG457" s="62">
        <f>ROUND(IF(AQ457="2",BI457,0),2)</f>
      </c>
      <c r="AH457" s="62">
        <f>ROUND(IF(AQ457="0",BJ457,0),2)</f>
      </c>
      <c r="AI457" s="35" t="s">
        <v>548</v>
      </c>
      <c r="AJ457" s="62">
        <f>IF(AN457=0,K457,0)</f>
      </c>
      <c r="AK457" s="62">
        <f>IF(AN457=12,K457,0)</f>
      </c>
      <c r="AL457" s="62">
        <f>IF(AN457=21,K457,0)</f>
      </c>
      <c r="AN457" s="62" t="n">
        <v>21</v>
      </c>
      <c r="AO457" s="62">
        <f>H457*1</f>
      </c>
      <c r="AP457" s="62">
        <f>H457*(1-1)</f>
      </c>
      <c r="AQ457" s="65" t="s">
        <v>242</v>
      </c>
      <c r="AV457" s="62">
        <f>ROUND(AW457+AX457,2)</f>
      </c>
      <c r="AW457" s="62">
        <f>ROUND(G457*AO457,2)</f>
      </c>
      <c r="AX457" s="62">
        <f>ROUND(G457*AP457,2)</f>
      </c>
      <c r="AY457" s="65" t="s">
        <v>243</v>
      </c>
      <c r="AZ457" s="65" t="s">
        <v>612</v>
      </c>
      <c r="BA457" s="35" t="s">
        <v>554</v>
      </c>
      <c r="BC457" s="62">
        <f>AW457+AX457</f>
      </c>
      <c r="BD457" s="62">
        <f>H457/(100-BE457)*100</f>
      </c>
      <c r="BE457" s="62" t="n">
        <v>0</v>
      </c>
      <c r="BF457" s="62">
        <f>M457</f>
      </c>
      <c r="BH457" s="62">
        <f>G457*AO457</f>
      </c>
      <c r="BI457" s="62">
        <f>G457*AP457</f>
      </c>
      <c r="BJ457" s="62">
        <f>G457*H457</f>
      </c>
      <c r="BK457" s="65" t="s">
        <v>236</v>
      </c>
      <c r="BL457" s="62"/>
      <c r="BW457" s="62" t="n">
        <v>21</v>
      </c>
      <c r="BX457" s="16" t="s">
        <v>240</v>
      </c>
    </row>
    <row r="458">
      <c r="A458" s="66"/>
      <c r="D458" s="72" t="s">
        <v>325</v>
      </c>
      <c r="E458" s="73" t="s">
        <v>53</v>
      </c>
      <c r="G458" s="74" t="n">
        <v>1.5</v>
      </c>
      <c r="N458" s="75"/>
    </row>
    <row r="459">
      <c r="A459" s="56" t="s">
        <v>53</v>
      </c>
      <c r="B459" s="57" t="s">
        <v>613</v>
      </c>
      <c r="C459" s="57" t="s">
        <v>53</v>
      </c>
      <c r="D459" s="58" t="s">
        <v>614</v>
      </c>
      <c r="E459" s="57"/>
      <c r="F459" s="59" t="s">
        <v>4</v>
      </c>
      <c r="G459" s="59" t="s">
        <v>4</v>
      </c>
      <c r="H459" s="60" t="s">
        <v>4</v>
      </c>
      <c r="I459" s="2">
        <f>ROUND(SUM(I460,I463,I467,I472,I478,I481),2)</f>
      </c>
      <c r="J459" s="2">
        <f>ROUND(SUM(J460,J463,J467,J472,J478,J481),2)</f>
      </c>
      <c r="K459" s="2">
        <f>ROUND(SUM(K460,K463,K467,K472,K478,K481),2)</f>
      </c>
      <c r="L459" s="35" t="s">
        <v>53</v>
      </c>
      <c r="M459" s="2">
        <f>SUM(M460,M463,M467,M472,M478,M481)</f>
      </c>
      <c r="N459" s="61" t="s">
        <v>53</v>
      </c>
    </row>
    <row r="460">
      <c r="A460" s="56" t="s">
        <v>53</v>
      </c>
      <c r="B460" s="57" t="s">
        <v>613</v>
      </c>
      <c r="C460" s="57" t="s">
        <v>56</v>
      </c>
      <c r="D460" s="58" t="s">
        <v>57</v>
      </c>
      <c r="E460" s="57"/>
      <c r="F460" s="59" t="s">
        <v>4</v>
      </c>
      <c r="G460" s="59" t="s">
        <v>4</v>
      </c>
      <c r="H460" s="60" t="s">
        <v>4</v>
      </c>
      <c r="I460" s="2">
        <f>ROUND(SUM(I461:I461),2)</f>
      </c>
      <c r="J460" s="2">
        <f>ROUND(SUM(J461:J461),2)</f>
      </c>
      <c r="K460" s="2">
        <f>ROUND(SUM(K461:K461),2)</f>
      </c>
      <c r="L460" s="35" t="s">
        <v>53</v>
      </c>
      <c r="M460" s="2">
        <f>SUM(M461:M461)</f>
      </c>
      <c r="N460" s="61" t="s">
        <v>53</v>
      </c>
      <c r="AI460" s="35" t="s">
        <v>613</v>
      </c>
      <c r="AS460" s="2">
        <f>SUM(AJ461:AJ461)</f>
      </c>
      <c r="AT460" s="2">
        <f>SUM(AK461:AK461)</f>
      </c>
      <c r="AU460" s="2">
        <f>SUM(AL461:AL461)</f>
      </c>
    </row>
    <row r="461">
      <c r="A461" s="10" t="s">
        <v>615</v>
      </c>
      <c r="B461" s="11" t="s">
        <v>613</v>
      </c>
      <c r="C461" s="11" t="s">
        <v>616</v>
      </c>
      <c r="D461" s="16" t="s">
        <v>617</v>
      </c>
      <c r="E461" s="11"/>
      <c r="F461" s="11" t="s">
        <v>61</v>
      </c>
      <c r="G461" s="62" t="n">
        <v>1465</v>
      </c>
      <c r="H461" s="63" t="n">
        <v>0</v>
      </c>
      <c r="I461" s="62">
        <f>ROUND(G461*AO461,2)</f>
      </c>
      <c r="J461" s="62">
        <f>ROUND(G461*AP461,2)</f>
      </c>
      <c r="K461" s="62">
        <f>ROUND(G461*H461,2)</f>
      </c>
      <c r="L461" s="62" t="n">
        <v>0.11</v>
      </c>
      <c r="M461" s="62">
        <f>G461*L461</f>
      </c>
      <c r="N461" s="64" t="s">
        <v>62</v>
      </c>
      <c r="Z461" s="62">
        <f>ROUND(IF(AQ461="5",BJ461,0),2)</f>
      </c>
      <c r="AB461" s="62">
        <f>ROUND(IF(AQ461="1",BH461,0),2)</f>
      </c>
      <c r="AC461" s="62">
        <f>ROUND(IF(AQ461="1",BI461,0),2)</f>
      </c>
      <c r="AD461" s="62">
        <f>ROUND(IF(AQ461="7",BH461,0),2)</f>
      </c>
      <c r="AE461" s="62">
        <f>ROUND(IF(AQ461="7",BI461,0),2)</f>
      </c>
      <c r="AF461" s="62">
        <f>ROUND(IF(AQ461="2",BH461,0),2)</f>
      </c>
      <c r="AG461" s="62">
        <f>ROUND(IF(AQ461="2",BI461,0),2)</f>
      </c>
      <c r="AH461" s="62">
        <f>ROUND(IF(AQ461="0",BJ461,0),2)</f>
      </c>
      <c r="AI461" s="35" t="s">
        <v>613</v>
      </c>
      <c r="AJ461" s="62">
        <f>IF(AN461=0,K461,0)</f>
      </c>
      <c r="AK461" s="62">
        <f>IF(AN461=12,K461,0)</f>
      </c>
      <c r="AL461" s="62">
        <f>IF(AN461=21,K461,0)</f>
      </c>
      <c r="AN461" s="62" t="n">
        <v>21</v>
      </c>
      <c r="AO461" s="62">
        <f>H461*0</f>
      </c>
      <c r="AP461" s="62">
        <f>H461*(1-0)</f>
      </c>
      <c r="AQ461" s="65" t="s">
        <v>58</v>
      </c>
      <c r="AV461" s="62">
        <f>ROUND(AW461+AX461,2)</f>
      </c>
      <c r="AW461" s="62">
        <f>ROUND(G461*AO461,2)</f>
      </c>
      <c r="AX461" s="62">
        <f>ROUND(G461*AP461,2)</f>
      </c>
      <c r="AY461" s="65" t="s">
        <v>63</v>
      </c>
      <c r="AZ461" s="65" t="s">
        <v>618</v>
      </c>
      <c r="BA461" s="35" t="s">
        <v>619</v>
      </c>
      <c r="BC461" s="62">
        <f>AW461+AX461</f>
      </c>
      <c r="BD461" s="62">
        <f>H461/(100-BE461)*100</f>
      </c>
      <c r="BE461" s="62" t="n">
        <v>0</v>
      </c>
      <c r="BF461" s="62">
        <f>M461</f>
      </c>
      <c r="BH461" s="62">
        <f>G461*AO461</f>
      </c>
      <c r="BI461" s="62">
        <f>G461*AP461</f>
      </c>
      <c r="BJ461" s="62">
        <f>G461*H461</f>
      </c>
      <c r="BK461" s="65" t="s">
        <v>66</v>
      </c>
      <c r="BL461" s="62" t="n">
        <v>11</v>
      </c>
      <c r="BW461" s="62" t="n">
        <v>21</v>
      </c>
      <c r="BX461" s="16" t="s">
        <v>617</v>
      </c>
    </row>
    <row r="462" customHeight="true" ht="13.5">
      <c r="A462" s="66"/>
      <c r="C462" s="67" t="s">
        <v>70</v>
      </c>
      <c r="D462" s="68" t="s">
        <v>75</v>
      </c>
      <c r="E462" s="69"/>
      <c r="F462" s="69"/>
      <c r="G462" s="69"/>
      <c r="H462" s="70"/>
      <c r="I462" s="69"/>
      <c r="J462" s="69"/>
      <c r="K462" s="69"/>
      <c r="L462" s="69"/>
      <c r="M462" s="69"/>
      <c r="N462" s="71"/>
    </row>
    <row r="463">
      <c r="A463" s="56" t="s">
        <v>53</v>
      </c>
      <c r="B463" s="57" t="s">
        <v>613</v>
      </c>
      <c r="C463" s="57" t="s">
        <v>152</v>
      </c>
      <c r="D463" s="58" t="s">
        <v>153</v>
      </c>
      <c r="E463" s="57"/>
      <c r="F463" s="59" t="s">
        <v>4</v>
      </c>
      <c r="G463" s="59" t="s">
        <v>4</v>
      </c>
      <c r="H463" s="60" t="s">
        <v>4</v>
      </c>
      <c r="I463" s="2">
        <f>ROUND(SUM(I464:I465),2)</f>
      </c>
      <c r="J463" s="2">
        <f>ROUND(SUM(J464:J465),2)</f>
      </c>
      <c r="K463" s="2">
        <f>ROUND(SUM(K464:K465),2)</f>
      </c>
      <c r="L463" s="35" t="s">
        <v>53</v>
      </c>
      <c r="M463" s="2">
        <f>SUM(M464:M465)</f>
      </c>
      <c r="N463" s="61" t="s">
        <v>53</v>
      </c>
      <c r="AI463" s="35" t="s">
        <v>613</v>
      </c>
      <c r="AS463" s="2">
        <f>SUM(AJ464:AJ465)</f>
      </c>
      <c r="AT463" s="2">
        <f>SUM(AK464:AK465)</f>
      </c>
      <c r="AU463" s="2">
        <f>SUM(AL464:AL465)</f>
      </c>
    </row>
    <row r="464">
      <c r="A464" s="10" t="s">
        <v>620</v>
      </c>
      <c r="B464" s="11" t="s">
        <v>613</v>
      </c>
      <c r="C464" s="11" t="s">
        <v>155</v>
      </c>
      <c r="D464" s="16" t="s">
        <v>156</v>
      </c>
      <c r="E464" s="11"/>
      <c r="F464" s="11" t="s">
        <v>61</v>
      </c>
      <c r="G464" s="62" t="n">
        <v>1465</v>
      </c>
      <c r="H464" s="63" t="n">
        <v>0</v>
      </c>
      <c r="I464" s="62">
        <f>ROUND(G464*AO464,2)</f>
      </c>
      <c r="J464" s="62">
        <f>ROUND(G464*AP464,2)</f>
      </c>
      <c r="K464" s="62">
        <f>ROUND(G464*H464,2)</f>
      </c>
      <c r="L464" s="62" t="n">
        <v>0.00031</v>
      </c>
      <c r="M464" s="62">
        <f>G464*L464</f>
      </c>
      <c r="N464" s="64" t="s">
        <v>157</v>
      </c>
      <c r="Z464" s="62">
        <f>ROUND(IF(AQ464="5",BJ464,0),2)</f>
      </c>
      <c r="AB464" s="62">
        <f>ROUND(IF(AQ464="1",BH464,0),2)</f>
      </c>
      <c r="AC464" s="62">
        <f>ROUND(IF(AQ464="1",BI464,0),2)</f>
      </c>
      <c r="AD464" s="62">
        <f>ROUND(IF(AQ464="7",BH464,0),2)</f>
      </c>
      <c r="AE464" s="62">
        <f>ROUND(IF(AQ464="7",BI464,0),2)</f>
      </c>
      <c r="AF464" s="62">
        <f>ROUND(IF(AQ464="2",BH464,0),2)</f>
      </c>
      <c r="AG464" s="62">
        <f>ROUND(IF(AQ464="2",BI464,0),2)</f>
      </c>
      <c r="AH464" s="62">
        <f>ROUND(IF(AQ464="0",BJ464,0),2)</f>
      </c>
      <c r="AI464" s="35" t="s">
        <v>613</v>
      </c>
      <c r="AJ464" s="62">
        <f>IF(AN464=0,K464,0)</f>
      </c>
      <c r="AK464" s="62">
        <f>IF(AN464=12,K464,0)</f>
      </c>
      <c r="AL464" s="62">
        <f>IF(AN464=21,K464,0)</f>
      </c>
      <c r="AN464" s="62" t="n">
        <v>21</v>
      </c>
      <c r="AO464" s="62">
        <f>H464*0.869374314</f>
      </c>
      <c r="AP464" s="62">
        <f>H464*(1-0.869374314)</f>
      </c>
      <c r="AQ464" s="65" t="s">
        <v>58</v>
      </c>
      <c r="AV464" s="62">
        <f>ROUND(AW464+AX464,2)</f>
      </c>
      <c r="AW464" s="62">
        <f>ROUND(G464*AO464,2)</f>
      </c>
      <c r="AX464" s="62">
        <f>ROUND(G464*AP464,2)</f>
      </c>
      <c r="AY464" s="65" t="s">
        <v>158</v>
      </c>
      <c r="AZ464" s="65" t="s">
        <v>621</v>
      </c>
      <c r="BA464" s="35" t="s">
        <v>619</v>
      </c>
      <c r="BC464" s="62">
        <f>AW464+AX464</f>
      </c>
      <c r="BD464" s="62">
        <f>H464/(100-BE464)*100</f>
      </c>
      <c r="BE464" s="62" t="n">
        <v>0</v>
      </c>
      <c r="BF464" s="62">
        <f>M464</f>
      </c>
      <c r="BH464" s="62">
        <f>G464*AO464</f>
      </c>
      <c r="BI464" s="62">
        <f>G464*AP464</f>
      </c>
      <c r="BJ464" s="62">
        <f>G464*H464</f>
      </c>
      <c r="BK464" s="65" t="s">
        <v>66</v>
      </c>
      <c r="BL464" s="62" t="n">
        <v>57</v>
      </c>
      <c r="BW464" s="62" t="n">
        <v>21</v>
      </c>
      <c r="BX464" s="16" t="s">
        <v>156</v>
      </c>
    </row>
    <row r="465">
      <c r="A465" s="10" t="s">
        <v>622</v>
      </c>
      <c r="B465" s="11" t="s">
        <v>613</v>
      </c>
      <c r="C465" s="11" t="s">
        <v>623</v>
      </c>
      <c r="D465" s="16" t="s">
        <v>161</v>
      </c>
      <c r="E465" s="11"/>
      <c r="F465" s="11" t="s">
        <v>61</v>
      </c>
      <c r="G465" s="62" t="n">
        <v>1465</v>
      </c>
      <c r="H465" s="63" t="n">
        <v>0</v>
      </c>
      <c r="I465" s="62">
        <f>ROUND(G465*AO465,2)</f>
      </c>
      <c r="J465" s="62">
        <f>ROUND(G465*AP465,2)</f>
      </c>
      <c r="K465" s="62">
        <f>ROUND(G465*H465,2)</f>
      </c>
      <c r="L465" s="62" t="n">
        <v>0.12966</v>
      </c>
      <c r="M465" s="62">
        <f>G465*L465</f>
      </c>
      <c r="N465" s="64" t="s">
        <v>62</v>
      </c>
      <c r="Z465" s="62">
        <f>ROUND(IF(AQ465="5",BJ465,0),2)</f>
      </c>
      <c r="AB465" s="62">
        <f>ROUND(IF(AQ465="1",BH465,0),2)</f>
      </c>
      <c r="AC465" s="62">
        <f>ROUND(IF(AQ465="1",BI465,0),2)</f>
      </c>
      <c r="AD465" s="62">
        <f>ROUND(IF(AQ465="7",BH465,0),2)</f>
      </c>
      <c r="AE465" s="62">
        <f>ROUND(IF(AQ465="7",BI465,0),2)</f>
      </c>
      <c r="AF465" s="62">
        <f>ROUND(IF(AQ465="2",BH465,0),2)</f>
      </c>
      <c r="AG465" s="62">
        <f>ROUND(IF(AQ465="2",BI465,0),2)</f>
      </c>
      <c r="AH465" s="62">
        <f>ROUND(IF(AQ465="0",BJ465,0),2)</f>
      </c>
      <c r="AI465" s="35" t="s">
        <v>613</v>
      </c>
      <c r="AJ465" s="62">
        <f>IF(AN465=0,K465,0)</f>
      </c>
      <c r="AK465" s="62">
        <f>IF(AN465=12,K465,0)</f>
      </c>
      <c r="AL465" s="62">
        <f>IF(AN465=21,K465,0)</f>
      </c>
      <c r="AN465" s="62" t="n">
        <v>21</v>
      </c>
      <c r="AO465" s="62">
        <f>H465*0.902579016</f>
      </c>
      <c r="AP465" s="62">
        <f>H465*(1-0.902579016)</f>
      </c>
      <c r="AQ465" s="65" t="s">
        <v>58</v>
      </c>
      <c r="AV465" s="62">
        <f>ROUND(AW465+AX465,2)</f>
      </c>
      <c r="AW465" s="62">
        <f>ROUND(G465*AO465,2)</f>
      </c>
      <c r="AX465" s="62">
        <f>ROUND(G465*AP465,2)</f>
      </c>
      <c r="AY465" s="65" t="s">
        <v>158</v>
      </c>
      <c r="AZ465" s="65" t="s">
        <v>621</v>
      </c>
      <c r="BA465" s="35" t="s">
        <v>619</v>
      </c>
      <c r="BC465" s="62">
        <f>AW465+AX465</f>
      </c>
      <c r="BD465" s="62">
        <f>H465/(100-BE465)*100</f>
      </c>
      <c r="BE465" s="62" t="n">
        <v>0</v>
      </c>
      <c r="BF465" s="62">
        <f>M465</f>
      </c>
      <c r="BH465" s="62">
        <f>G465*AO465</f>
      </c>
      <c r="BI465" s="62">
        <f>G465*AP465</f>
      </c>
      <c r="BJ465" s="62">
        <f>G465*H465</f>
      </c>
      <c r="BK465" s="65" t="s">
        <v>66</v>
      </c>
      <c r="BL465" s="62" t="n">
        <v>57</v>
      </c>
      <c r="BW465" s="62" t="n">
        <v>21</v>
      </c>
      <c r="BX465" s="16" t="s">
        <v>161</v>
      </c>
    </row>
    <row r="466" customHeight="true" ht="13.5">
      <c r="A466" s="66"/>
      <c r="C466" s="67" t="s">
        <v>70</v>
      </c>
      <c r="D466" s="68" t="s">
        <v>624</v>
      </c>
      <c r="E466" s="69"/>
      <c r="F466" s="69"/>
      <c r="G466" s="69"/>
      <c r="H466" s="70"/>
      <c r="I466" s="69"/>
      <c r="J466" s="69"/>
      <c r="K466" s="69"/>
      <c r="L466" s="69"/>
      <c r="M466" s="69"/>
      <c r="N466" s="71"/>
    </row>
    <row r="467">
      <c r="A467" s="56" t="s">
        <v>53</v>
      </c>
      <c r="B467" s="57" t="s">
        <v>613</v>
      </c>
      <c r="C467" s="57" t="s">
        <v>167</v>
      </c>
      <c r="D467" s="58" t="s">
        <v>168</v>
      </c>
      <c r="E467" s="57"/>
      <c r="F467" s="59" t="s">
        <v>4</v>
      </c>
      <c r="G467" s="59" t="s">
        <v>4</v>
      </c>
      <c r="H467" s="60" t="s">
        <v>4</v>
      </c>
      <c r="I467" s="2">
        <f>ROUND(SUM(I468:I470),2)</f>
      </c>
      <c r="J467" s="2">
        <f>ROUND(SUM(J468:J470),2)</f>
      </c>
      <c r="K467" s="2">
        <f>ROUND(SUM(K468:K470),2)</f>
      </c>
      <c r="L467" s="35" t="s">
        <v>53</v>
      </c>
      <c r="M467" s="2">
        <f>SUM(M468:M470)</f>
      </c>
      <c r="N467" s="61" t="s">
        <v>53</v>
      </c>
      <c r="AI467" s="35" t="s">
        <v>613</v>
      </c>
      <c r="AS467" s="2">
        <f>SUM(AJ468:AJ470)</f>
      </c>
      <c r="AT467" s="2">
        <f>SUM(AK468:AK470)</f>
      </c>
      <c r="AU467" s="2">
        <f>SUM(AL468:AL470)</f>
      </c>
    </row>
    <row r="468">
      <c r="A468" s="10" t="s">
        <v>625</v>
      </c>
      <c r="B468" s="11" t="s">
        <v>613</v>
      </c>
      <c r="C468" s="11" t="s">
        <v>170</v>
      </c>
      <c r="D468" s="16" t="s">
        <v>171</v>
      </c>
      <c r="E468" s="11"/>
      <c r="F468" s="11" t="s">
        <v>172</v>
      </c>
      <c r="G468" s="62" t="n">
        <v>6</v>
      </c>
      <c r="H468" s="63" t="n">
        <v>0</v>
      </c>
      <c r="I468" s="62">
        <f>ROUND(G468*AO468,2)</f>
      </c>
      <c r="J468" s="62">
        <f>ROUND(G468*AP468,2)</f>
      </c>
      <c r="K468" s="62">
        <f>ROUND(G468*H468,2)</f>
      </c>
      <c r="L468" s="62" t="n">
        <v>0.43382</v>
      </c>
      <c r="M468" s="62">
        <f>G468*L468</f>
      </c>
      <c r="N468" s="64" t="s">
        <v>62</v>
      </c>
      <c r="Z468" s="62">
        <f>ROUND(IF(AQ468="5",BJ468,0),2)</f>
      </c>
      <c r="AB468" s="62">
        <f>ROUND(IF(AQ468="1",BH468,0),2)</f>
      </c>
      <c r="AC468" s="62">
        <f>ROUND(IF(AQ468="1",BI468,0),2)</f>
      </c>
      <c r="AD468" s="62">
        <f>ROUND(IF(AQ468="7",BH468,0),2)</f>
      </c>
      <c r="AE468" s="62">
        <f>ROUND(IF(AQ468="7",BI468,0),2)</f>
      </c>
      <c r="AF468" s="62">
        <f>ROUND(IF(AQ468="2",BH468,0),2)</f>
      </c>
      <c r="AG468" s="62">
        <f>ROUND(IF(AQ468="2",BI468,0),2)</f>
      </c>
      <c r="AH468" s="62">
        <f>ROUND(IF(AQ468="0",BJ468,0),2)</f>
      </c>
      <c r="AI468" s="35" t="s">
        <v>613</v>
      </c>
      <c r="AJ468" s="62">
        <f>IF(AN468=0,K468,0)</f>
      </c>
      <c r="AK468" s="62">
        <f>IF(AN468=12,K468,0)</f>
      </c>
      <c r="AL468" s="62">
        <f>IF(AN468=21,K468,0)</f>
      </c>
      <c r="AN468" s="62" t="n">
        <v>21</v>
      </c>
      <c r="AO468" s="62">
        <f>H468*0.313493599</f>
      </c>
      <c r="AP468" s="62">
        <f>H468*(1-0.313493599)</f>
      </c>
      <c r="AQ468" s="65" t="s">
        <v>58</v>
      </c>
      <c r="AV468" s="62">
        <f>ROUND(AW468+AX468,2)</f>
      </c>
      <c r="AW468" s="62">
        <f>ROUND(G468*AO468,2)</f>
      </c>
      <c r="AX468" s="62">
        <f>ROUND(G468*AP468,2)</f>
      </c>
      <c r="AY468" s="65" t="s">
        <v>173</v>
      </c>
      <c r="AZ468" s="65" t="s">
        <v>626</v>
      </c>
      <c r="BA468" s="35" t="s">
        <v>619</v>
      </c>
      <c r="BC468" s="62">
        <f>AW468+AX468</f>
      </c>
      <c r="BD468" s="62">
        <f>H468/(100-BE468)*100</f>
      </c>
      <c r="BE468" s="62" t="n">
        <v>0</v>
      </c>
      <c r="BF468" s="62">
        <f>M468</f>
      </c>
      <c r="BH468" s="62">
        <f>G468*AO468</f>
      </c>
      <c r="BI468" s="62">
        <f>G468*AP468</f>
      </c>
      <c r="BJ468" s="62">
        <f>G468*H468</f>
      </c>
      <c r="BK468" s="65" t="s">
        <v>66</v>
      </c>
      <c r="BL468" s="62" t="n">
        <v>89</v>
      </c>
      <c r="BW468" s="62" t="n">
        <v>21</v>
      </c>
      <c r="BX468" s="16" t="s">
        <v>171</v>
      </c>
    </row>
    <row r="469">
      <c r="A469" s="66"/>
      <c r="D469" s="72" t="s">
        <v>627</v>
      </c>
      <c r="E469" s="73" t="s">
        <v>53</v>
      </c>
      <c r="G469" s="74" t="n">
        <v>6</v>
      </c>
      <c r="N469" s="75"/>
    </row>
    <row r="470">
      <c r="A470" s="10" t="s">
        <v>628</v>
      </c>
      <c r="B470" s="11" t="s">
        <v>613</v>
      </c>
      <c r="C470" s="11" t="s">
        <v>176</v>
      </c>
      <c r="D470" s="16" t="s">
        <v>177</v>
      </c>
      <c r="E470" s="11"/>
      <c r="F470" s="11" t="s">
        <v>172</v>
      </c>
      <c r="G470" s="62" t="n">
        <v>8</v>
      </c>
      <c r="H470" s="63" t="n">
        <v>0</v>
      </c>
      <c r="I470" s="62">
        <f>ROUND(G470*AO470,2)</f>
      </c>
      <c r="J470" s="62">
        <f>ROUND(G470*AP470,2)</f>
      </c>
      <c r="K470" s="62">
        <f>ROUND(G470*H470,2)</f>
      </c>
      <c r="L470" s="62" t="n">
        <v>0.43094</v>
      </c>
      <c r="M470" s="62">
        <f>G470*L470</f>
      </c>
      <c r="N470" s="64" t="s">
        <v>62</v>
      </c>
      <c r="Z470" s="62">
        <f>ROUND(IF(AQ470="5",BJ470,0),2)</f>
      </c>
      <c r="AB470" s="62">
        <f>ROUND(IF(AQ470="1",BH470,0),2)</f>
      </c>
      <c r="AC470" s="62">
        <f>ROUND(IF(AQ470="1",BI470,0),2)</f>
      </c>
      <c r="AD470" s="62">
        <f>ROUND(IF(AQ470="7",BH470,0),2)</f>
      </c>
      <c r="AE470" s="62">
        <f>ROUND(IF(AQ470="7",BI470,0),2)</f>
      </c>
      <c r="AF470" s="62">
        <f>ROUND(IF(AQ470="2",BH470,0),2)</f>
      </c>
      <c r="AG470" s="62">
        <f>ROUND(IF(AQ470="2",BI470,0),2)</f>
      </c>
      <c r="AH470" s="62">
        <f>ROUND(IF(AQ470="0",BJ470,0),2)</f>
      </c>
      <c r="AI470" s="35" t="s">
        <v>613</v>
      </c>
      <c r="AJ470" s="62">
        <f>IF(AN470=0,K470,0)</f>
      </c>
      <c r="AK470" s="62">
        <f>IF(AN470=12,K470,0)</f>
      </c>
      <c r="AL470" s="62">
        <f>IF(AN470=21,K470,0)</f>
      </c>
      <c r="AN470" s="62" t="n">
        <v>21</v>
      </c>
      <c r="AO470" s="62">
        <f>H470*0.293229412</f>
      </c>
      <c r="AP470" s="62">
        <f>H470*(1-0.293229412)</f>
      </c>
      <c r="AQ470" s="65" t="s">
        <v>58</v>
      </c>
      <c r="AV470" s="62">
        <f>ROUND(AW470+AX470,2)</f>
      </c>
      <c r="AW470" s="62">
        <f>ROUND(G470*AO470,2)</f>
      </c>
      <c r="AX470" s="62">
        <f>ROUND(G470*AP470,2)</f>
      </c>
      <c r="AY470" s="65" t="s">
        <v>173</v>
      </c>
      <c r="AZ470" s="65" t="s">
        <v>626</v>
      </c>
      <c r="BA470" s="35" t="s">
        <v>619</v>
      </c>
      <c r="BC470" s="62">
        <f>AW470+AX470</f>
      </c>
      <c r="BD470" s="62">
        <f>H470/(100-BE470)*100</f>
      </c>
      <c r="BE470" s="62" t="n">
        <v>0</v>
      </c>
      <c r="BF470" s="62">
        <f>M470</f>
      </c>
      <c r="BH470" s="62">
        <f>G470*AO470</f>
      </c>
      <c r="BI470" s="62">
        <f>G470*AP470</f>
      </c>
      <c r="BJ470" s="62">
        <f>G470*H470</f>
      </c>
      <c r="BK470" s="65" t="s">
        <v>66</v>
      </c>
      <c r="BL470" s="62" t="n">
        <v>89</v>
      </c>
      <c r="BW470" s="62" t="n">
        <v>21</v>
      </c>
      <c r="BX470" s="16" t="s">
        <v>177</v>
      </c>
    </row>
    <row r="471">
      <c r="A471" s="66"/>
      <c r="D471" s="72" t="s">
        <v>629</v>
      </c>
      <c r="E471" s="73" t="s">
        <v>53</v>
      </c>
      <c r="G471" s="74" t="n">
        <v>8</v>
      </c>
      <c r="N471" s="75"/>
    </row>
    <row r="472">
      <c r="A472" s="56" t="s">
        <v>53</v>
      </c>
      <c r="B472" s="57" t="s">
        <v>613</v>
      </c>
      <c r="C472" s="57" t="s">
        <v>178</v>
      </c>
      <c r="D472" s="58" t="s">
        <v>179</v>
      </c>
      <c r="E472" s="57"/>
      <c r="F472" s="59" t="s">
        <v>4</v>
      </c>
      <c r="G472" s="59" t="s">
        <v>4</v>
      </c>
      <c r="H472" s="60" t="s">
        <v>4</v>
      </c>
      <c r="I472" s="2">
        <f>ROUND(SUM(I473:I476),2)</f>
      </c>
      <c r="J472" s="2">
        <f>ROUND(SUM(J473:J476),2)</f>
      </c>
      <c r="K472" s="2">
        <f>ROUND(SUM(K473:K476),2)</f>
      </c>
      <c r="L472" s="35" t="s">
        <v>53</v>
      </c>
      <c r="M472" s="2">
        <f>SUM(M473:M476)</f>
      </c>
      <c r="N472" s="61" t="s">
        <v>53</v>
      </c>
      <c r="AI472" s="35" t="s">
        <v>613</v>
      </c>
      <c r="AS472" s="2">
        <f>SUM(AJ473:AJ476)</f>
      </c>
      <c r="AT472" s="2">
        <f>SUM(AK473:AK476)</f>
      </c>
      <c r="AU472" s="2">
        <f>SUM(AL473:AL476)</f>
      </c>
    </row>
    <row r="473">
      <c r="A473" s="10" t="s">
        <v>630</v>
      </c>
      <c r="B473" s="11" t="s">
        <v>613</v>
      </c>
      <c r="C473" s="11" t="s">
        <v>585</v>
      </c>
      <c r="D473" s="16" t="s">
        <v>586</v>
      </c>
      <c r="E473" s="11"/>
      <c r="F473" s="11" t="s">
        <v>79</v>
      </c>
      <c r="G473" s="62" t="n">
        <v>38.5</v>
      </c>
      <c r="H473" s="63" t="n">
        <v>0</v>
      </c>
      <c r="I473" s="62">
        <f>ROUND(G473*AO473,2)</f>
      </c>
      <c r="J473" s="62">
        <f>ROUND(G473*AP473,2)</f>
      </c>
      <c r="K473" s="62">
        <f>ROUND(G473*H473,2)</f>
      </c>
      <c r="L473" s="62" t="n">
        <v>0.0001</v>
      </c>
      <c r="M473" s="62">
        <f>G473*L473</f>
      </c>
      <c r="N473" s="64" t="s">
        <v>62</v>
      </c>
      <c r="Z473" s="62">
        <f>ROUND(IF(AQ473="5",BJ473,0),2)</f>
      </c>
      <c r="AB473" s="62">
        <f>ROUND(IF(AQ473="1",BH473,0),2)</f>
      </c>
      <c r="AC473" s="62">
        <f>ROUND(IF(AQ473="1",BI473,0),2)</f>
      </c>
      <c r="AD473" s="62">
        <f>ROUND(IF(AQ473="7",BH473,0),2)</f>
      </c>
      <c r="AE473" s="62">
        <f>ROUND(IF(AQ473="7",BI473,0),2)</f>
      </c>
      <c r="AF473" s="62">
        <f>ROUND(IF(AQ473="2",BH473,0),2)</f>
      </c>
      <c r="AG473" s="62">
        <f>ROUND(IF(AQ473="2",BI473,0),2)</f>
      </c>
      <c r="AH473" s="62">
        <f>ROUND(IF(AQ473="0",BJ473,0),2)</f>
      </c>
      <c r="AI473" s="35" t="s">
        <v>613</v>
      </c>
      <c r="AJ473" s="62">
        <f>IF(AN473=0,K473,0)</f>
      </c>
      <c r="AK473" s="62">
        <f>IF(AN473=12,K473,0)</f>
      </c>
      <c r="AL473" s="62">
        <f>IF(AN473=21,K473,0)</f>
      </c>
      <c r="AN473" s="62" t="n">
        <v>21</v>
      </c>
      <c r="AO473" s="62">
        <f>H473*0.100156113</f>
      </c>
      <c r="AP473" s="62">
        <f>H473*(1-0.100156113)</f>
      </c>
      <c r="AQ473" s="65" t="s">
        <v>58</v>
      </c>
      <c r="AV473" s="62">
        <f>ROUND(AW473+AX473,2)</f>
      </c>
      <c r="AW473" s="62">
        <f>ROUND(G473*AO473,2)</f>
      </c>
      <c r="AX473" s="62">
        <f>ROUND(G473*AP473,2)</f>
      </c>
      <c r="AY473" s="65" t="s">
        <v>183</v>
      </c>
      <c r="AZ473" s="65" t="s">
        <v>631</v>
      </c>
      <c r="BA473" s="35" t="s">
        <v>619</v>
      </c>
      <c r="BC473" s="62">
        <f>AW473+AX473</f>
      </c>
      <c r="BD473" s="62">
        <f>H473/(100-BE473)*100</f>
      </c>
      <c r="BE473" s="62" t="n">
        <v>0</v>
      </c>
      <c r="BF473" s="62">
        <f>M473</f>
      </c>
      <c r="BH473" s="62">
        <f>G473*AO473</f>
      </c>
      <c r="BI473" s="62">
        <f>G473*AP473</f>
      </c>
      <c r="BJ473" s="62">
        <f>G473*H473</f>
      </c>
      <c r="BK473" s="65" t="s">
        <v>66</v>
      </c>
      <c r="BL473" s="62" t="n">
        <v>91</v>
      </c>
      <c r="BW473" s="62" t="n">
        <v>21</v>
      </c>
      <c r="BX473" s="16" t="s">
        <v>586</v>
      </c>
    </row>
    <row r="474" customHeight="true" ht="13.5">
      <c r="A474" s="66"/>
      <c r="C474" s="67" t="s">
        <v>70</v>
      </c>
      <c r="D474" s="68" t="s">
        <v>588</v>
      </c>
      <c r="E474" s="69"/>
      <c r="F474" s="69"/>
      <c r="G474" s="69"/>
      <c r="H474" s="70"/>
      <c r="I474" s="69"/>
      <c r="J474" s="69"/>
      <c r="K474" s="69"/>
      <c r="L474" s="69"/>
      <c r="M474" s="69"/>
      <c r="N474" s="71"/>
    </row>
    <row r="475">
      <c r="A475" s="66"/>
      <c r="D475" s="72" t="s">
        <v>632</v>
      </c>
      <c r="E475" s="73" t="s">
        <v>53</v>
      </c>
      <c r="G475" s="74" t="n">
        <v>38.5</v>
      </c>
      <c r="N475" s="75"/>
    </row>
    <row r="476">
      <c r="A476" s="10" t="s">
        <v>633</v>
      </c>
      <c r="B476" s="11" t="s">
        <v>613</v>
      </c>
      <c r="C476" s="11" t="s">
        <v>590</v>
      </c>
      <c r="D476" s="16" t="s">
        <v>591</v>
      </c>
      <c r="E476" s="11"/>
      <c r="F476" s="11" t="s">
        <v>79</v>
      </c>
      <c r="G476" s="62" t="n">
        <v>38.5</v>
      </c>
      <c r="H476" s="63" t="n">
        <v>0</v>
      </c>
      <c r="I476" s="62">
        <f>ROUND(G476*AO476,2)</f>
      </c>
      <c r="J476" s="62">
        <f>ROUND(G476*AP476,2)</f>
      </c>
      <c r="K476" s="62">
        <f>ROUND(G476*H476,2)</f>
      </c>
      <c r="L476" s="62" t="n">
        <v>0</v>
      </c>
      <c r="M476" s="62">
        <f>G476*L476</f>
      </c>
      <c r="N476" s="64" t="s">
        <v>62</v>
      </c>
      <c r="Z476" s="62">
        <f>ROUND(IF(AQ476="5",BJ476,0),2)</f>
      </c>
      <c r="AB476" s="62">
        <f>ROUND(IF(AQ476="1",BH476,0),2)</f>
      </c>
      <c r="AC476" s="62">
        <f>ROUND(IF(AQ476="1",BI476,0),2)</f>
      </c>
      <c r="AD476" s="62">
        <f>ROUND(IF(AQ476="7",BH476,0),2)</f>
      </c>
      <c r="AE476" s="62">
        <f>ROUND(IF(AQ476="7",BI476,0),2)</f>
      </c>
      <c r="AF476" s="62">
        <f>ROUND(IF(AQ476="2",BH476,0),2)</f>
      </c>
      <c r="AG476" s="62">
        <f>ROUND(IF(AQ476="2",BI476,0),2)</f>
      </c>
      <c r="AH476" s="62">
        <f>ROUND(IF(AQ476="0",BJ476,0),2)</f>
      </c>
      <c r="AI476" s="35" t="s">
        <v>613</v>
      </c>
      <c r="AJ476" s="62">
        <f>IF(AN476=0,K476,0)</f>
      </c>
      <c r="AK476" s="62">
        <f>IF(AN476=12,K476,0)</f>
      </c>
      <c r="AL476" s="62">
        <f>IF(AN476=21,K476,0)</f>
      </c>
      <c r="AN476" s="62" t="n">
        <v>21</v>
      </c>
      <c r="AO476" s="62">
        <f>H476*0.533745851</f>
      </c>
      <c r="AP476" s="62">
        <f>H476*(1-0.533745851)</f>
      </c>
      <c r="AQ476" s="65" t="s">
        <v>58</v>
      </c>
      <c r="AV476" s="62">
        <f>ROUND(AW476+AX476,2)</f>
      </c>
      <c r="AW476" s="62">
        <f>ROUND(G476*AO476,2)</f>
      </c>
      <c r="AX476" s="62">
        <f>ROUND(G476*AP476,2)</f>
      </c>
      <c r="AY476" s="65" t="s">
        <v>183</v>
      </c>
      <c r="AZ476" s="65" t="s">
        <v>631</v>
      </c>
      <c r="BA476" s="35" t="s">
        <v>619</v>
      </c>
      <c r="BC476" s="62">
        <f>AW476+AX476</f>
      </c>
      <c r="BD476" s="62">
        <f>H476/(100-BE476)*100</f>
      </c>
      <c r="BE476" s="62" t="n">
        <v>0</v>
      </c>
      <c r="BF476" s="62">
        <f>M476</f>
      </c>
      <c r="BH476" s="62">
        <f>G476*AO476</f>
      </c>
      <c r="BI476" s="62">
        <f>G476*AP476</f>
      </c>
      <c r="BJ476" s="62">
        <f>G476*H476</f>
      </c>
      <c r="BK476" s="65" t="s">
        <v>66</v>
      </c>
      <c r="BL476" s="62" t="n">
        <v>91</v>
      </c>
      <c r="BW476" s="62" t="n">
        <v>21</v>
      </c>
      <c r="BX476" s="16" t="s">
        <v>591</v>
      </c>
    </row>
    <row r="477">
      <c r="A477" s="66"/>
      <c r="D477" s="72" t="s">
        <v>632</v>
      </c>
      <c r="E477" s="73" t="s">
        <v>53</v>
      </c>
      <c r="G477" s="74" t="n">
        <v>38.5</v>
      </c>
      <c r="N477" s="75"/>
    </row>
    <row r="478">
      <c r="A478" s="56" t="s">
        <v>53</v>
      </c>
      <c r="B478" s="57" t="s">
        <v>613</v>
      </c>
      <c r="C478" s="57" t="s">
        <v>193</v>
      </c>
      <c r="D478" s="58" t="s">
        <v>194</v>
      </c>
      <c r="E478" s="57"/>
      <c r="F478" s="59" t="s">
        <v>4</v>
      </c>
      <c r="G478" s="59" t="s">
        <v>4</v>
      </c>
      <c r="H478" s="60" t="s">
        <v>4</v>
      </c>
      <c r="I478" s="2">
        <f>ROUND(SUM(I479:I479),2)</f>
      </c>
      <c r="J478" s="2">
        <f>ROUND(SUM(J479:J479),2)</f>
      </c>
      <c r="K478" s="2">
        <f>ROUND(SUM(K479:K479),2)</f>
      </c>
      <c r="L478" s="35" t="s">
        <v>53</v>
      </c>
      <c r="M478" s="2">
        <f>SUM(M479:M479)</f>
      </c>
      <c r="N478" s="61" t="s">
        <v>53</v>
      </c>
      <c r="AI478" s="35" t="s">
        <v>613</v>
      </c>
      <c r="AS478" s="2">
        <f>SUM(AJ479:AJ479)</f>
      </c>
      <c r="AT478" s="2">
        <f>SUM(AK479:AK479)</f>
      </c>
      <c r="AU478" s="2">
        <f>SUM(AL479:AL479)</f>
      </c>
    </row>
    <row r="479">
      <c r="A479" s="10" t="s">
        <v>634</v>
      </c>
      <c r="B479" s="11" t="s">
        <v>613</v>
      </c>
      <c r="C479" s="11" t="s">
        <v>196</v>
      </c>
      <c r="D479" s="16" t="s">
        <v>197</v>
      </c>
      <c r="E479" s="11"/>
      <c r="F479" s="11" t="s">
        <v>198</v>
      </c>
      <c r="G479" s="62" t="n">
        <v>196.46</v>
      </c>
      <c r="H479" s="63" t="n">
        <v>0</v>
      </c>
      <c r="I479" s="62">
        <f>ROUND(G479*AO479,2)</f>
      </c>
      <c r="J479" s="62">
        <f>ROUND(G479*AP479,2)</f>
      </c>
      <c r="K479" s="62">
        <f>ROUND(G479*H479,2)</f>
      </c>
      <c r="L479" s="62" t="n">
        <v>0</v>
      </c>
      <c r="M479" s="62">
        <f>G479*L479</f>
      </c>
      <c r="N479" s="64" t="s">
        <v>62</v>
      </c>
      <c r="Z479" s="62">
        <f>ROUND(IF(AQ479="5",BJ479,0),2)</f>
      </c>
      <c r="AB479" s="62">
        <f>ROUND(IF(AQ479="1",BH479,0),2)</f>
      </c>
      <c r="AC479" s="62">
        <f>ROUND(IF(AQ479="1",BI479,0),2)</f>
      </c>
      <c r="AD479" s="62">
        <f>ROUND(IF(AQ479="7",BH479,0),2)</f>
      </c>
      <c r="AE479" s="62">
        <f>ROUND(IF(AQ479="7",BI479,0),2)</f>
      </c>
      <c r="AF479" s="62">
        <f>ROUND(IF(AQ479="2",BH479,0),2)</f>
      </c>
      <c r="AG479" s="62">
        <f>ROUND(IF(AQ479="2",BI479,0),2)</f>
      </c>
      <c r="AH479" s="62">
        <f>ROUND(IF(AQ479="0",BJ479,0),2)</f>
      </c>
      <c r="AI479" s="35" t="s">
        <v>613</v>
      </c>
      <c r="AJ479" s="62">
        <f>IF(AN479=0,K479,0)</f>
      </c>
      <c r="AK479" s="62">
        <f>IF(AN479=12,K479,0)</f>
      </c>
      <c r="AL479" s="62">
        <f>IF(AN479=21,K479,0)</f>
      </c>
      <c r="AN479" s="62" t="n">
        <v>21</v>
      </c>
      <c r="AO479" s="62">
        <f>H479*0</f>
      </c>
      <c r="AP479" s="62">
        <f>H479*(1-0)</f>
      </c>
      <c r="AQ479" s="65" t="s">
        <v>84</v>
      </c>
      <c r="AV479" s="62">
        <f>ROUND(AW479+AX479,2)</f>
      </c>
      <c r="AW479" s="62">
        <f>ROUND(G479*AO479,2)</f>
      </c>
      <c r="AX479" s="62">
        <f>ROUND(G479*AP479,2)</f>
      </c>
      <c r="AY479" s="65" t="s">
        <v>199</v>
      </c>
      <c r="AZ479" s="65" t="s">
        <v>631</v>
      </c>
      <c r="BA479" s="35" t="s">
        <v>619</v>
      </c>
      <c r="BC479" s="62">
        <f>AW479+AX479</f>
      </c>
      <c r="BD479" s="62">
        <f>H479/(100-BE479)*100</f>
      </c>
      <c r="BE479" s="62" t="n">
        <v>0</v>
      </c>
      <c r="BF479" s="62">
        <f>M479</f>
      </c>
      <c r="BH479" s="62">
        <f>G479*AO479</f>
      </c>
      <c r="BI479" s="62">
        <f>G479*AP479</f>
      </c>
      <c r="BJ479" s="62">
        <f>G479*H479</f>
      </c>
      <c r="BK479" s="65" t="s">
        <v>66</v>
      </c>
      <c r="BL479" s="62"/>
      <c r="BW479" s="62" t="n">
        <v>21</v>
      </c>
      <c r="BX479" s="16" t="s">
        <v>197</v>
      </c>
    </row>
    <row r="480">
      <c r="A480" s="66"/>
      <c r="D480" s="72" t="s">
        <v>635</v>
      </c>
      <c r="E480" s="73" t="s">
        <v>53</v>
      </c>
      <c r="G480" s="74" t="n">
        <v>196.46</v>
      </c>
      <c r="N480" s="75"/>
    </row>
    <row r="481">
      <c r="A481" s="56" t="s">
        <v>53</v>
      </c>
      <c r="B481" s="57" t="s">
        <v>613</v>
      </c>
      <c r="C481" s="57" t="s">
        <v>201</v>
      </c>
      <c r="D481" s="58" t="s">
        <v>202</v>
      </c>
      <c r="E481" s="57"/>
      <c r="F481" s="59" t="s">
        <v>4</v>
      </c>
      <c r="G481" s="59" t="s">
        <v>4</v>
      </c>
      <c r="H481" s="60" t="s">
        <v>4</v>
      </c>
      <c r="I481" s="2">
        <f>ROUND(SUM(I482:I482),2)</f>
      </c>
      <c r="J481" s="2">
        <f>ROUND(SUM(J482:J482),2)</f>
      </c>
      <c r="K481" s="2">
        <f>ROUND(SUM(K482:K482),2)</f>
      </c>
      <c r="L481" s="35" t="s">
        <v>53</v>
      </c>
      <c r="M481" s="2">
        <f>SUM(M482:M482)</f>
      </c>
      <c r="N481" s="61" t="s">
        <v>53</v>
      </c>
      <c r="AI481" s="35" t="s">
        <v>613</v>
      </c>
      <c r="AS481" s="2">
        <f>SUM(AJ482:AJ482)</f>
      </c>
      <c r="AT481" s="2">
        <f>SUM(AK482:AK482)</f>
      </c>
      <c r="AU481" s="2">
        <f>SUM(AL482:AL482)</f>
      </c>
    </row>
    <row r="482">
      <c r="A482" s="10" t="s">
        <v>636</v>
      </c>
      <c r="B482" s="11" t="s">
        <v>613</v>
      </c>
      <c r="C482" s="11" t="s">
        <v>215</v>
      </c>
      <c r="D482" s="16" t="s">
        <v>216</v>
      </c>
      <c r="E482" s="11"/>
      <c r="F482" s="11" t="s">
        <v>198</v>
      </c>
      <c r="G482" s="62" t="n">
        <v>161.15</v>
      </c>
      <c r="H482" s="63" t="n">
        <v>0</v>
      </c>
      <c r="I482" s="62">
        <f>ROUND(G482*AO482,2)</f>
      </c>
      <c r="J482" s="62">
        <f>ROUND(G482*AP482,2)</f>
      </c>
      <c r="K482" s="62">
        <f>ROUND(G482*H482,2)</f>
      </c>
      <c r="L482" s="62" t="n">
        <v>0</v>
      </c>
      <c r="M482" s="62">
        <f>G482*L482</f>
      </c>
      <c r="N482" s="64" t="s">
        <v>62</v>
      </c>
      <c r="Z482" s="62">
        <f>ROUND(IF(AQ482="5",BJ482,0),2)</f>
      </c>
      <c r="AB482" s="62">
        <f>ROUND(IF(AQ482="1",BH482,0),2)</f>
      </c>
      <c r="AC482" s="62">
        <f>ROUND(IF(AQ482="1",BI482,0),2)</f>
      </c>
      <c r="AD482" s="62">
        <f>ROUND(IF(AQ482="7",BH482,0),2)</f>
      </c>
      <c r="AE482" s="62">
        <f>ROUND(IF(AQ482="7",BI482,0),2)</f>
      </c>
      <c r="AF482" s="62">
        <f>ROUND(IF(AQ482="2",BH482,0),2)</f>
      </c>
      <c r="AG482" s="62">
        <f>ROUND(IF(AQ482="2",BI482,0),2)</f>
      </c>
      <c r="AH482" s="62">
        <f>ROUND(IF(AQ482="0",BJ482,0),2)</f>
      </c>
      <c r="AI482" s="35" t="s">
        <v>613</v>
      </c>
      <c r="AJ482" s="62">
        <f>IF(AN482=0,K482,0)</f>
      </c>
      <c r="AK482" s="62">
        <f>IF(AN482=12,K482,0)</f>
      </c>
      <c r="AL482" s="62">
        <f>IF(AN482=21,K482,0)</f>
      </c>
      <c r="AN482" s="62" t="n">
        <v>21</v>
      </c>
      <c r="AO482" s="62">
        <f>H482*0</f>
      </c>
      <c r="AP482" s="62">
        <f>H482*(1-0)</f>
      </c>
      <c r="AQ482" s="65" t="s">
        <v>84</v>
      </c>
      <c r="AV482" s="62">
        <f>ROUND(AW482+AX482,2)</f>
      </c>
      <c r="AW482" s="62">
        <f>ROUND(G482*AO482,2)</f>
      </c>
      <c r="AX482" s="62">
        <f>ROUND(G482*AP482,2)</f>
      </c>
      <c r="AY482" s="65" t="s">
        <v>206</v>
      </c>
      <c r="AZ482" s="65" t="s">
        <v>631</v>
      </c>
      <c r="BA482" s="35" t="s">
        <v>619</v>
      </c>
      <c r="BC482" s="62">
        <f>AW482+AX482</f>
      </c>
      <c r="BD482" s="62">
        <f>H482/(100-BE482)*100</f>
      </c>
      <c r="BE482" s="62" t="n">
        <v>0</v>
      </c>
      <c r="BF482" s="62">
        <f>M482</f>
      </c>
      <c r="BH482" s="62">
        <f>G482*AO482</f>
      </c>
      <c r="BI482" s="62">
        <f>G482*AP482</f>
      </c>
      <c r="BJ482" s="62">
        <f>G482*H482</f>
      </c>
      <c r="BK482" s="65" t="s">
        <v>66</v>
      </c>
      <c r="BL482" s="62"/>
      <c r="BW482" s="62" t="n">
        <v>21</v>
      </c>
      <c r="BX482" s="16" t="s">
        <v>216</v>
      </c>
    </row>
    <row r="483" customHeight="true" ht="13.5">
      <c r="A483" s="66"/>
      <c r="C483" s="76" t="s">
        <v>212</v>
      </c>
      <c r="D483" s="77" t="s">
        <v>217</v>
      </c>
      <c r="E483" s="78"/>
      <c r="F483" s="78"/>
      <c r="G483" s="78"/>
      <c r="H483" s="79"/>
      <c r="I483" s="78"/>
      <c r="J483" s="78"/>
      <c r="K483" s="78"/>
      <c r="L483" s="78"/>
      <c r="M483" s="78"/>
      <c r="N483" s="80"/>
    </row>
    <row r="484">
      <c r="A484" s="56" t="s">
        <v>53</v>
      </c>
      <c r="B484" s="57" t="s">
        <v>637</v>
      </c>
      <c r="C484" s="57" t="s">
        <v>53</v>
      </c>
      <c r="D484" s="58" t="s">
        <v>638</v>
      </c>
      <c r="E484" s="57"/>
      <c r="F484" s="59" t="s">
        <v>4</v>
      </c>
      <c r="G484" s="59" t="s">
        <v>4</v>
      </c>
      <c r="H484" s="60" t="s">
        <v>4</v>
      </c>
      <c r="I484" s="2">
        <f>ROUND(SUM(I485),2)</f>
      </c>
      <c r="J484" s="2">
        <f>ROUND(SUM(J485),2)</f>
      </c>
      <c r="K484" s="2">
        <f>ROUND(SUM(K485),2)</f>
      </c>
      <c r="L484" s="35" t="s">
        <v>53</v>
      </c>
      <c r="M484" s="2">
        <f>SUM(M485)</f>
      </c>
      <c r="N484" s="61" t="s">
        <v>53</v>
      </c>
    </row>
    <row r="485">
      <c r="A485" s="56" t="s">
        <v>53</v>
      </c>
      <c r="B485" s="57" t="s">
        <v>637</v>
      </c>
      <c r="C485" s="57" t="s">
        <v>639</v>
      </c>
      <c r="D485" s="58" t="s">
        <v>640</v>
      </c>
      <c r="E485" s="57"/>
      <c r="F485" s="59" t="s">
        <v>4</v>
      </c>
      <c r="G485" s="59" t="s">
        <v>4</v>
      </c>
      <c r="H485" s="60" t="s">
        <v>4</v>
      </c>
      <c r="I485" s="2">
        <f>ROUND(SUM(I486:I508),2)</f>
      </c>
      <c r="J485" s="2">
        <f>ROUND(SUM(J486:J508),2)</f>
      </c>
      <c r="K485" s="2">
        <f>ROUND(SUM(K486:K508),2)</f>
      </c>
      <c r="L485" s="35" t="s">
        <v>53</v>
      </c>
      <c r="M485" s="2">
        <f>SUM(M486:M508)</f>
      </c>
      <c r="N485" s="61" t="s">
        <v>53</v>
      </c>
      <c r="AI485" s="35" t="s">
        <v>637</v>
      </c>
      <c r="AS485" s="2">
        <f>SUM(AJ486:AJ508)</f>
      </c>
      <c r="AT485" s="2">
        <f>SUM(AK486:AK508)</f>
      </c>
      <c r="AU485" s="2">
        <f>SUM(AL486:AL508)</f>
      </c>
    </row>
    <row r="486">
      <c r="A486" s="10" t="s">
        <v>641</v>
      </c>
      <c r="B486" s="11" t="s">
        <v>637</v>
      </c>
      <c r="C486" s="11" t="s">
        <v>642</v>
      </c>
      <c r="D486" s="16" t="s">
        <v>643</v>
      </c>
      <c r="E486" s="11"/>
      <c r="F486" s="11" t="s">
        <v>644</v>
      </c>
      <c r="G486" s="62" t="n">
        <v>1</v>
      </c>
      <c r="H486" s="63" t="n">
        <v>0</v>
      </c>
      <c r="I486" s="62">
        <f>ROUND(G486*AO486,2)</f>
      </c>
      <c r="J486" s="62">
        <f>ROUND(G486*AP486,2)</f>
      </c>
      <c r="K486" s="62">
        <f>ROUND(G486*H486,2)</f>
      </c>
      <c r="L486" s="62" t="n">
        <v>0</v>
      </c>
      <c r="M486" s="62">
        <f>G486*L486</f>
      </c>
      <c r="N486" s="64" t="s">
        <v>62</v>
      </c>
      <c r="Z486" s="62">
        <f>ROUND(IF(AQ486="5",BJ486,0),2)</f>
      </c>
      <c r="AB486" s="62">
        <f>ROUND(IF(AQ486="1",BH486,0),2)</f>
      </c>
      <c r="AC486" s="62">
        <f>ROUND(IF(AQ486="1",BI486,0),2)</f>
      </c>
      <c r="AD486" s="62">
        <f>ROUND(IF(AQ486="7",BH486,0),2)</f>
      </c>
      <c r="AE486" s="62">
        <f>ROUND(IF(AQ486="7",BI486,0),2)</f>
      </c>
      <c r="AF486" s="62">
        <f>ROUND(IF(AQ486="2",BH486,0),2)</f>
      </c>
      <c r="AG486" s="62">
        <f>ROUND(IF(AQ486="2",BI486,0),2)</f>
      </c>
      <c r="AH486" s="62">
        <f>ROUND(IF(AQ486="0",BJ486,0),2)</f>
      </c>
      <c r="AI486" s="35" t="s">
        <v>637</v>
      </c>
      <c r="AJ486" s="62">
        <f>IF(AN486=0,K486,0)</f>
      </c>
      <c r="AK486" s="62">
        <f>IF(AN486=12,K486,0)</f>
      </c>
      <c r="AL486" s="62">
        <f>IF(AN486=21,K486,0)</f>
      </c>
      <c r="AN486" s="62" t="n">
        <v>21</v>
      </c>
      <c r="AO486" s="62">
        <f>H486*0</f>
      </c>
      <c r="AP486" s="62">
        <f>H486*(1-0)</f>
      </c>
      <c r="AQ486" s="65" t="s">
        <v>58</v>
      </c>
      <c r="AV486" s="62">
        <f>ROUND(AW486+AX486,2)</f>
      </c>
      <c r="AW486" s="62">
        <f>ROUND(G486*AO486,2)</f>
      </c>
      <c r="AX486" s="62">
        <f>ROUND(G486*AP486,2)</f>
      </c>
      <c r="AY486" s="65" t="s">
        <v>645</v>
      </c>
      <c r="AZ486" s="65" t="s">
        <v>646</v>
      </c>
      <c r="BA486" s="35" t="s">
        <v>647</v>
      </c>
      <c r="BC486" s="62">
        <f>AW486+AX486</f>
      </c>
      <c r="BD486" s="62">
        <f>H486/(100-BE486)*100</f>
      </c>
      <c r="BE486" s="62" t="n">
        <v>0</v>
      </c>
      <c r="BF486" s="62">
        <f>M486</f>
      </c>
      <c r="BH486" s="62">
        <f>G486*AO486</f>
      </c>
      <c r="BI486" s="62">
        <f>G486*AP486</f>
      </c>
      <c r="BJ486" s="62">
        <f>G486*H486</f>
      </c>
      <c r="BK486" s="65" t="s">
        <v>66</v>
      </c>
      <c r="BL486" s="62"/>
      <c r="BW486" s="62" t="n">
        <v>21</v>
      </c>
      <c r="BX486" s="16" t="s">
        <v>643</v>
      </c>
    </row>
    <row r="487" customHeight="true" ht="67.5">
      <c r="A487" s="66"/>
      <c r="C487" s="76" t="s">
        <v>212</v>
      </c>
      <c r="D487" s="77" t="s">
        <v>648</v>
      </c>
      <c r="E487" s="78"/>
      <c r="F487" s="78"/>
      <c r="G487" s="78"/>
      <c r="H487" s="79"/>
      <c r="I487" s="78"/>
      <c r="J487" s="78"/>
      <c r="K487" s="78"/>
      <c r="L487" s="78"/>
      <c r="M487" s="78"/>
      <c r="N487" s="80"/>
    </row>
    <row r="488">
      <c r="A488" s="10" t="s">
        <v>649</v>
      </c>
      <c r="B488" s="11" t="s">
        <v>637</v>
      </c>
      <c r="C488" s="11" t="s">
        <v>642</v>
      </c>
      <c r="D488" s="16" t="s">
        <v>650</v>
      </c>
      <c r="E488" s="11"/>
      <c r="F488" s="11" t="s">
        <v>644</v>
      </c>
      <c r="G488" s="62" t="n">
        <v>1</v>
      </c>
      <c r="H488" s="63" t="n">
        <v>0</v>
      </c>
      <c r="I488" s="62">
        <f>ROUND(G488*AO488,2)</f>
      </c>
      <c r="J488" s="62">
        <f>ROUND(G488*AP488,2)</f>
      </c>
      <c r="K488" s="62">
        <f>ROUND(G488*H488,2)</f>
      </c>
      <c r="L488" s="62" t="n">
        <v>0</v>
      </c>
      <c r="M488" s="62">
        <f>G488*L488</f>
      </c>
      <c r="N488" s="64" t="s">
        <v>62</v>
      </c>
      <c r="Z488" s="62">
        <f>ROUND(IF(AQ488="5",BJ488,0),2)</f>
      </c>
      <c r="AB488" s="62">
        <f>ROUND(IF(AQ488="1",BH488,0),2)</f>
      </c>
      <c r="AC488" s="62">
        <f>ROUND(IF(AQ488="1",BI488,0),2)</f>
      </c>
      <c r="AD488" s="62">
        <f>ROUND(IF(AQ488="7",BH488,0),2)</f>
      </c>
      <c r="AE488" s="62">
        <f>ROUND(IF(AQ488="7",BI488,0),2)</f>
      </c>
      <c r="AF488" s="62">
        <f>ROUND(IF(AQ488="2",BH488,0),2)</f>
      </c>
      <c r="AG488" s="62">
        <f>ROUND(IF(AQ488="2",BI488,0),2)</f>
      </c>
      <c r="AH488" s="62">
        <f>ROUND(IF(AQ488="0",BJ488,0),2)</f>
      </c>
      <c r="AI488" s="35" t="s">
        <v>637</v>
      </c>
      <c r="AJ488" s="62">
        <f>IF(AN488=0,K488,0)</f>
      </c>
      <c r="AK488" s="62">
        <f>IF(AN488=12,K488,0)</f>
      </c>
      <c r="AL488" s="62">
        <f>IF(AN488=21,K488,0)</f>
      </c>
      <c r="AN488" s="62" t="n">
        <v>21</v>
      </c>
      <c r="AO488" s="62">
        <f>H488*0</f>
      </c>
      <c r="AP488" s="62">
        <f>H488*(1-0)</f>
      </c>
      <c r="AQ488" s="65" t="s">
        <v>58</v>
      </c>
      <c r="AV488" s="62">
        <f>ROUND(AW488+AX488,2)</f>
      </c>
      <c r="AW488" s="62">
        <f>ROUND(G488*AO488,2)</f>
      </c>
      <c r="AX488" s="62">
        <f>ROUND(G488*AP488,2)</f>
      </c>
      <c r="AY488" s="65" t="s">
        <v>645</v>
      </c>
      <c r="AZ488" s="65" t="s">
        <v>646</v>
      </c>
      <c r="BA488" s="35" t="s">
        <v>647</v>
      </c>
      <c r="BC488" s="62">
        <f>AW488+AX488</f>
      </c>
      <c r="BD488" s="62">
        <f>H488/(100-BE488)*100</f>
      </c>
      <c r="BE488" s="62" t="n">
        <v>0</v>
      </c>
      <c r="BF488" s="62">
        <f>M488</f>
      </c>
      <c r="BH488" s="62">
        <f>G488*AO488</f>
      </c>
      <c r="BI488" s="62">
        <f>G488*AP488</f>
      </c>
      <c r="BJ488" s="62">
        <f>G488*H488</f>
      </c>
      <c r="BK488" s="65" t="s">
        <v>66</v>
      </c>
      <c r="BL488" s="62"/>
      <c r="BW488" s="62" t="n">
        <v>21</v>
      </c>
      <c r="BX488" s="16" t="s">
        <v>650</v>
      </c>
    </row>
    <row r="489" customHeight="true" ht="13.5">
      <c r="A489" s="66"/>
      <c r="C489" s="76" t="s">
        <v>212</v>
      </c>
      <c r="D489" s="77" t="s">
        <v>651</v>
      </c>
      <c r="E489" s="78"/>
      <c r="F489" s="78"/>
      <c r="G489" s="78"/>
      <c r="H489" s="79"/>
      <c r="I489" s="78"/>
      <c r="J489" s="78"/>
      <c r="K489" s="78"/>
      <c r="L489" s="78"/>
      <c r="M489" s="78"/>
      <c r="N489" s="80"/>
    </row>
    <row r="490">
      <c r="A490" s="10" t="s">
        <v>652</v>
      </c>
      <c r="B490" s="11" t="s">
        <v>637</v>
      </c>
      <c r="C490" s="11" t="s">
        <v>642</v>
      </c>
      <c r="D490" s="16" t="s">
        <v>653</v>
      </c>
      <c r="E490" s="11"/>
      <c r="F490" s="11" t="s">
        <v>644</v>
      </c>
      <c r="G490" s="62" t="n">
        <v>1</v>
      </c>
      <c r="H490" s="63" t="n">
        <v>0</v>
      </c>
      <c r="I490" s="62">
        <f>ROUND(G490*AO490,2)</f>
      </c>
      <c r="J490" s="62">
        <f>ROUND(G490*AP490,2)</f>
      </c>
      <c r="K490" s="62">
        <f>ROUND(G490*H490,2)</f>
      </c>
      <c r="L490" s="62" t="n">
        <v>0</v>
      </c>
      <c r="M490" s="62">
        <f>G490*L490</f>
      </c>
      <c r="N490" s="64" t="s">
        <v>62</v>
      </c>
      <c r="Z490" s="62">
        <f>ROUND(IF(AQ490="5",BJ490,0),2)</f>
      </c>
      <c r="AB490" s="62">
        <f>ROUND(IF(AQ490="1",BH490,0),2)</f>
      </c>
      <c r="AC490" s="62">
        <f>ROUND(IF(AQ490="1",BI490,0),2)</f>
      </c>
      <c r="AD490" s="62">
        <f>ROUND(IF(AQ490="7",BH490,0),2)</f>
      </c>
      <c r="AE490" s="62">
        <f>ROUND(IF(AQ490="7",BI490,0),2)</f>
      </c>
      <c r="AF490" s="62">
        <f>ROUND(IF(AQ490="2",BH490,0),2)</f>
      </c>
      <c r="AG490" s="62">
        <f>ROUND(IF(AQ490="2",BI490,0),2)</f>
      </c>
      <c r="AH490" s="62">
        <f>ROUND(IF(AQ490="0",BJ490,0),2)</f>
      </c>
      <c r="AI490" s="35" t="s">
        <v>637</v>
      </c>
      <c r="AJ490" s="62">
        <f>IF(AN490=0,K490,0)</f>
      </c>
      <c r="AK490" s="62">
        <f>IF(AN490=12,K490,0)</f>
      </c>
      <c r="AL490" s="62">
        <f>IF(AN490=21,K490,0)</f>
      </c>
      <c r="AN490" s="62" t="n">
        <v>21</v>
      </c>
      <c r="AO490" s="62">
        <f>H490*0</f>
      </c>
      <c r="AP490" s="62">
        <f>H490*(1-0)</f>
      </c>
      <c r="AQ490" s="65" t="s">
        <v>58</v>
      </c>
      <c r="AV490" s="62">
        <f>ROUND(AW490+AX490,2)</f>
      </c>
      <c r="AW490" s="62">
        <f>ROUND(G490*AO490,2)</f>
      </c>
      <c r="AX490" s="62">
        <f>ROUND(G490*AP490,2)</f>
      </c>
      <c r="AY490" s="65" t="s">
        <v>645</v>
      </c>
      <c r="AZ490" s="65" t="s">
        <v>646</v>
      </c>
      <c r="BA490" s="35" t="s">
        <v>647</v>
      </c>
      <c r="BC490" s="62">
        <f>AW490+AX490</f>
      </c>
      <c r="BD490" s="62">
        <f>H490/(100-BE490)*100</f>
      </c>
      <c r="BE490" s="62" t="n">
        <v>0</v>
      </c>
      <c r="BF490" s="62">
        <f>M490</f>
      </c>
      <c r="BH490" s="62">
        <f>G490*AO490</f>
      </c>
      <c r="BI490" s="62">
        <f>G490*AP490</f>
      </c>
      <c r="BJ490" s="62">
        <f>G490*H490</f>
      </c>
      <c r="BK490" s="65" t="s">
        <v>66</v>
      </c>
      <c r="BL490" s="62"/>
      <c r="BW490" s="62" t="n">
        <v>21</v>
      </c>
      <c r="BX490" s="16" t="s">
        <v>653</v>
      </c>
    </row>
    <row r="491" customHeight="true" ht="40.5">
      <c r="A491" s="66"/>
      <c r="C491" s="76" t="s">
        <v>212</v>
      </c>
      <c r="D491" s="77" t="s">
        <v>654</v>
      </c>
      <c r="E491" s="78"/>
      <c r="F491" s="78"/>
      <c r="G491" s="78"/>
      <c r="H491" s="79"/>
      <c r="I491" s="78"/>
      <c r="J491" s="78"/>
      <c r="K491" s="78"/>
      <c r="L491" s="78"/>
      <c r="M491" s="78"/>
      <c r="N491" s="80"/>
    </row>
    <row r="492">
      <c r="A492" s="10" t="s">
        <v>655</v>
      </c>
      <c r="B492" s="11" t="s">
        <v>637</v>
      </c>
      <c r="C492" s="11" t="s">
        <v>642</v>
      </c>
      <c r="D492" s="16" t="s">
        <v>656</v>
      </c>
      <c r="E492" s="11"/>
      <c r="F492" s="11" t="s">
        <v>644</v>
      </c>
      <c r="G492" s="62" t="n">
        <v>1</v>
      </c>
      <c r="H492" s="63" t="n">
        <v>0</v>
      </c>
      <c r="I492" s="62">
        <f>ROUND(G492*AO492,2)</f>
      </c>
      <c r="J492" s="62">
        <f>ROUND(G492*AP492,2)</f>
      </c>
      <c r="K492" s="62">
        <f>ROUND(G492*H492,2)</f>
      </c>
      <c r="L492" s="62" t="n">
        <v>0</v>
      </c>
      <c r="M492" s="62">
        <f>G492*L492</f>
      </c>
      <c r="N492" s="64" t="s">
        <v>62</v>
      </c>
      <c r="Z492" s="62">
        <f>ROUND(IF(AQ492="5",BJ492,0),2)</f>
      </c>
      <c r="AB492" s="62">
        <f>ROUND(IF(AQ492="1",BH492,0),2)</f>
      </c>
      <c r="AC492" s="62">
        <f>ROUND(IF(AQ492="1",BI492,0),2)</f>
      </c>
      <c r="AD492" s="62">
        <f>ROUND(IF(AQ492="7",BH492,0),2)</f>
      </c>
      <c r="AE492" s="62">
        <f>ROUND(IF(AQ492="7",BI492,0),2)</f>
      </c>
      <c r="AF492" s="62">
        <f>ROUND(IF(AQ492="2",BH492,0),2)</f>
      </c>
      <c r="AG492" s="62">
        <f>ROUND(IF(AQ492="2",BI492,0),2)</f>
      </c>
      <c r="AH492" s="62">
        <f>ROUND(IF(AQ492="0",BJ492,0),2)</f>
      </c>
      <c r="AI492" s="35" t="s">
        <v>637</v>
      </c>
      <c r="AJ492" s="62">
        <f>IF(AN492=0,K492,0)</f>
      </c>
      <c r="AK492" s="62">
        <f>IF(AN492=12,K492,0)</f>
      </c>
      <c r="AL492" s="62">
        <f>IF(AN492=21,K492,0)</f>
      </c>
      <c r="AN492" s="62" t="n">
        <v>21</v>
      </c>
      <c r="AO492" s="62">
        <f>H492*0</f>
      </c>
      <c r="AP492" s="62">
        <f>H492*(1-0)</f>
      </c>
      <c r="AQ492" s="65" t="s">
        <v>58</v>
      </c>
      <c r="AV492" s="62">
        <f>ROUND(AW492+AX492,2)</f>
      </c>
      <c r="AW492" s="62">
        <f>ROUND(G492*AO492,2)</f>
      </c>
      <c r="AX492" s="62">
        <f>ROUND(G492*AP492,2)</f>
      </c>
      <c r="AY492" s="65" t="s">
        <v>645</v>
      </c>
      <c r="AZ492" s="65" t="s">
        <v>646</v>
      </c>
      <c r="BA492" s="35" t="s">
        <v>647</v>
      </c>
      <c r="BC492" s="62">
        <f>AW492+AX492</f>
      </c>
      <c r="BD492" s="62">
        <f>H492/(100-BE492)*100</f>
      </c>
      <c r="BE492" s="62" t="n">
        <v>0</v>
      </c>
      <c r="BF492" s="62">
        <f>M492</f>
      </c>
      <c r="BH492" s="62">
        <f>G492*AO492</f>
      </c>
      <c r="BI492" s="62">
        <f>G492*AP492</f>
      </c>
      <c r="BJ492" s="62">
        <f>G492*H492</f>
      </c>
      <c r="BK492" s="65" t="s">
        <v>66</v>
      </c>
      <c r="BL492" s="62"/>
      <c r="BW492" s="62" t="n">
        <v>21</v>
      </c>
      <c r="BX492" s="16" t="s">
        <v>656</v>
      </c>
    </row>
    <row r="493" customHeight="true" ht="13.5">
      <c r="A493" s="66"/>
      <c r="C493" s="76" t="s">
        <v>212</v>
      </c>
      <c r="D493" s="77" t="s">
        <v>657</v>
      </c>
      <c r="E493" s="78"/>
      <c r="F493" s="78"/>
      <c r="G493" s="78"/>
      <c r="H493" s="79"/>
      <c r="I493" s="78"/>
      <c r="J493" s="78"/>
      <c r="K493" s="78"/>
      <c r="L493" s="78"/>
      <c r="M493" s="78"/>
      <c r="N493" s="80"/>
    </row>
    <row r="494">
      <c r="A494" s="10" t="s">
        <v>658</v>
      </c>
      <c r="B494" s="11" t="s">
        <v>637</v>
      </c>
      <c r="C494" s="11" t="s">
        <v>642</v>
      </c>
      <c r="D494" s="16" t="s">
        <v>659</v>
      </c>
      <c r="E494" s="11"/>
      <c r="F494" s="11" t="s">
        <v>644</v>
      </c>
      <c r="G494" s="62" t="n">
        <v>1</v>
      </c>
      <c r="H494" s="63" t="n">
        <v>0</v>
      </c>
      <c r="I494" s="62">
        <f>ROUND(G494*AO494,2)</f>
      </c>
      <c r="J494" s="62">
        <f>ROUND(G494*AP494,2)</f>
      </c>
      <c r="K494" s="62">
        <f>ROUND(G494*H494,2)</f>
      </c>
      <c r="L494" s="62" t="n">
        <v>0</v>
      </c>
      <c r="M494" s="62">
        <f>G494*L494</f>
      </c>
      <c r="N494" s="64" t="s">
        <v>62</v>
      </c>
      <c r="Z494" s="62">
        <f>ROUND(IF(AQ494="5",BJ494,0),2)</f>
      </c>
      <c r="AB494" s="62">
        <f>ROUND(IF(AQ494="1",BH494,0),2)</f>
      </c>
      <c r="AC494" s="62">
        <f>ROUND(IF(AQ494="1",BI494,0),2)</f>
      </c>
      <c r="AD494" s="62">
        <f>ROUND(IF(AQ494="7",BH494,0),2)</f>
      </c>
      <c r="AE494" s="62">
        <f>ROUND(IF(AQ494="7",BI494,0),2)</f>
      </c>
      <c r="AF494" s="62">
        <f>ROUND(IF(AQ494="2",BH494,0),2)</f>
      </c>
      <c r="AG494" s="62">
        <f>ROUND(IF(AQ494="2",BI494,0),2)</f>
      </c>
      <c r="AH494" s="62">
        <f>ROUND(IF(AQ494="0",BJ494,0),2)</f>
      </c>
      <c r="AI494" s="35" t="s">
        <v>637</v>
      </c>
      <c r="AJ494" s="62">
        <f>IF(AN494=0,K494,0)</f>
      </c>
      <c r="AK494" s="62">
        <f>IF(AN494=12,K494,0)</f>
      </c>
      <c r="AL494" s="62">
        <f>IF(AN494=21,K494,0)</f>
      </c>
      <c r="AN494" s="62" t="n">
        <v>21</v>
      </c>
      <c r="AO494" s="62">
        <f>H494*0</f>
      </c>
      <c r="AP494" s="62">
        <f>H494*(1-0)</f>
      </c>
      <c r="AQ494" s="65" t="s">
        <v>58</v>
      </c>
      <c r="AV494" s="62">
        <f>ROUND(AW494+AX494,2)</f>
      </c>
      <c r="AW494" s="62">
        <f>ROUND(G494*AO494,2)</f>
      </c>
      <c r="AX494" s="62">
        <f>ROUND(G494*AP494,2)</f>
      </c>
      <c r="AY494" s="65" t="s">
        <v>645</v>
      </c>
      <c r="AZ494" s="65" t="s">
        <v>646</v>
      </c>
      <c r="BA494" s="35" t="s">
        <v>647</v>
      </c>
      <c r="BC494" s="62">
        <f>AW494+AX494</f>
      </c>
      <c r="BD494" s="62">
        <f>H494/(100-BE494)*100</f>
      </c>
      <c r="BE494" s="62" t="n">
        <v>0</v>
      </c>
      <c r="BF494" s="62">
        <f>M494</f>
      </c>
      <c r="BH494" s="62">
        <f>G494*AO494</f>
      </c>
      <c r="BI494" s="62">
        <f>G494*AP494</f>
      </c>
      <c r="BJ494" s="62">
        <f>G494*H494</f>
      </c>
      <c r="BK494" s="65" t="s">
        <v>66</v>
      </c>
      <c r="BL494" s="62"/>
      <c r="BW494" s="62" t="n">
        <v>21</v>
      </c>
      <c r="BX494" s="16" t="s">
        <v>659</v>
      </c>
    </row>
    <row r="495" customHeight="true" ht="27">
      <c r="A495" s="66"/>
      <c r="C495" s="76" t="s">
        <v>212</v>
      </c>
      <c r="D495" s="77" t="s">
        <v>660</v>
      </c>
      <c r="E495" s="78"/>
      <c r="F495" s="78"/>
      <c r="G495" s="78"/>
      <c r="H495" s="79"/>
      <c r="I495" s="78"/>
      <c r="J495" s="78"/>
      <c r="K495" s="78"/>
      <c r="L495" s="78"/>
      <c r="M495" s="78"/>
      <c r="N495" s="80"/>
    </row>
    <row r="496">
      <c r="A496" s="10" t="s">
        <v>661</v>
      </c>
      <c r="B496" s="11" t="s">
        <v>637</v>
      </c>
      <c r="C496" s="11" t="s">
        <v>642</v>
      </c>
      <c r="D496" s="16" t="s">
        <v>662</v>
      </c>
      <c r="E496" s="11"/>
      <c r="F496" s="11" t="s">
        <v>644</v>
      </c>
      <c r="G496" s="62" t="n">
        <v>1</v>
      </c>
      <c r="H496" s="63" t="n">
        <v>0</v>
      </c>
      <c r="I496" s="62">
        <f>ROUND(G496*AO496,2)</f>
      </c>
      <c r="J496" s="62">
        <f>ROUND(G496*AP496,2)</f>
      </c>
      <c r="K496" s="62">
        <f>ROUND(G496*H496,2)</f>
      </c>
      <c r="L496" s="62" t="n">
        <v>0</v>
      </c>
      <c r="M496" s="62">
        <f>G496*L496</f>
      </c>
      <c r="N496" s="64" t="s">
        <v>62</v>
      </c>
      <c r="Z496" s="62">
        <f>ROUND(IF(AQ496="5",BJ496,0),2)</f>
      </c>
      <c r="AB496" s="62">
        <f>ROUND(IF(AQ496="1",BH496,0),2)</f>
      </c>
      <c r="AC496" s="62">
        <f>ROUND(IF(AQ496="1",BI496,0),2)</f>
      </c>
      <c r="AD496" s="62">
        <f>ROUND(IF(AQ496="7",BH496,0),2)</f>
      </c>
      <c r="AE496" s="62">
        <f>ROUND(IF(AQ496="7",BI496,0),2)</f>
      </c>
      <c r="AF496" s="62">
        <f>ROUND(IF(AQ496="2",BH496,0),2)</f>
      </c>
      <c r="AG496" s="62">
        <f>ROUND(IF(AQ496="2",BI496,0),2)</f>
      </c>
      <c r="AH496" s="62">
        <f>ROUND(IF(AQ496="0",BJ496,0),2)</f>
      </c>
      <c r="AI496" s="35" t="s">
        <v>637</v>
      </c>
      <c r="AJ496" s="62">
        <f>IF(AN496=0,K496,0)</f>
      </c>
      <c r="AK496" s="62">
        <f>IF(AN496=12,K496,0)</f>
      </c>
      <c r="AL496" s="62">
        <f>IF(AN496=21,K496,0)</f>
      </c>
      <c r="AN496" s="62" t="n">
        <v>21</v>
      </c>
      <c r="AO496" s="62">
        <f>H496*0</f>
      </c>
      <c r="AP496" s="62">
        <f>H496*(1-0)</f>
      </c>
      <c r="AQ496" s="65" t="s">
        <v>58</v>
      </c>
      <c r="AV496" s="62">
        <f>ROUND(AW496+AX496,2)</f>
      </c>
      <c r="AW496" s="62">
        <f>ROUND(G496*AO496,2)</f>
      </c>
      <c r="AX496" s="62">
        <f>ROUND(G496*AP496,2)</f>
      </c>
      <c r="AY496" s="65" t="s">
        <v>645</v>
      </c>
      <c r="AZ496" s="65" t="s">
        <v>646</v>
      </c>
      <c r="BA496" s="35" t="s">
        <v>647</v>
      </c>
      <c r="BC496" s="62">
        <f>AW496+AX496</f>
      </c>
      <c r="BD496" s="62">
        <f>H496/(100-BE496)*100</f>
      </c>
      <c r="BE496" s="62" t="n">
        <v>0</v>
      </c>
      <c r="BF496" s="62">
        <f>M496</f>
      </c>
      <c r="BH496" s="62">
        <f>G496*AO496</f>
      </c>
      <c r="BI496" s="62">
        <f>G496*AP496</f>
      </c>
      <c r="BJ496" s="62">
        <f>G496*H496</f>
      </c>
      <c r="BK496" s="65" t="s">
        <v>66</v>
      </c>
      <c r="BL496" s="62"/>
      <c r="BW496" s="62" t="n">
        <v>21</v>
      </c>
      <c r="BX496" s="16" t="s">
        <v>662</v>
      </c>
    </row>
    <row r="497" customHeight="true" ht="27">
      <c r="A497" s="66"/>
      <c r="C497" s="76" t="s">
        <v>212</v>
      </c>
      <c r="D497" s="77" t="s">
        <v>663</v>
      </c>
      <c r="E497" s="78"/>
      <c r="F497" s="78"/>
      <c r="G497" s="78"/>
      <c r="H497" s="79"/>
      <c r="I497" s="78"/>
      <c r="J497" s="78"/>
      <c r="K497" s="78"/>
      <c r="L497" s="78"/>
      <c r="M497" s="78"/>
      <c r="N497" s="80"/>
    </row>
    <row r="498">
      <c r="A498" s="10" t="s">
        <v>664</v>
      </c>
      <c r="B498" s="11" t="s">
        <v>637</v>
      </c>
      <c r="C498" s="11" t="s">
        <v>642</v>
      </c>
      <c r="D498" s="16" t="s">
        <v>665</v>
      </c>
      <c r="E498" s="11"/>
      <c r="F498" s="11" t="s">
        <v>644</v>
      </c>
      <c r="G498" s="62" t="n">
        <v>1</v>
      </c>
      <c r="H498" s="63" t="n">
        <v>0</v>
      </c>
      <c r="I498" s="62">
        <f>ROUND(G498*AO498,2)</f>
      </c>
      <c r="J498" s="62">
        <f>ROUND(G498*AP498,2)</f>
      </c>
      <c r="K498" s="62">
        <f>ROUND(G498*H498,2)</f>
      </c>
      <c r="L498" s="62" t="n">
        <v>0</v>
      </c>
      <c r="M498" s="62">
        <f>G498*L498</f>
      </c>
      <c r="N498" s="64" t="s">
        <v>62</v>
      </c>
      <c r="Z498" s="62">
        <f>ROUND(IF(AQ498="5",BJ498,0),2)</f>
      </c>
      <c r="AB498" s="62">
        <f>ROUND(IF(AQ498="1",BH498,0),2)</f>
      </c>
      <c r="AC498" s="62">
        <f>ROUND(IF(AQ498="1",BI498,0),2)</f>
      </c>
      <c r="AD498" s="62">
        <f>ROUND(IF(AQ498="7",BH498,0),2)</f>
      </c>
      <c r="AE498" s="62">
        <f>ROUND(IF(AQ498="7",BI498,0),2)</f>
      </c>
      <c r="AF498" s="62">
        <f>ROUND(IF(AQ498="2",BH498,0),2)</f>
      </c>
      <c r="AG498" s="62">
        <f>ROUND(IF(AQ498="2",BI498,0),2)</f>
      </c>
      <c r="AH498" s="62">
        <f>ROUND(IF(AQ498="0",BJ498,0),2)</f>
      </c>
      <c r="AI498" s="35" t="s">
        <v>637</v>
      </c>
      <c r="AJ498" s="62">
        <f>IF(AN498=0,K498,0)</f>
      </c>
      <c r="AK498" s="62">
        <f>IF(AN498=12,K498,0)</f>
      </c>
      <c r="AL498" s="62">
        <f>IF(AN498=21,K498,0)</f>
      </c>
      <c r="AN498" s="62" t="n">
        <v>21</v>
      </c>
      <c r="AO498" s="62">
        <f>H498*0</f>
      </c>
      <c r="AP498" s="62">
        <f>H498*(1-0)</f>
      </c>
      <c r="AQ498" s="65" t="s">
        <v>58</v>
      </c>
      <c r="AV498" s="62">
        <f>ROUND(AW498+AX498,2)</f>
      </c>
      <c r="AW498" s="62">
        <f>ROUND(G498*AO498,2)</f>
      </c>
      <c r="AX498" s="62">
        <f>ROUND(G498*AP498,2)</f>
      </c>
      <c r="AY498" s="65" t="s">
        <v>645</v>
      </c>
      <c r="AZ498" s="65" t="s">
        <v>646</v>
      </c>
      <c r="BA498" s="35" t="s">
        <v>647</v>
      </c>
      <c r="BC498" s="62">
        <f>AW498+AX498</f>
      </c>
      <c r="BD498" s="62">
        <f>H498/(100-BE498)*100</f>
      </c>
      <c r="BE498" s="62" t="n">
        <v>0</v>
      </c>
      <c r="BF498" s="62">
        <f>M498</f>
      </c>
      <c r="BH498" s="62">
        <f>G498*AO498</f>
      </c>
      <c r="BI498" s="62">
        <f>G498*AP498</f>
      </c>
      <c r="BJ498" s="62">
        <f>G498*H498</f>
      </c>
      <c r="BK498" s="65" t="s">
        <v>66</v>
      </c>
      <c r="BL498" s="62"/>
      <c r="BW498" s="62" t="n">
        <v>21</v>
      </c>
      <c r="BX498" s="16" t="s">
        <v>665</v>
      </c>
    </row>
    <row r="499" customHeight="true" ht="13.5">
      <c r="A499" s="66"/>
      <c r="C499" s="76" t="s">
        <v>212</v>
      </c>
      <c r="D499" s="77" t="s">
        <v>666</v>
      </c>
      <c r="E499" s="78"/>
      <c r="F499" s="78"/>
      <c r="G499" s="78"/>
      <c r="H499" s="79"/>
      <c r="I499" s="78"/>
      <c r="J499" s="78"/>
      <c r="K499" s="78"/>
      <c r="L499" s="78"/>
      <c r="M499" s="78"/>
      <c r="N499" s="80"/>
    </row>
    <row r="500">
      <c r="A500" s="10" t="s">
        <v>667</v>
      </c>
      <c r="B500" s="11" t="s">
        <v>637</v>
      </c>
      <c r="C500" s="11" t="s">
        <v>642</v>
      </c>
      <c r="D500" s="16" t="s">
        <v>668</v>
      </c>
      <c r="E500" s="11"/>
      <c r="F500" s="11" t="s">
        <v>644</v>
      </c>
      <c r="G500" s="62" t="n">
        <v>1</v>
      </c>
      <c r="H500" s="63" t="n">
        <v>0</v>
      </c>
      <c r="I500" s="62">
        <f>ROUND(G500*AO500,2)</f>
      </c>
      <c r="J500" s="62">
        <f>ROUND(G500*AP500,2)</f>
      </c>
      <c r="K500" s="62">
        <f>ROUND(G500*H500,2)</f>
      </c>
      <c r="L500" s="62" t="n">
        <v>0</v>
      </c>
      <c r="M500" s="62">
        <f>G500*L500</f>
      </c>
      <c r="N500" s="64" t="s">
        <v>62</v>
      </c>
      <c r="Z500" s="62">
        <f>ROUND(IF(AQ500="5",BJ500,0),2)</f>
      </c>
      <c r="AB500" s="62">
        <f>ROUND(IF(AQ500="1",BH500,0),2)</f>
      </c>
      <c r="AC500" s="62">
        <f>ROUND(IF(AQ500="1",BI500,0),2)</f>
      </c>
      <c r="AD500" s="62">
        <f>ROUND(IF(AQ500="7",BH500,0),2)</f>
      </c>
      <c r="AE500" s="62">
        <f>ROUND(IF(AQ500="7",BI500,0),2)</f>
      </c>
      <c r="AF500" s="62">
        <f>ROUND(IF(AQ500="2",BH500,0),2)</f>
      </c>
      <c r="AG500" s="62">
        <f>ROUND(IF(AQ500="2",BI500,0),2)</f>
      </c>
      <c r="AH500" s="62">
        <f>ROUND(IF(AQ500="0",BJ500,0),2)</f>
      </c>
      <c r="AI500" s="35" t="s">
        <v>637</v>
      </c>
      <c r="AJ500" s="62">
        <f>IF(AN500=0,K500,0)</f>
      </c>
      <c r="AK500" s="62">
        <f>IF(AN500=12,K500,0)</f>
      </c>
      <c r="AL500" s="62">
        <f>IF(AN500=21,K500,0)</f>
      </c>
      <c r="AN500" s="62" t="n">
        <v>21</v>
      </c>
      <c r="AO500" s="62">
        <f>H500*0</f>
      </c>
      <c r="AP500" s="62">
        <f>H500*(1-0)</f>
      </c>
      <c r="AQ500" s="65" t="s">
        <v>58</v>
      </c>
      <c r="AV500" s="62">
        <f>ROUND(AW500+AX500,2)</f>
      </c>
      <c r="AW500" s="62">
        <f>ROUND(G500*AO500,2)</f>
      </c>
      <c r="AX500" s="62">
        <f>ROUND(G500*AP500,2)</f>
      </c>
      <c r="AY500" s="65" t="s">
        <v>645</v>
      </c>
      <c r="AZ500" s="65" t="s">
        <v>646</v>
      </c>
      <c r="BA500" s="35" t="s">
        <v>647</v>
      </c>
      <c r="BC500" s="62">
        <f>AW500+AX500</f>
      </c>
      <c r="BD500" s="62">
        <f>H500/(100-BE500)*100</f>
      </c>
      <c r="BE500" s="62" t="n">
        <v>0</v>
      </c>
      <c r="BF500" s="62">
        <f>M500</f>
      </c>
      <c r="BH500" s="62">
        <f>G500*AO500</f>
      </c>
      <c r="BI500" s="62">
        <f>G500*AP500</f>
      </c>
      <c r="BJ500" s="62">
        <f>G500*H500</f>
      </c>
      <c r="BK500" s="65" t="s">
        <v>66</v>
      </c>
      <c r="BL500" s="62"/>
      <c r="BW500" s="62" t="n">
        <v>21</v>
      </c>
      <c r="BX500" s="16" t="s">
        <v>668</v>
      </c>
    </row>
    <row r="501" customHeight="true" ht="27">
      <c r="A501" s="66"/>
      <c r="C501" s="76" t="s">
        <v>212</v>
      </c>
      <c r="D501" s="77" t="s">
        <v>669</v>
      </c>
      <c r="E501" s="78"/>
      <c r="F501" s="78"/>
      <c r="G501" s="78"/>
      <c r="H501" s="79"/>
      <c r="I501" s="78"/>
      <c r="J501" s="78"/>
      <c r="K501" s="78"/>
      <c r="L501" s="78"/>
      <c r="M501" s="78"/>
      <c r="N501" s="80"/>
    </row>
    <row r="502">
      <c r="A502" s="10" t="s">
        <v>670</v>
      </c>
      <c r="B502" s="11" t="s">
        <v>637</v>
      </c>
      <c r="C502" s="11" t="s">
        <v>642</v>
      </c>
      <c r="D502" s="16" t="s">
        <v>671</v>
      </c>
      <c r="E502" s="11"/>
      <c r="F502" s="11" t="s">
        <v>644</v>
      </c>
      <c r="G502" s="62" t="n">
        <v>1</v>
      </c>
      <c r="H502" s="63" t="n">
        <v>0</v>
      </c>
      <c r="I502" s="62">
        <f>ROUND(G502*AO502,2)</f>
      </c>
      <c r="J502" s="62">
        <f>ROUND(G502*AP502,2)</f>
      </c>
      <c r="K502" s="62">
        <f>ROUND(G502*H502,2)</f>
      </c>
      <c r="L502" s="62" t="n">
        <v>0</v>
      </c>
      <c r="M502" s="62">
        <f>G502*L502</f>
      </c>
      <c r="N502" s="64" t="s">
        <v>62</v>
      </c>
      <c r="Z502" s="62">
        <f>ROUND(IF(AQ502="5",BJ502,0),2)</f>
      </c>
      <c r="AB502" s="62">
        <f>ROUND(IF(AQ502="1",BH502,0),2)</f>
      </c>
      <c r="AC502" s="62">
        <f>ROUND(IF(AQ502="1",BI502,0),2)</f>
      </c>
      <c r="AD502" s="62">
        <f>ROUND(IF(AQ502="7",BH502,0),2)</f>
      </c>
      <c r="AE502" s="62">
        <f>ROUND(IF(AQ502="7",BI502,0),2)</f>
      </c>
      <c r="AF502" s="62">
        <f>ROUND(IF(AQ502="2",BH502,0),2)</f>
      </c>
      <c r="AG502" s="62">
        <f>ROUND(IF(AQ502="2",BI502,0),2)</f>
      </c>
      <c r="AH502" s="62">
        <f>ROUND(IF(AQ502="0",BJ502,0),2)</f>
      </c>
      <c r="AI502" s="35" t="s">
        <v>637</v>
      </c>
      <c r="AJ502" s="62">
        <f>IF(AN502=0,K502,0)</f>
      </c>
      <c r="AK502" s="62">
        <f>IF(AN502=12,K502,0)</f>
      </c>
      <c r="AL502" s="62">
        <f>IF(AN502=21,K502,0)</f>
      </c>
      <c r="AN502" s="62" t="n">
        <v>21</v>
      </c>
      <c r="AO502" s="62">
        <f>H502*0</f>
      </c>
      <c r="AP502" s="62">
        <f>H502*(1-0)</f>
      </c>
      <c r="AQ502" s="65" t="s">
        <v>58</v>
      </c>
      <c r="AV502" s="62">
        <f>ROUND(AW502+AX502,2)</f>
      </c>
      <c r="AW502" s="62">
        <f>ROUND(G502*AO502,2)</f>
      </c>
      <c r="AX502" s="62">
        <f>ROUND(G502*AP502,2)</f>
      </c>
      <c r="AY502" s="65" t="s">
        <v>645</v>
      </c>
      <c r="AZ502" s="65" t="s">
        <v>646</v>
      </c>
      <c r="BA502" s="35" t="s">
        <v>647</v>
      </c>
      <c r="BC502" s="62">
        <f>AW502+AX502</f>
      </c>
      <c r="BD502" s="62">
        <f>H502/(100-BE502)*100</f>
      </c>
      <c r="BE502" s="62" t="n">
        <v>0</v>
      </c>
      <c r="BF502" s="62">
        <f>M502</f>
      </c>
      <c r="BH502" s="62">
        <f>G502*AO502</f>
      </c>
      <c r="BI502" s="62">
        <f>G502*AP502</f>
      </c>
      <c r="BJ502" s="62">
        <f>G502*H502</f>
      </c>
      <c r="BK502" s="65" t="s">
        <v>66</v>
      </c>
      <c r="BL502" s="62"/>
      <c r="BW502" s="62" t="n">
        <v>21</v>
      </c>
      <c r="BX502" s="16" t="s">
        <v>671</v>
      </c>
    </row>
    <row r="503" customHeight="true" ht="13.5">
      <c r="A503" s="66"/>
      <c r="C503" s="76" t="s">
        <v>212</v>
      </c>
      <c r="D503" s="77" t="s">
        <v>672</v>
      </c>
      <c r="E503" s="78"/>
      <c r="F503" s="78"/>
      <c r="G503" s="78"/>
      <c r="H503" s="79"/>
      <c r="I503" s="78"/>
      <c r="J503" s="78"/>
      <c r="K503" s="78"/>
      <c r="L503" s="78"/>
      <c r="M503" s="78"/>
      <c r="N503" s="80"/>
    </row>
    <row r="504">
      <c r="A504" s="10" t="s">
        <v>673</v>
      </c>
      <c r="B504" s="11" t="s">
        <v>637</v>
      </c>
      <c r="C504" s="11" t="s">
        <v>674</v>
      </c>
      <c r="D504" s="16" t="s">
        <v>675</v>
      </c>
      <c r="E504" s="11"/>
      <c r="F504" s="11" t="s">
        <v>644</v>
      </c>
      <c r="G504" s="62" t="n">
        <v>1</v>
      </c>
      <c r="H504" s="63" t="n">
        <v>0</v>
      </c>
      <c r="I504" s="62">
        <f>ROUND(G504*AO504,2)</f>
      </c>
      <c r="J504" s="62">
        <f>ROUND(G504*AP504,2)</f>
      </c>
      <c r="K504" s="62">
        <f>ROUND(G504*H504,2)</f>
      </c>
      <c r="L504" s="62" t="n">
        <v>0</v>
      </c>
      <c r="M504" s="62">
        <f>G504*L504</f>
      </c>
      <c r="N504" s="64" t="s">
        <v>62</v>
      </c>
      <c r="Z504" s="62">
        <f>ROUND(IF(AQ504="5",BJ504,0),2)</f>
      </c>
      <c r="AB504" s="62">
        <f>ROUND(IF(AQ504="1",BH504,0),2)</f>
      </c>
      <c r="AC504" s="62">
        <f>ROUND(IF(AQ504="1",BI504,0),2)</f>
      </c>
      <c r="AD504" s="62">
        <f>ROUND(IF(AQ504="7",BH504,0),2)</f>
      </c>
      <c r="AE504" s="62">
        <f>ROUND(IF(AQ504="7",BI504,0),2)</f>
      </c>
      <c r="AF504" s="62">
        <f>ROUND(IF(AQ504="2",BH504,0),2)</f>
      </c>
      <c r="AG504" s="62">
        <f>ROUND(IF(AQ504="2",BI504,0),2)</f>
      </c>
      <c r="AH504" s="62">
        <f>ROUND(IF(AQ504="0",BJ504,0),2)</f>
      </c>
      <c r="AI504" s="35" t="s">
        <v>637</v>
      </c>
      <c r="AJ504" s="62">
        <f>IF(AN504=0,K504,0)</f>
      </c>
      <c r="AK504" s="62">
        <f>IF(AN504=12,K504,0)</f>
      </c>
      <c r="AL504" s="62">
        <f>IF(AN504=21,K504,0)</f>
      </c>
      <c r="AN504" s="62" t="n">
        <v>21</v>
      </c>
      <c r="AO504" s="62">
        <f>H504*0</f>
      </c>
      <c r="AP504" s="62">
        <f>H504*(1-0)</f>
      </c>
      <c r="AQ504" s="65" t="s">
        <v>58</v>
      </c>
      <c r="AV504" s="62">
        <f>ROUND(AW504+AX504,2)</f>
      </c>
      <c r="AW504" s="62">
        <f>ROUND(G504*AO504,2)</f>
      </c>
      <c r="AX504" s="62">
        <f>ROUND(G504*AP504,2)</f>
      </c>
      <c r="AY504" s="65" t="s">
        <v>645</v>
      </c>
      <c r="AZ504" s="65" t="s">
        <v>646</v>
      </c>
      <c r="BA504" s="35" t="s">
        <v>647</v>
      </c>
      <c r="BC504" s="62">
        <f>AW504+AX504</f>
      </c>
      <c r="BD504" s="62">
        <f>H504/(100-BE504)*100</f>
      </c>
      <c r="BE504" s="62" t="n">
        <v>0</v>
      </c>
      <c r="BF504" s="62">
        <f>M504</f>
      </c>
      <c r="BH504" s="62">
        <f>G504*AO504</f>
      </c>
      <c r="BI504" s="62">
        <f>G504*AP504</f>
      </c>
      <c r="BJ504" s="62">
        <f>G504*H504</f>
      </c>
      <c r="BK504" s="65" t="s">
        <v>66</v>
      </c>
      <c r="BL504" s="62"/>
      <c r="BW504" s="62" t="n">
        <v>21</v>
      </c>
      <c r="BX504" s="16" t="s">
        <v>675</v>
      </c>
    </row>
    <row r="505" customHeight="true" ht="13.5">
      <c r="A505" s="66"/>
      <c r="C505" s="76" t="s">
        <v>212</v>
      </c>
      <c r="D505" s="77" t="s">
        <v>676</v>
      </c>
      <c r="E505" s="78"/>
      <c r="F505" s="78"/>
      <c r="G505" s="78"/>
      <c r="H505" s="79"/>
      <c r="I505" s="78"/>
      <c r="J505" s="78"/>
      <c r="K505" s="78"/>
      <c r="L505" s="78"/>
      <c r="M505" s="78"/>
      <c r="N505" s="80"/>
    </row>
    <row r="506">
      <c r="A506" s="10" t="s">
        <v>677</v>
      </c>
      <c r="B506" s="11" t="s">
        <v>637</v>
      </c>
      <c r="C506" s="11" t="s">
        <v>674</v>
      </c>
      <c r="D506" s="16" t="s">
        <v>678</v>
      </c>
      <c r="E506" s="11"/>
      <c r="F506" s="11" t="s">
        <v>644</v>
      </c>
      <c r="G506" s="62" t="n">
        <v>1</v>
      </c>
      <c r="H506" s="63" t="n">
        <v>0</v>
      </c>
      <c r="I506" s="62">
        <f>ROUND(G506*AO506,2)</f>
      </c>
      <c r="J506" s="62">
        <f>ROUND(G506*AP506,2)</f>
      </c>
      <c r="K506" s="62">
        <f>ROUND(G506*H506,2)</f>
      </c>
      <c r="L506" s="62" t="n">
        <v>0</v>
      </c>
      <c r="M506" s="62">
        <f>G506*L506</f>
      </c>
      <c r="N506" s="64" t="s">
        <v>62</v>
      </c>
      <c r="Z506" s="62">
        <f>ROUND(IF(AQ506="5",BJ506,0),2)</f>
      </c>
      <c r="AB506" s="62">
        <f>ROUND(IF(AQ506="1",BH506,0),2)</f>
      </c>
      <c r="AC506" s="62">
        <f>ROUND(IF(AQ506="1",BI506,0),2)</f>
      </c>
      <c r="AD506" s="62">
        <f>ROUND(IF(AQ506="7",BH506,0),2)</f>
      </c>
      <c r="AE506" s="62">
        <f>ROUND(IF(AQ506="7",BI506,0),2)</f>
      </c>
      <c r="AF506" s="62">
        <f>ROUND(IF(AQ506="2",BH506,0),2)</f>
      </c>
      <c r="AG506" s="62">
        <f>ROUND(IF(AQ506="2",BI506,0),2)</f>
      </c>
      <c r="AH506" s="62">
        <f>ROUND(IF(AQ506="0",BJ506,0),2)</f>
      </c>
      <c r="AI506" s="35" t="s">
        <v>637</v>
      </c>
      <c r="AJ506" s="62">
        <f>IF(AN506=0,K506,0)</f>
      </c>
      <c r="AK506" s="62">
        <f>IF(AN506=12,K506,0)</f>
      </c>
      <c r="AL506" s="62">
        <f>IF(AN506=21,K506,0)</f>
      </c>
      <c r="AN506" s="62" t="n">
        <v>21</v>
      </c>
      <c r="AO506" s="62">
        <f>H506*0</f>
      </c>
      <c r="AP506" s="62">
        <f>H506*(1-0)</f>
      </c>
      <c r="AQ506" s="65" t="s">
        <v>58</v>
      </c>
      <c r="AV506" s="62">
        <f>ROUND(AW506+AX506,2)</f>
      </c>
      <c r="AW506" s="62">
        <f>ROUND(G506*AO506,2)</f>
      </c>
      <c r="AX506" s="62">
        <f>ROUND(G506*AP506,2)</f>
      </c>
      <c r="AY506" s="65" t="s">
        <v>645</v>
      </c>
      <c r="AZ506" s="65" t="s">
        <v>646</v>
      </c>
      <c r="BA506" s="35" t="s">
        <v>647</v>
      </c>
      <c r="BC506" s="62">
        <f>AW506+AX506</f>
      </c>
      <c r="BD506" s="62">
        <f>H506/(100-BE506)*100</f>
      </c>
      <c r="BE506" s="62" t="n">
        <v>0</v>
      </c>
      <c r="BF506" s="62">
        <f>M506</f>
      </c>
      <c r="BH506" s="62">
        <f>G506*AO506</f>
      </c>
      <c r="BI506" s="62">
        <f>G506*AP506</f>
      </c>
      <c r="BJ506" s="62">
        <f>G506*H506</f>
      </c>
      <c r="BK506" s="65" t="s">
        <v>66</v>
      </c>
      <c r="BL506" s="62"/>
      <c r="BW506" s="62" t="n">
        <v>21</v>
      </c>
      <c r="BX506" s="16" t="s">
        <v>678</v>
      </c>
    </row>
    <row r="507" customHeight="true" ht="13.5">
      <c r="A507" s="66"/>
      <c r="C507" s="76" t="s">
        <v>212</v>
      </c>
      <c r="D507" s="77" t="s">
        <v>679</v>
      </c>
      <c r="E507" s="78"/>
      <c r="F507" s="78"/>
      <c r="G507" s="78"/>
      <c r="H507" s="79"/>
      <c r="I507" s="78"/>
      <c r="J507" s="78"/>
      <c r="K507" s="78"/>
      <c r="L507" s="78"/>
      <c r="M507" s="78"/>
      <c r="N507" s="80"/>
    </row>
    <row r="508">
      <c r="A508" s="10" t="s">
        <v>680</v>
      </c>
      <c r="B508" s="11" t="s">
        <v>637</v>
      </c>
      <c r="C508" s="11" t="s">
        <v>674</v>
      </c>
      <c r="D508" s="16" t="s">
        <v>681</v>
      </c>
      <c r="E508" s="11"/>
      <c r="F508" s="11" t="s">
        <v>644</v>
      </c>
      <c r="G508" s="62" t="n">
        <v>1</v>
      </c>
      <c r="H508" s="63" t="n">
        <v>0</v>
      </c>
      <c r="I508" s="62">
        <f>ROUND(G508*AO508,2)</f>
      </c>
      <c r="J508" s="62">
        <f>ROUND(G508*AP508,2)</f>
      </c>
      <c r="K508" s="62">
        <f>ROUND(G508*H508,2)</f>
      </c>
      <c r="L508" s="62" t="n">
        <v>0</v>
      </c>
      <c r="M508" s="62">
        <f>G508*L508</f>
      </c>
      <c r="N508" s="64" t="s">
        <v>62</v>
      </c>
      <c r="Z508" s="62">
        <f>ROUND(IF(AQ508="5",BJ508,0),2)</f>
      </c>
      <c r="AB508" s="62">
        <f>ROUND(IF(AQ508="1",BH508,0),2)</f>
      </c>
      <c r="AC508" s="62">
        <f>ROUND(IF(AQ508="1",BI508,0),2)</f>
      </c>
      <c r="AD508" s="62">
        <f>ROUND(IF(AQ508="7",BH508,0),2)</f>
      </c>
      <c r="AE508" s="62">
        <f>ROUND(IF(AQ508="7",BI508,0),2)</f>
      </c>
      <c r="AF508" s="62">
        <f>ROUND(IF(AQ508="2",BH508,0),2)</f>
      </c>
      <c r="AG508" s="62">
        <f>ROUND(IF(AQ508="2",BI508,0),2)</f>
      </c>
      <c r="AH508" s="62">
        <f>ROUND(IF(AQ508="0",BJ508,0),2)</f>
      </c>
      <c r="AI508" s="35" t="s">
        <v>637</v>
      </c>
      <c r="AJ508" s="62">
        <f>IF(AN508=0,K508,0)</f>
      </c>
      <c r="AK508" s="62">
        <f>IF(AN508=12,K508,0)</f>
      </c>
      <c r="AL508" s="62">
        <f>IF(AN508=21,K508,0)</f>
      </c>
      <c r="AN508" s="62" t="n">
        <v>21</v>
      </c>
      <c r="AO508" s="62">
        <f>H508*0</f>
      </c>
      <c r="AP508" s="62">
        <f>H508*(1-0)</f>
      </c>
      <c r="AQ508" s="65" t="s">
        <v>58</v>
      </c>
      <c r="AV508" s="62">
        <f>ROUND(AW508+AX508,2)</f>
      </c>
      <c r="AW508" s="62">
        <f>ROUND(G508*AO508,2)</f>
      </c>
      <c r="AX508" s="62">
        <f>ROUND(G508*AP508,2)</f>
      </c>
      <c r="AY508" s="65" t="s">
        <v>645</v>
      </c>
      <c r="AZ508" s="65" t="s">
        <v>646</v>
      </c>
      <c r="BA508" s="35" t="s">
        <v>647</v>
      </c>
      <c r="BC508" s="62">
        <f>AW508+AX508</f>
      </c>
      <c r="BD508" s="62">
        <f>H508/(100-BE508)*100</f>
      </c>
      <c r="BE508" s="62" t="n">
        <v>0</v>
      </c>
      <c r="BF508" s="62">
        <f>M508</f>
      </c>
      <c r="BH508" s="62">
        <f>G508*AO508</f>
      </c>
      <c r="BI508" s="62">
        <f>G508*AP508</f>
      </c>
      <c r="BJ508" s="62">
        <f>G508*H508</f>
      </c>
      <c r="BK508" s="65" t="s">
        <v>66</v>
      </c>
      <c r="BL508" s="62"/>
      <c r="BW508" s="62" t="n">
        <v>21</v>
      </c>
      <c r="BX508" s="16" t="s">
        <v>681</v>
      </c>
    </row>
    <row r="509" customHeight="true" ht="13.5">
      <c r="A509" s="66"/>
      <c r="C509" s="76" t="s">
        <v>212</v>
      </c>
      <c r="D509" s="77" t="s">
        <v>682</v>
      </c>
      <c r="E509" s="78"/>
      <c r="F509" s="78"/>
      <c r="G509" s="78"/>
      <c r="H509" s="79"/>
      <c r="I509" s="78"/>
      <c r="J509" s="78"/>
      <c r="K509" s="78"/>
      <c r="L509" s="78"/>
      <c r="M509" s="78"/>
      <c r="N509" s="80"/>
    </row>
    <row r="510">
      <c r="A510" s="56" t="s">
        <v>53</v>
      </c>
      <c r="B510" s="57" t="s">
        <v>683</v>
      </c>
      <c r="C510" s="57" t="s">
        <v>53</v>
      </c>
      <c r="D510" s="58" t="s">
        <v>684</v>
      </c>
      <c r="E510" s="57"/>
      <c r="F510" s="59" t="s">
        <v>4</v>
      </c>
      <c r="G510" s="59" t="s">
        <v>4</v>
      </c>
      <c r="H510" s="60" t="s">
        <v>4</v>
      </c>
      <c r="I510" s="2">
        <f>ROUND(SUM(I511),2)</f>
      </c>
      <c r="J510" s="2">
        <f>ROUND(SUM(J511),2)</f>
      </c>
      <c r="K510" s="2">
        <f>ROUND(SUM(K511),2)</f>
      </c>
      <c r="L510" s="35" t="s">
        <v>53</v>
      </c>
      <c r="M510" s="2">
        <f>SUM(M511)</f>
      </c>
      <c r="N510" s="61" t="s">
        <v>53</v>
      </c>
    </row>
    <row r="511">
      <c r="A511" s="56" t="s">
        <v>53</v>
      </c>
      <c r="B511" s="57" t="s">
        <v>683</v>
      </c>
      <c r="C511" s="57" t="s">
        <v>639</v>
      </c>
      <c r="D511" s="58" t="s">
        <v>640</v>
      </c>
      <c r="E511" s="57"/>
      <c r="F511" s="59" t="s">
        <v>4</v>
      </c>
      <c r="G511" s="59" t="s">
        <v>4</v>
      </c>
      <c r="H511" s="60" t="s">
        <v>4</v>
      </c>
      <c r="I511" s="2">
        <f>ROUND(SUM(I512:I512),2)</f>
      </c>
      <c r="J511" s="2">
        <f>ROUND(SUM(J512:J512),2)</f>
      </c>
      <c r="K511" s="2">
        <f>ROUND(SUM(K512:K512),2)</f>
      </c>
      <c r="L511" s="35" t="s">
        <v>53</v>
      </c>
      <c r="M511" s="2">
        <f>SUM(M512:M512)</f>
      </c>
      <c r="N511" s="61" t="s">
        <v>53</v>
      </c>
      <c r="AI511" s="35" t="s">
        <v>683</v>
      </c>
      <c r="AS511" s="2">
        <f>SUM(AJ512:AJ512)</f>
      </c>
      <c r="AT511" s="2">
        <f>SUM(AK512:AK512)</f>
      </c>
      <c r="AU511" s="2">
        <f>SUM(AL512:AL512)</f>
      </c>
    </row>
    <row r="512">
      <c r="A512" s="10" t="s">
        <v>685</v>
      </c>
      <c r="B512" s="11" t="s">
        <v>683</v>
      </c>
      <c r="C512" s="11" t="s">
        <v>642</v>
      </c>
      <c r="D512" s="16" t="s">
        <v>686</v>
      </c>
      <c r="E512" s="11"/>
      <c r="F512" s="11" t="s">
        <v>644</v>
      </c>
      <c r="G512" s="62" t="n">
        <v>1</v>
      </c>
      <c r="H512" s="63" t="n">
        <v>0</v>
      </c>
      <c r="I512" s="62">
        <f>ROUND(G512*AO512,2)</f>
      </c>
      <c r="J512" s="62">
        <f>ROUND(G512*AP512,2)</f>
      </c>
      <c r="K512" s="62">
        <f>ROUND(G512*H512,2)</f>
      </c>
      <c r="L512" s="62" t="n">
        <v>0</v>
      </c>
      <c r="M512" s="62">
        <f>G512*L512</f>
      </c>
      <c r="N512" s="64" t="s">
        <v>62</v>
      </c>
      <c r="Z512" s="62">
        <f>ROUND(IF(AQ512="5",BJ512,0),2)</f>
      </c>
      <c r="AB512" s="62">
        <f>ROUND(IF(AQ512="1",BH512,0),2)</f>
      </c>
      <c r="AC512" s="62">
        <f>ROUND(IF(AQ512="1",BI512,0),2)</f>
      </c>
      <c r="AD512" s="62">
        <f>ROUND(IF(AQ512="7",BH512,0),2)</f>
      </c>
      <c r="AE512" s="62">
        <f>ROUND(IF(AQ512="7",BI512,0),2)</f>
      </c>
      <c r="AF512" s="62">
        <f>ROUND(IF(AQ512="2",BH512,0),2)</f>
      </c>
      <c r="AG512" s="62">
        <f>ROUND(IF(AQ512="2",BI512,0),2)</f>
      </c>
      <c r="AH512" s="62">
        <f>ROUND(IF(AQ512="0",BJ512,0),2)</f>
      </c>
      <c r="AI512" s="35" t="s">
        <v>683</v>
      </c>
      <c r="AJ512" s="62">
        <f>IF(AN512=0,K512,0)</f>
      </c>
      <c r="AK512" s="62">
        <f>IF(AN512=12,K512,0)</f>
      </c>
      <c r="AL512" s="62">
        <f>IF(AN512=21,K512,0)</f>
      </c>
      <c r="AN512" s="62" t="n">
        <v>21</v>
      </c>
      <c r="AO512" s="62">
        <f>H512*0</f>
      </c>
      <c r="AP512" s="62">
        <f>H512*(1-0)</f>
      </c>
      <c r="AQ512" s="65" t="s">
        <v>58</v>
      </c>
      <c r="AV512" s="62">
        <f>ROUND(AW512+AX512,2)</f>
      </c>
      <c r="AW512" s="62">
        <f>ROUND(G512*AO512,2)</f>
      </c>
      <c r="AX512" s="62">
        <f>ROUND(G512*AP512,2)</f>
      </c>
      <c r="AY512" s="65" t="s">
        <v>645</v>
      </c>
      <c r="AZ512" s="65" t="s">
        <v>687</v>
      </c>
      <c r="BA512" s="35" t="s">
        <v>688</v>
      </c>
      <c r="BC512" s="62">
        <f>AW512+AX512</f>
      </c>
      <c r="BD512" s="62">
        <f>H512/(100-BE512)*100</f>
      </c>
      <c r="BE512" s="62" t="n">
        <v>0</v>
      </c>
      <c r="BF512" s="62">
        <f>M512</f>
      </c>
      <c r="BH512" s="62">
        <f>G512*AO512</f>
      </c>
      <c r="BI512" s="62">
        <f>G512*AP512</f>
      </c>
      <c r="BJ512" s="62">
        <f>G512*H512</f>
      </c>
      <c r="BK512" s="65" t="s">
        <v>66</v>
      </c>
      <c r="BL512" s="62"/>
      <c r="BW512" s="62" t="n">
        <v>21</v>
      </c>
      <c r="BX512" s="16" t="s">
        <v>686</v>
      </c>
    </row>
    <row r="513" customHeight="true" ht="27">
      <c r="A513" s="81"/>
      <c r="B513" s="82"/>
      <c r="C513" s="83" t="s">
        <v>212</v>
      </c>
      <c r="D513" s="84" t="s">
        <v>689</v>
      </c>
      <c r="E513" s="85"/>
      <c r="F513" s="85"/>
      <c r="G513" s="85"/>
      <c r="H513" s="86"/>
      <c r="I513" s="85"/>
      <c r="J513" s="85"/>
      <c r="K513" s="85"/>
      <c r="L513" s="85"/>
      <c r="M513" s="85"/>
      <c r="N513" s="87"/>
    </row>
    <row r="514">
      <c r="I514" s="88" t="s">
        <v>690</v>
      </c>
      <c r="J514" s="88"/>
      <c r="K514" s="89">
        <f>ROUND(SUM(K13,K22,K29,K34,K40,K45,K55,K62,K65,K71,K74,K91,K99,K111,K118,K123,K129,K133,K144,K151,K154,K157,K164,K167,K184,K192,K201,K208,K214,K220,K224,K233,K239,K246,K248,K255,K258,K276,K291,K301,K308,K313,K321,K326,K336,K342,K351,K353,K362,K365,K379,K405,K411,K414,K418,K423,K426,K434,K441,K444,K456,K460,K463,K467,K472,K478,K481,K485,K511),2)</f>
      </c>
    </row>
    <row r="515">
      <c r="A515" s="90" t="s">
        <v>212</v>
      </c>
    </row>
    <row r="516" customHeight="true" ht="13.5">
      <c r="A516" s="16" t="s">
        <v>691</v>
      </c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B2B"/>
  <mergeCells>
    <mergeCell ref="A1:N1"/>
    <mergeCell ref="A2:C3"/>
    <mergeCell ref="A4:C5"/>
    <mergeCell ref="A6:C7"/>
    <mergeCell ref="A8:C9"/>
    <mergeCell ref="F2:G3"/>
    <mergeCell ref="F4:G5"/>
    <mergeCell ref="F6:G7"/>
    <mergeCell ref="F8:G9"/>
    <mergeCell ref="I2:I3"/>
    <mergeCell ref="I4:I5"/>
    <mergeCell ref="I6:I7"/>
    <mergeCell ref="I8:I9"/>
    <mergeCell ref="D2:E3"/>
    <mergeCell ref="D4:E5"/>
    <mergeCell ref="D6:E7"/>
    <mergeCell ref="D8:E9"/>
    <mergeCell ref="H2:H3"/>
    <mergeCell ref="H4:H5"/>
    <mergeCell ref="H6:H7"/>
    <mergeCell ref="H8:H9"/>
    <mergeCell ref="J2:N3"/>
    <mergeCell ref="J4:N5"/>
    <mergeCell ref="J6:N7"/>
    <mergeCell ref="J8:N9"/>
    <mergeCell ref="D10:E10"/>
    <mergeCell ref="D11:E11"/>
    <mergeCell ref="I10:K10"/>
    <mergeCell ref="L10:M10"/>
    <mergeCell ref="D12:E12"/>
    <mergeCell ref="D13:E13"/>
    <mergeCell ref="D14:E14"/>
    <mergeCell ref="D15:E15"/>
    <mergeCell ref="D16:N16"/>
    <mergeCell ref="D17:E17"/>
    <mergeCell ref="D18:N18"/>
    <mergeCell ref="D19:E19"/>
    <mergeCell ref="D20:N20"/>
    <mergeCell ref="D22:E22"/>
    <mergeCell ref="D23:E23"/>
    <mergeCell ref="D24:E24"/>
    <mergeCell ref="D26:E26"/>
    <mergeCell ref="D28:E28"/>
    <mergeCell ref="D29:E29"/>
    <mergeCell ref="D30:E30"/>
    <mergeCell ref="D32:E32"/>
    <mergeCell ref="D34:E34"/>
    <mergeCell ref="D35:E35"/>
    <mergeCell ref="D36:N36"/>
    <mergeCell ref="D37:E37"/>
    <mergeCell ref="D38:N38"/>
    <mergeCell ref="D40:E40"/>
    <mergeCell ref="D41:E41"/>
    <mergeCell ref="D42:E42"/>
    <mergeCell ref="D44:E44"/>
    <mergeCell ref="D45:E45"/>
    <mergeCell ref="D46:E46"/>
    <mergeCell ref="D48:E48"/>
    <mergeCell ref="D49:N49"/>
    <mergeCell ref="D51:E51"/>
    <mergeCell ref="D52:N52"/>
    <mergeCell ref="D53:E53"/>
    <mergeCell ref="D54:N54"/>
    <mergeCell ref="D55:E55"/>
    <mergeCell ref="D56:E56"/>
    <mergeCell ref="D57:E57"/>
    <mergeCell ref="D58:N58"/>
    <mergeCell ref="D59:E59"/>
    <mergeCell ref="D60:N60"/>
    <mergeCell ref="D62:E62"/>
    <mergeCell ref="D63:E63"/>
    <mergeCell ref="D64:E64"/>
    <mergeCell ref="D65:E65"/>
    <mergeCell ref="D66:E66"/>
    <mergeCell ref="D68:E68"/>
    <mergeCell ref="D69:E69"/>
    <mergeCell ref="D70:N70"/>
    <mergeCell ref="D71:E71"/>
    <mergeCell ref="D72:E72"/>
    <mergeCell ref="D74:E74"/>
    <mergeCell ref="D75:E75"/>
    <mergeCell ref="D77:E77"/>
    <mergeCell ref="D79:N79"/>
    <mergeCell ref="D80:E80"/>
    <mergeCell ref="D81:N81"/>
    <mergeCell ref="D82:E82"/>
    <mergeCell ref="D83:N83"/>
    <mergeCell ref="D84:E84"/>
    <mergeCell ref="D86:E86"/>
    <mergeCell ref="D87:N87"/>
    <mergeCell ref="D88:E88"/>
    <mergeCell ref="D90:E90"/>
    <mergeCell ref="D91:E91"/>
    <mergeCell ref="D92:E92"/>
    <mergeCell ref="D94:E94"/>
    <mergeCell ref="D97:N97"/>
    <mergeCell ref="D98:E98"/>
    <mergeCell ref="D99:E99"/>
    <mergeCell ref="D100:E100"/>
    <mergeCell ref="D101:E101"/>
    <mergeCell ref="D102:E102"/>
    <mergeCell ref="D104:E104"/>
    <mergeCell ref="D106:E106"/>
    <mergeCell ref="D107:N107"/>
    <mergeCell ref="D108:E108"/>
    <mergeCell ref="D109:N109"/>
    <mergeCell ref="D111:E111"/>
    <mergeCell ref="D112:E112"/>
    <mergeCell ref="D113:E113"/>
    <mergeCell ref="D115:E115"/>
    <mergeCell ref="D117:E117"/>
    <mergeCell ref="D118:E118"/>
    <mergeCell ref="D119:E119"/>
    <mergeCell ref="D121:E121"/>
    <mergeCell ref="D123:E123"/>
    <mergeCell ref="D124:E124"/>
    <mergeCell ref="D125:N125"/>
    <mergeCell ref="D126:E126"/>
    <mergeCell ref="D127:N127"/>
    <mergeCell ref="D129:E129"/>
    <mergeCell ref="D130:E130"/>
    <mergeCell ref="D131:E131"/>
    <mergeCell ref="D132:E132"/>
    <mergeCell ref="D133:E133"/>
    <mergeCell ref="D134:E134"/>
    <mergeCell ref="D136:E136"/>
    <mergeCell ref="D137:N137"/>
    <mergeCell ref="D139:E139"/>
    <mergeCell ref="D140:N140"/>
    <mergeCell ref="D142:E142"/>
    <mergeCell ref="D143:N143"/>
    <mergeCell ref="D144:E144"/>
    <mergeCell ref="D145:E145"/>
    <mergeCell ref="D146:E146"/>
    <mergeCell ref="D147:N147"/>
    <mergeCell ref="D148:E148"/>
    <mergeCell ref="D149:N149"/>
    <mergeCell ref="D151:E151"/>
    <mergeCell ref="D152:E152"/>
    <mergeCell ref="D153:N153"/>
    <mergeCell ref="D154:E154"/>
    <mergeCell ref="D155:E155"/>
    <mergeCell ref="D156:E156"/>
    <mergeCell ref="D157:E157"/>
    <mergeCell ref="D158:E158"/>
    <mergeCell ref="D160:E160"/>
    <mergeCell ref="D162:E162"/>
    <mergeCell ref="D163:N163"/>
    <mergeCell ref="D164:E164"/>
    <mergeCell ref="D165:E165"/>
    <mergeCell ref="D167:E167"/>
    <mergeCell ref="D168:E168"/>
    <mergeCell ref="D170:E170"/>
    <mergeCell ref="D172:N172"/>
    <mergeCell ref="D173:E173"/>
    <mergeCell ref="D174:N174"/>
    <mergeCell ref="D175:E175"/>
    <mergeCell ref="D176:N176"/>
    <mergeCell ref="D177:E177"/>
    <mergeCell ref="D179:E179"/>
    <mergeCell ref="D180:N180"/>
    <mergeCell ref="D181:E181"/>
    <mergeCell ref="D183:E183"/>
    <mergeCell ref="D184:E184"/>
    <mergeCell ref="D185:E185"/>
    <mergeCell ref="D187:E187"/>
    <mergeCell ref="D190:N190"/>
    <mergeCell ref="D191:E191"/>
    <mergeCell ref="D192:E192"/>
    <mergeCell ref="D193:E193"/>
    <mergeCell ref="D194:E194"/>
    <mergeCell ref="D195:E195"/>
    <mergeCell ref="D196:E196"/>
    <mergeCell ref="D197:N197"/>
    <mergeCell ref="D198:E198"/>
    <mergeCell ref="D199:N199"/>
    <mergeCell ref="D201:E201"/>
    <mergeCell ref="D202:E202"/>
    <mergeCell ref="D203:E203"/>
    <mergeCell ref="D205:E205"/>
    <mergeCell ref="D207:E207"/>
    <mergeCell ref="D208:E208"/>
    <mergeCell ref="D209:E209"/>
    <mergeCell ref="D210:E210"/>
    <mergeCell ref="D212:E212"/>
    <mergeCell ref="D214:E214"/>
    <mergeCell ref="D215:E215"/>
    <mergeCell ref="D216:N216"/>
    <mergeCell ref="D217:E217"/>
    <mergeCell ref="D218:N218"/>
    <mergeCell ref="D220:E220"/>
    <mergeCell ref="D221:E221"/>
    <mergeCell ref="D222:E222"/>
    <mergeCell ref="D223:E223"/>
    <mergeCell ref="D224:E224"/>
    <mergeCell ref="D225:E225"/>
    <mergeCell ref="D226:E226"/>
    <mergeCell ref="D227:N227"/>
    <mergeCell ref="D229:E229"/>
    <mergeCell ref="D230:N230"/>
    <mergeCell ref="D231:E231"/>
    <mergeCell ref="D232:N232"/>
    <mergeCell ref="D233:E233"/>
    <mergeCell ref="D234:E234"/>
    <mergeCell ref="D235:E235"/>
    <mergeCell ref="D236:N236"/>
    <mergeCell ref="D237:E237"/>
    <mergeCell ref="D238:N238"/>
    <mergeCell ref="D239:E239"/>
    <mergeCell ref="D240:E240"/>
    <mergeCell ref="D241:E241"/>
    <mergeCell ref="D242:N242"/>
    <mergeCell ref="D243:E243"/>
    <mergeCell ref="D244:E244"/>
    <mergeCell ref="D246:E246"/>
    <mergeCell ref="D247:E247"/>
    <mergeCell ref="D248:E248"/>
    <mergeCell ref="D249:E249"/>
    <mergeCell ref="D251:E251"/>
    <mergeCell ref="D253:E253"/>
    <mergeCell ref="D254:N254"/>
    <mergeCell ref="D255:E255"/>
    <mergeCell ref="D256:E256"/>
    <mergeCell ref="D258:E258"/>
    <mergeCell ref="D259:E259"/>
    <mergeCell ref="D261:E261"/>
    <mergeCell ref="D263:N263"/>
    <mergeCell ref="D264:E264"/>
    <mergeCell ref="D266:N266"/>
    <mergeCell ref="D267:E267"/>
    <mergeCell ref="D268:N268"/>
    <mergeCell ref="D269:E269"/>
    <mergeCell ref="D271:E271"/>
    <mergeCell ref="D272:N272"/>
    <mergeCell ref="D273:E273"/>
    <mergeCell ref="D275:E275"/>
    <mergeCell ref="D276:E276"/>
    <mergeCell ref="D277:E277"/>
    <mergeCell ref="D279:E279"/>
    <mergeCell ref="D281:N281"/>
    <mergeCell ref="D282:E282"/>
    <mergeCell ref="D285:N285"/>
    <mergeCell ref="D286:E286"/>
    <mergeCell ref="D289:N289"/>
    <mergeCell ref="D290:E290"/>
    <mergeCell ref="D291:E291"/>
    <mergeCell ref="D292:E292"/>
    <mergeCell ref="D294:E294"/>
    <mergeCell ref="D296:E296"/>
    <mergeCell ref="D297:E297"/>
    <mergeCell ref="D298:N298"/>
    <mergeCell ref="D300:E300"/>
    <mergeCell ref="D301:E301"/>
    <mergeCell ref="D302:E302"/>
    <mergeCell ref="D303:E303"/>
    <mergeCell ref="D305:E305"/>
    <mergeCell ref="D307:E307"/>
    <mergeCell ref="D308:E308"/>
    <mergeCell ref="D309:E309"/>
    <mergeCell ref="D311:E311"/>
    <mergeCell ref="D313:E313"/>
    <mergeCell ref="D314:E314"/>
    <mergeCell ref="D316:E316"/>
    <mergeCell ref="D317:N317"/>
    <mergeCell ref="D318:E318"/>
    <mergeCell ref="D319:N319"/>
    <mergeCell ref="D321:E321"/>
    <mergeCell ref="D322:E322"/>
    <mergeCell ref="D323:E323"/>
    <mergeCell ref="D324:E324"/>
    <mergeCell ref="D325:E325"/>
    <mergeCell ref="D326:E326"/>
    <mergeCell ref="D327:E327"/>
    <mergeCell ref="D328:E328"/>
    <mergeCell ref="D329:N329"/>
    <mergeCell ref="D331:E331"/>
    <mergeCell ref="D332:N332"/>
    <mergeCell ref="D333:E333"/>
    <mergeCell ref="D334:N334"/>
    <mergeCell ref="D336:E336"/>
    <mergeCell ref="D337:E337"/>
    <mergeCell ref="D338:E338"/>
    <mergeCell ref="D339:N339"/>
    <mergeCell ref="D340:E340"/>
    <mergeCell ref="D341:N341"/>
    <mergeCell ref="D342:E342"/>
    <mergeCell ref="D343:E343"/>
    <mergeCell ref="D344:N344"/>
    <mergeCell ref="D345:E345"/>
    <mergeCell ref="D347:E347"/>
    <mergeCell ref="D349:E349"/>
    <mergeCell ref="D351:E351"/>
    <mergeCell ref="D352:E352"/>
    <mergeCell ref="D353:E353"/>
    <mergeCell ref="D354:E354"/>
    <mergeCell ref="D356:E356"/>
    <mergeCell ref="D357:N357"/>
    <mergeCell ref="D359:E359"/>
    <mergeCell ref="D360:E360"/>
    <mergeCell ref="D361:N361"/>
    <mergeCell ref="D362:E362"/>
    <mergeCell ref="D363:E363"/>
    <mergeCell ref="D365:E365"/>
    <mergeCell ref="D366:E366"/>
    <mergeCell ref="D368:E368"/>
    <mergeCell ref="D370:N370"/>
    <mergeCell ref="D371:E371"/>
    <mergeCell ref="D372:N372"/>
    <mergeCell ref="D373:E373"/>
    <mergeCell ref="D375:E375"/>
    <mergeCell ref="D376:E376"/>
    <mergeCell ref="D378:E378"/>
    <mergeCell ref="D379:E379"/>
    <mergeCell ref="D380:E380"/>
    <mergeCell ref="D382:E382"/>
    <mergeCell ref="D384:N384"/>
    <mergeCell ref="D385:E385"/>
    <mergeCell ref="D388:E388"/>
    <mergeCell ref="D391:E391"/>
    <mergeCell ref="D394:E394"/>
    <mergeCell ref="D397:E397"/>
    <mergeCell ref="D400:E400"/>
    <mergeCell ref="D403:N403"/>
    <mergeCell ref="D404:E404"/>
    <mergeCell ref="D405:E405"/>
    <mergeCell ref="D406:E406"/>
    <mergeCell ref="D408:N408"/>
    <mergeCell ref="D409:E409"/>
    <mergeCell ref="D410:N410"/>
    <mergeCell ref="D411:E411"/>
    <mergeCell ref="D412:E412"/>
    <mergeCell ref="D414:E414"/>
    <mergeCell ref="D415:E415"/>
    <mergeCell ref="D416:N416"/>
    <mergeCell ref="D418:E418"/>
    <mergeCell ref="D419:E419"/>
    <mergeCell ref="D420:E420"/>
    <mergeCell ref="D421:N421"/>
    <mergeCell ref="D422:E422"/>
    <mergeCell ref="D423:E423"/>
    <mergeCell ref="D424:E424"/>
    <mergeCell ref="D426:E426"/>
    <mergeCell ref="D427:E427"/>
    <mergeCell ref="D428:E428"/>
    <mergeCell ref="D429:N429"/>
    <mergeCell ref="D430:E430"/>
    <mergeCell ref="D431:N431"/>
    <mergeCell ref="D433:N433"/>
    <mergeCell ref="D434:E434"/>
    <mergeCell ref="D435:E435"/>
    <mergeCell ref="D436:N436"/>
    <mergeCell ref="D437:E437"/>
    <mergeCell ref="D439:E439"/>
    <mergeCell ref="D440:E440"/>
    <mergeCell ref="D441:E441"/>
    <mergeCell ref="D442:E442"/>
    <mergeCell ref="D444:E444"/>
    <mergeCell ref="D445:E445"/>
    <mergeCell ref="D446:E446"/>
    <mergeCell ref="D448:N448"/>
    <mergeCell ref="D449:E449"/>
    <mergeCell ref="D451:N451"/>
    <mergeCell ref="D452:E452"/>
    <mergeCell ref="D453:E453"/>
    <mergeCell ref="D454:N454"/>
    <mergeCell ref="D455:E455"/>
    <mergeCell ref="D456:E456"/>
    <mergeCell ref="D457:E457"/>
    <mergeCell ref="D459:E459"/>
    <mergeCell ref="D460:E460"/>
    <mergeCell ref="D461:E461"/>
    <mergeCell ref="D462:N462"/>
    <mergeCell ref="D463:E463"/>
    <mergeCell ref="D464:E464"/>
    <mergeCell ref="D465:E465"/>
    <mergeCell ref="D466:N466"/>
    <mergeCell ref="D467:E467"/>
    <mergeCell ref="D468:E468"/>
    <mergeCell ref="D470:E470"/>
    <mergeCell ref="D472:E472"/>
    <mergeCell ref="D473:E473"/>
    <mergeCell ref="D474:N474"/>
    <mergeCell ref="D476:E476"/>
    <mergeCell ref="D478:E478"/>
    <mergeCell ref="D479:E479"/>
    <mergeCell ref="D481:E481"/>
    <mergeCell ref="D482:E482"/>
    <mergeCell ref="D483:N483"/>
    <mergeCell ref="D484:E484"/>
    <mergeCell ref="D485:E485"/>
    <mergeCell ref="D486:E486"/>
    <mergeCell ref="D487:N487"/>
    <mergeCell ref="D488:E488"/>
    <mergeCell ref="D489:N489"/>
    <mergeCell ref="D490:E490"/>
    <mergeCell ref="D491:N491"/>
    <mergeCell ref="D492:E492"/>
    <mergeCell ref="D493:N493"/>
    <mergeCell ref="D494:E494"/>
    <mergeCell ref="D495:N495"/>
    <mergeCell ref="D496:E496"/>
    <mergeCell ref="D497:N497"/>
    <mergeCell ref="D498:E498"/>
    <mergeCell ref="D499:N499"/>
    <mergeCell ref="D500:E500"/>
    <mergeCell ref="D501:N501"/>
    <mergeCell ref="D502:E502"/>
    <mergeCell ref="D503:N503"/>
    <mergeCell ref="D504:E504"/>
    <mergeCell ref="D505:N505"/>
    <mergeCell ref="D506:E506"/>
    <mergeCell ref="D507:N507"/>
    <mergeCell ref="D508:E508"/>
    <mergeCell ref="D509:N509"/>
    <mergeCell ref="D510:E510"/>
    <mergeCell ref="D511:E511"/>
    <mergeCell ref="D512:E512"/>
    <mergeCell ref="D513:N513"/>
    <mergeCell ref="I514:J514"/>
    <mergeCell ref="A516:N516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P22"/>
  <sheetViews>
    <sheetView workbookViewId="0" showZeros="true" showFormulas="false" showGridLines="true" showRowColHeaders="true">
      <pane topLeftCell="A12" state="frozen" activePane="bottomLeft" ySplit="11"/>
      <selection pane="bottomLeft" sqref="A22:L22" activeCell="A22"/>
    </sheetView>
  </sheetViews>
  <sheetFormatPr defaultColWidth="12.140625" customHeight="true" defaultRowHeight="15"/>
  <cols>
    <col max="1" min="1" style="0" width="7.5703125" customWidth="true"/>
    <col max="8" min="2" style="0" width="15.7109375" customWidth="true"/>
    <col max="12" min="9" style="0" width="14.28515625" customWidth="true"/>
    <col max="16" min="13" style="0" width="12.140625" hidden="true"/>
  </cols>
  <sheetData>
    <row r="1" customHeight="true" ht="54.75">
      <c r="A1" s="1" t="s">
        <v>692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>
      <c r="A2" s="3" t="s">
        <v>1</v>
      </c>
      <c r="B2" s="4"/>
      <c r="C2" s="4"/>
      <c r="D2" s="5">
        <f>'Stavební rozpočet'!D2</f>
      </c>
      <c r="E2" s="6"/>
      <c r="F2" s="6"/>
      <c r="G2" s="8" t="s">
        <v>3</v>
      </c>
      <c r="H2" s="8">
        <f>'Stavební rozpočet'!H2</f>
      </c>
      <c r="I2" s="8" t="s">
        <v>5</v>
      </c>
      <c r="J2" s="8">
        <f>'Stavební rozpočet'!J2</f>
      </c>
      <c r="K2" s="4"/>
      <c r="L2" s="9"/>
    </row>
    <row r="3" customHeight="true" ht="15">
      <c r="A3" s="10"/>
      <c r="B3" s="11"/>
      <c r="C3" s="11"/>
      <c r="D3" s="12"/>
      <c r="E3" s="12"/>
      <c r="F3" s="12"/>
      <c r="G3" s="11"/>
      <c r="H3" s="11"/>
      <c r="I3" s="11"/>
      <c r="J3" s="11"/>
      <c r="K3" s="11"/>
      <c r="L3" s="14"/>
    </row>
    <row r="4">
      <c r="A4" s="15" t="s">
        <v>7</v>
      </c>
      <c r="B4" s="11"/>
      <c r="C4" s="11"/>
      <c r="D4" s="16">
        <f>'Stavební rozpočet'!D4</f>
      </c>
      <c r="E4" s="11"/>
      <c r="F4" s="11"/>
      <c r="G4" s="16" t="s">
        <v>8</v>
      </c>
      <c r="H4" s="16">
        <f>'Stavební rozpočet'!H4</f>
      </c>
      <c r="I4" s="16" t="s">
        <v>9</v>
      </c>
      <c r="J4" s="16">
        <f>'Stavební rozpočet'!J4</f>
      </c>
      <c r="K4" s="11"/>
      <c r="L4" s="14"/>
    </row>
    <row r="5" customHeight="true" ht="15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4"/>
    </row>
    <row r="6">
      <c r="A6" s="15" t="s">
        <v>11</v>
      </c>
      <c r="B6" s="11"/>
      <c r="C6" s="11"/>
      <c r="D6" s="16">
        <f>'Stavební rozpočet'!D6</f>
      </c>
      <c r="E6" s="11"/>
      <c r="F6" s="11"/>
      <c r="G6" s="16" t="s">
        <v>13</v>
      </c>
      <c r="H6" s="16">
        <f>'Stavební rozpočet'!H6</f>
      </c>
      <c r="I6" s="16" t="s">
        <v>14</v>
      </c>
      <c r="J6" s="16">
        <f>'Stavební rozpočet'!J6</f>
      </c>
      <c r="K6" s="11"/>
      <c r="L6" s="14"/>
    </row>
    <row r="7" customHeight="true" ht="15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4"/>
    </row>
    <row r="8">
      <c r="A8" s="15" t="s">
        <v>16</v>
      </c>
      <c r="B8" s="11"/>
      <c r="C8" s="11"/>
      <c r="D8" s="16">
        <f>'Stavební rozpočet'!D8</f>
      </c>
      <c r="E8" s="11"/>
      <c r="F8" s="11"/>
      <c r="G8" s="16" t="s">
        <v>17</v>
      </c>
      <c r="H8" s="16">
        <f>'Stavební rozpočet'!H8</f>
      </c>
      <c r="I8" s="16" t="s">
        <v>19</v>
      </c>
      <c r="J8" s="16">
        <f>'Stavební rozpočet'!J8</f>
      </c>
      <c r="K8" s="11"/>
      <c r="L8" s="14"/>
    </row>
    <row r="9">
      <c r="A9" s="19"/>
      <c r="B9" s="20"/>
      <c r="C9" s="20"/>
      <c r="D9" s="20"/>
      <c r="E9" s="20"/>
      <c r="F9" s="20"/>
      <c r="G9" s="20"/>
      <c r="H9" s="20"/>
      <c r="I9" s="20"/>
      <c r="J9" s="20"/>
      <c r="K9" s="20"/>
      <c r="L9" s="91"/>
    </row>
    <row r="10">
      <c r="A10" s="92" t="s">
        <v>4</v>
      </c>
      <c r="B10" s="93" t="s">
        <v>4</v>
      </c>
      <c r="C10" s="94"/>
      <c r="D10" s="94"/>
      <c r="E10" s="94"/>
      <c r="F10" s="94"/>
      <c r="G10" s="94"/>
      <c r="H10" s="95"/>
      <c r="I10" s="29" t="s">
        <v>28</v>
      </c>
      <c r="J10" s="30"/>
      <c r="K10" s="31"/>
      <c r="L10" s="96" t="s">
        <v>29</v>
      </c>
    </row>
    <row r="11">
      <c r="A11" s="97" t="s">
        <v>22</v>
      </c>
      <c r="B11" s="39" t="s">
        <v>693</v>
      </c>
      <c r="C11" s="98"/>
      <c r="D11" s="98"/>
      <c r="E11" s="98"/>
      <c r="F11" s="98"/>
      <c r="G11" s="98"/>
      <c r="H11" s="99"/>
      <c r="I11" s="42" t="s">
        <v>36</v>
      </c>
      <c r="J11" s="43" t="s">
        <v>37</v>
      </c>
      <c r="K11" s="44" t="s">
        <v>38</v>
      </c>
      <c r="L11" s="100" t="s">
        <v>38</v>
      </c>
    </row>
    <row r="12">
      <c r="A12" s="101" t="s">
        <v>54</v>
      </c>
      <c r="B12" s="102" t="s">
        <v>55</v>
      </c>
      <c r="C12" s="102"/>
      <c r="D12" s="102"/>
      <c r="E12" s="102"/>
      <c r="F12" s="102"/>
      <c r="G12" s="102"/>
      <c r="H12" s="102"/>
      <c r="I12" s="103">
        <f>ROUND('Stavební rozpočet'!I12,2)</f>
      </c>
      <c r="J12" s="103">
        <f>ROUND('Stavební rozpočet'!J12,2)</f>
      </c>
      <c r="K12" s="103">
        <f>ROUND('Stavební rozpočet'!K12,2)</f>
      </c>
      <c r="L12" s="104">
        <f>'Stavební rozpočet'!M12</f>
      </c>
      <c r="M12" s="105" t="s">
        <v>694</v>
      </c>
      <c r="N12" s="62">
        <f>IF(M12="F",0,K12)</f>
      </c>
      <c r="O12" s="11" t="s">
        <v>54</v>
      </c>
      <c r="P12" s="62">
        <f>IF(M12="T",0,K12)</f>
      </c>
    </row>
    <row r="13">
      <c r="A13" s="10" t="s">
        <v>252</v>
      </c>
      <c r="B13" s="11" t="s">
        <v>253</v>
      </c>
      <c r="C13" s="11"/>
      <c r="D13" s="11"/>
      <c r="E13" s="11"/>
      <c r="F13" s="11"/>
      <c r="G13" s="11"/>
      <c r="H13" s="11"/>
      <c r="I13" s="62">
        <f>ROUND('Stavební rozpočet'!I98,2)</f>
      </c>
      <c r="J13" s="62">
        <f>ROUND('Stavební rozpočet'!J98,2)</f>
      </c>
      <c r="K13" s="62">
        <f>ROUND('Stavební rozpočet'!K98,2)</f>
      </c>
      <c r="L13" s="106">
        <f>'Stavební rozpočet'!M98</f>
      </c>
      <c r="M13" s="105" t="s">
        <v>694</v>
      </c>
      <c r="N13" s="62">
        <f>IF(M13="F",0,K13)</f>
      </c>
      <c r="O13" s="11" t="s">
        <v>252</v>
      </c>
      <c r="P13" s="62">
        <f>IF(M13="T",0,K13)</f>
      </c>
    </row>
    <row r="14">
      <c r="A14" s="10" t="s">
        <v>328</v>
      </c>
      <c r="B14" s="11" t="s">
        <v>329</v>
      </c>
      <c r="C14" s="11"/>
      <c r="D14" s="11"/>
      <c r="E14" s="11"/>
      <c r="F14" s="11"/>
      <c r="G14" s="11"/>
      <c r="H14" s="11"/>
      <c r="I14" s="62">
        <f>ROUND('Stavební rozpočet'!I191,2)</f>
      </c>
      <c r="J14" s="62">
        <f>ROUND('Stavební rozpočet'!J191,2)</f>
      </c>
      <c r="K14" s="62">
        <f>ROUND('Stavební rozpočet'!K191,2)</f>
      </c>
      <c r="L14" s="106">
        <f>'Stavební rozpočet'!M191</f>
      </c>
      <c r="M14" s="105" t="s">
        <v>694</v>
      </c>
      <c r="N14" s="62">
        <f>IF(M14="F",0,K14)</f>
      </c>
      <c r="O14" s="11" t="s">
        <v>328</v>
      </c>
      <c r="P14" s="62">
        <f>IF(M14="T",0,K14)</f>
      </c>
    </row>
    <row r="15">
      <c r="A15" s="10" t="s">
        <v>420</v>
      </c>
      <c r="B15" s="11" t="s">
        <v>421</v>
      </c>
      <c r="C15" s="11"/>
      <c r="D15" s="11"/>
      <c r="E15" s="11"/>
      <c r="F15" s="11"/>
      <c r="G15" s="11"/>
      <c r="H15" s="11"/>
      <c r="I15" s="62">
        <f>ROUND('Stavební rozpočet'!I290,2)</f>
      </c>
      <c r="J15" s="62">
        <f>ROUND('Stavební rozpočet'!J290,2)</f>
      </c>
      <c r="K15" s="62">
        <f>ROUND('Stavební rozpočet'!K290,2)</f>
      </c>
      <c r="L15" s="106">
        <f>'Stavební rozpočet'!M290</f>
      </c>
      <c r="M15" s="105" t="s">
        <v>694</v>
      </c>
      <c r="N15" s="62">
        <f>IF(M15="F",0,K15)</f>
      </c>
      <c r="O15" s="11" t="s">
        <v>420</v>
      </c>
      <c r="P15" s="62">
        <f>IF(M15="T",0,K15)</f>
      </c>
    </row>
    <row r="16">
      <c r="A16" s="10" t="s">
        <v>548</v>
      </c>
      <c r="B16" s="11" t="s">
        <v>549</v>
      </c>
      <c r="C16" s="11"/>
      <c r="D16" s="11"/>
      <c r="E16" s="11"/>
      <c r="F16" s="11"/>
      <c r="G16" s="11"/>
      <c r="H16" s="11"/>
      <c r="I16" s="62">
        <f>ROUND('Stavební rozpočet'!I404,2)</f>
      </c>
      <c r="J16" s="62">
        <f>ROUND('Stavební rozpočet'!J404,2)</f>
      </c>
      <c r="K16" s="62">
        <f>ROUND('Stavební rozpočet'!K404,2)</f>
      </c>
      <c r="L16" s="106">
        <f>'Stavební rozpočet'!M404</f>
      </c>
      <c r="M16" s="105" t="s">
        <v>694</v>
      </c>
      <c r="N16" s="62">
        <f>IF(M16="F",0,K16)</f>
      </c>
      <c r="O16" s="11" t="s">
        <v>548</v>
      </c>
      <c r="P16" s="62">
        <f>IF(M16="T",0,K16)</f>
      </c>
    </row>
    <row r="17">
      <c r="A17" s="10" t="s">
        <v>613</v>
      </c>
      <c r="B17" s="11" t="s">
        <v>614</v>
      </c>
      <c r="C17" s="11"/>
      <c r="D17" s="11"/>
      <c r="E17" s="11"/>
      <c r="F17" s="11"/>
      <c r="G17" s="11"/>
      <c r="H17" s="11"/>
      <c r="I17" s="62">
        <f>ROUND('Stavební rozpočet'!I459,2)</f>
      </c>
      <c r="J17" s="62">
        <f>ROUND('Stavební rozpočet'!J459,2)</f>
      </c>
      <c r="K17" s="62">
        <f>ROUND('Stavební rozpočet'!K459,2)</f>
      </c>
      <c r="L17" s="106">
        <f>'Stavební rozpočet'!M459</f>
      </c>
      <c r="M17" s="105" t="s">
        <v>694</v>
      </c>
      <c r="N17" s="62">
        <f>IF(M17="F",0,K17)</f>
      </c>
      <c r="O17" s="11" t="s">
        <v>613</v>
      </c>
      <c r="P17" s="62">
        <f>IF(M17="T",0,K17)</f>
      </c>
    </row>
    <row r="18">
      <c r="A18" s="10" t="s">
        <v>637</v>
      </c>
      <c r="B18" s="11" t="s">
        <v>638</v>
      </c>
      <c r="C18" s="11"/>
      <c r="D18" s="11"/>
      <c r="E18" s="11"/>
      <c r="F18" s="11"/>
      <c r="G18" s="11"/>
      <c r="H18" s="11"/>
      <c r="I18" s="62">
        <f>ROUND('Stavební rozpočet'!I484,2)</f>
      </c>
      <c r="J18" s="62">
        <f>ROUND('Stavební rozpočet'!J484,2)</f>
      </c>
      <c r="K18" s="62">
        <f>ROUND('Stavební rozpočet'!K484,2)</f>
      </c>
      <c r="L18" s="106">
        <f>'Stavební rozpočet'!M484</f>
      </c>
      <c r="M18" s="105" t="s">
        <v>694</v>
      </c>
      <c r="N18" s="62">
        <f>IF(M18="F",0,K18)</f>
      </c>
      <c r="O18" s="11" t="s">
        <v>637</v>
      </c>
      <c r="P18" s="62">
        <f>IF(M18="T",0,K18)</f>
      </c>
    </row>
    <row r="19">
      <c r="A19" s="107" t="s">
        <v>683</v>
      </c>
      <c r="B19" s="108" t="s">
        <v>684</v>
      </c>
      <c r="C19" s="108"/>
      <c r="D19" s="108"/>
      <c r="E19" s="108"/>
      <c r="F19" s="108"/>
      <c r="G19" s="108"/>
      <c r="H19" s="108"/>
      <c r="I19" s="109">
        <f>ROUND('Stavební rozpočet'!I510,2)</f>
      </c>
      <c r="J19" s="109">
        <f>ROUND('Stavební rozpočet'!J510,2)</f>
      </c>
      <c r="K19" s="109">
        <f>ROUND('Stavební rozpočet'!K510,2)</f>
      </c>
      <c r="L19" s="110">
        <f>'Stavební rozpočet'!M510</f>
      </c>
      <c r="M19" s="105" t="s">
        <v>694</v>
      </c>
      <c r="N19" s="62">
        <f>IF(M19="F",0,K19)</f>
      </c>
      <c r="O19" s="11" t="s">
        <v>683</v>
      </c>
      <c r="P19" s="62">
        <f>IF(M19="T",0,K19)</f>
      </c>
    </row>
    <row r="20">
      <c r="I20" s="88" t="s">
        <v>690</v>
      </c>
      <c r="J20" s="88"/>
      <c r="K20" s="89">
        <f>ROUND(SUM(P12:P19),2)</f>
      </c>
    </row>
    <row r="21">
      <c r="A21" s="90" t="s">
        <v>212</v>
      </c>
    </row>
    <row r="22" customHeight="true" ht="13.5">
      <c r="A22" s="16" t="s">
        <v>691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B2B"/>
  <mergeCells>
    <mergeCell ref="A1:L1"/>
    <mergeCell ref="A2:C3"/>
    <mergeCell ref="A4:C5"/>
    <mergeCell ref="A6:C7"/>
    <mergeCell ref="A8:C9"/>
    <mergeCell ref="D2:F3"/>
    <mergeCell ref="D4:F5"/>
    <mergeCell ref="D6:F7"/>
    <mergeCell ref="D8:F9"/>
    <mergeCell ref="G2:G3"/>
    <mergeCell ref="G4:G5"/>
    <mergeCell ref="G6:G7"/>
    <mergeCell ref="G8:G9"/>
    <mergeCell ref="H2:H3"/>
    <mergeCell ref="H4:H5"/>
    <mergeCell ref="H6:H7"/>
    <mergeCell ref="H8:H9"/>
    <mergeCell ref="I2:I3"/>
    <mergeCell ref="I4:I5"/>
    <mergeCell ref="I6:I7"/>
    <mergeCell ref="I8:I9"/>
    <mergeCell ref="J2:L3"/>
    <mergeCell ref="J4:L5"/>
    <mergeCell ref="J6:L7"/>
    <mergeCell ref="J8:L9"/>
    <mergeCell ref="B10:H10"/>
    <mergeCell ref="B11:H11"/>
    <mergeCell ref="I10:K10"/>
    <mergeCell ref="B12:H12"/>
    <mergeCell ref="B13:H13"/>
    <mergeCell ref="B14:H14"/>
    <mergeCell ref="B15:H15"/>
    <mergeCell ref="B16:H16"/>
    <mergeCell ref="B17:H17"/>
    <mergeCell ref="B18:H18"/>
    <mergeCell ref="B19:H19"/>
    <mergeCell ref="I20:J20"/>
    <mergeCell ref="A22:L22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7"/>
  <sheetViews>
    <sheetView workbookViewId="0" showZeros="true" showFormulas="false" showGridLines="true" showRowColHeaders="true">
      <selection sqref="A37:I37" activeCell="A37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7.140625" customWidth="true"/>
    <col max="4" min="4" style="0" width="10" customWidth="true"/>
    <col max="5" min="5" style="0" width="14" customWidth="true"/>
    <col max="6" min="6" style="0" width="27.140625" customWidth="true"/>
    <col max="7" min="7" style="0" width="9.140625" customWidth="true"/>
    <col max="8" min="8" style="0" width="12.85546875" customWidth="true"/>
    <col max="9" min="9" style="0" width="27.140625" customWidth="true"/>
  </cols>
  <sheetData>
    <row r="1" customHeight="true" ht="54.75">
      <c r="A1" s="111" t="s">
        <v>695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rozpočet'!D2</f>
      </c>
      <c r="D2" s="6"/>
      <c r="E2" s="8" t="s">
        <v>5</v>
      </c>
      <c r="F2" s="8">
        <f>'Stavební rozpočet'!J2</f>
      </c>
      <c r="G2" s="4"/>
      <c r="H2" s="8" t="s">
        <v>696</v>
      </c>
      <c r="I2" s="9" t="s">
        <v>697</v>
      </c>
    </row>
    <row r="3" customHeight="true" ht="25.5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rozpočet'!D4</f>
      </c>
      <c r="D4" s="11"/>
      <c r="E4" s="16" t="s">
        <v>9</v>
      </c>
      <c r="F4" s="16">
        <f>'Stavební rozpočet'!J4</f>
      </c>
      <c r="G4" s="11"/>
      <c r="H4" s="16" t="s">
        <v>696</v>
      </c>
      <c r="I4" s="14" t="s">
        <v>53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11</v>
      </c>
      <c r="B6" s="11"/>
      <c r="C6" s="16">
        <f>'Stavební rozpočet'!D6</f>
      </c>
      <c r="D6" s="11"/>
      <c r="E6" s="16" t="s">
        <v>14</v>
      </c>
      <c r="F6" s="16">
        <f>'Stavební rozpočet'!J6</f>
      </c>
      <c r="G6" s="11"/>
      <c r="H6" s="16" t="s">
        <v>696</v>
      </c>
      <c r="I6" s="14" t="s">
        <v>53</v>
      </c>
    </row>
    <row r="7" customHeight="true" ht="1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8</v>
      </c>
      <c r="B8" s="11"/>
      <c r="C8" s="16">
        <f>'Stavební rozpočet'!H4</f>
      </c>
      <c r="D8" s="11"/>
      <c r="E8" s="16" t="s">
        <v>13</v>
      </c>
      <c r="F8" s="16">
        <f>'Stavební rozpočet'!H6</f>
      </c>
      <c r="G8" s="11"/>
      <c r="H8" s="11" t="s">
        <v>698</v>
      </c>
      <c r="I8" s="112" t="n">
        <v>219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16</v>
      </c>
      <c r="B10" s="11"/>
      <c r="C10" s="16">
        <f>'Stavební rozpočet'!D8</f>
      </c>
      <c r="D10" s="11"/>
      <c r="E10" s="16" t="s">
        <v>19</v>
      </c>
      <c r="F10" s="16">
        <f>'Stavební rozpočet'!J8</f>
      </c>
      <c r="G10" s="11"/>
      <c r="H10" s="11" t="s">
        <v>699</v>
      </c>
      <c r="I10" s="113">
        <f>'Stavební rozpočet'!H8</f>
      </c>
    </row>
    <row r="11">
      <c r="A11" s="107"/>
      <c r="B11" s="108"/>
      <c r="C11" s="108"/>
      <c r="D11" s="108"/>
      <c r="E11" s="108"/>
      <c r="F11" s="108"/>
      <c r="G11" s="108"/>
      <c r="H11" s="108"/>
      <c r="I11" s="114"/>
    </row>
    <row r="12">
      <c r="A12" s="115" t="s">
        <v>700</v>
      </c>
      <c r="B12" s="115"/>
      <c r="C12" s="115"/>
      <c r="D12" s="115"/>
      <c r="E12" s="115"/>
      <c r="F12" s="115"/>
      <c r="G12" s="115"/>
      <c r="H12" s="115"/>
      <c r="I12" s="115"/>
    </row>
    <row r="13" customHeight="true" ht="26.25">
      <c r="A13" s="116" t="s">
        <v>701</v>
      </c>
      <c r="B13" s="117" t="s">
        <v>702</v>
      </c>
      <c r="C13" s="118"/>
      <c r="D13" s="119" t="s">
        <v>703</v>
      </c>
      <c r="E13" s="117" t="s">
        <v>704</v>
      </c>
      <c r="F13" s="118"/>
      <c r="G13" s="119" t="s">
        <v>705</v>
      </c>
      <c r="H13" s="117" t="s">
        <v>706</v>
      </c>
      <c r="I13" s="118"/>
    </row>
    <row r="14">
      <c r="A14" s="120" t="s">
        <v>707</v>
      </c>
      <c r="B14" s="121" t="s">
        <v>708</v>
      </c>
      <c r="C14" s="122">
        <f>SUM('Stavební rozpočet'!AB12:AB1026)</f>
      </c>
      <c r="D14" s="123" t="s">
        <v>709</v>
      </c>
      <c r="E14" s="124"/>
      <c r="F14" s="122">
        <f>VORN!I15</f>
      </c>
      <c r="G14" s="123" t="s">
        <v>710</v>
      </c>
      <c r="H14" s="124"/>
      <c r="I14" s="125">
        <f>VORN!I21</f>
      </c>
    </row>
    <row r="15">
      <c r="A15" s="126" t="s">
        <v>53</v>
      </c>
      <c r="B15" s="121" t="s">
        <v>37</v>
      </c>
      <c r="C15" s="122">
        <f>SUM('Stavební rozpočet'!AC12:AC1026)</f>
      </c>
      <c r="D15" s="123" t="s">
        <v>711</v>
      </c>
      <c r="E15" s="124"/>
      <c r="F15" s="122">
        <f>VORN!I16</f>
      </c>
      <c r="G15" s="123" t="s">
        <v>712</v>
      </c>
      <c r="H15" s="124"/>
      <c r="I15" s="125">
        <f>VORN!I22</f>
      </c>
    </row>
    <row r="16">
      <c r="A16" s="120" t="s">
        <v>713</v>
      </c>
      <c r="B16" s="121" t="s">
        <v>708</v>
      </c>
      <c r="C16" s="122">
        <f>SUM('Stavební rozpočet'!AD12:AD1026)</f>
      </c>
      <c r="D16" s="123" t="s">
        <v>714</v>
      </c>
      <c r="E16" s="124"/>
      <c r="F16" s="122">
        <f>VORN!I17</f>
      </c>
      <c r="G16" s="123" t="s">
        <v>715</v>
      </c>
      <c r="H16" s="124"/>
      <c r="I16" s="125">
        <f>VORN!I23</f>
      </c>
    </row>
    <row r="17">
      <c r="A17" s="126" t="s">
        <v>53</v>
      </c>
      <c r="B17" s="121" t="s">
        <v>37</v>
      </c>
      <c r="C17" s="122">
        <f>SUM('Stavební rozpočet'!AE12:AE1026)</f>
      </c>
      <c r="D17" s="123" t="s">
        <v>53</v>
      </c>
      <c r="E17" s="124"/>
      <c r="F17" s="125" t="s">
        <v>53</v>
      </c>
      <c r="G17" s="123" t="s">
        <v>716</v>
      </c>
      <c r="H17" s="124"/>
      <c r="I17" s="125">
        <f>VORN!I24</f>
      </c>
    </row>
    <row r="18">
      <c r="A18" s="120" t="s">
        <v>717</v>
      </c>
      <c r="B18" s="121" t="s">
        <v>708</v>
      </c>
      <c r="C18" s="122">
        <f>SUM('Stavební rozpočet'!AF12:AF1026)</f>
      </c>
      <c r="D18" s="123" t="s">
        <v>53</v>
      </c>
      <c r="E18" s="124"/>
      <c r="F18" s="125" t="s">
        <v>53</v>
      </c>
      <c r="G18" s="123" t="s">
        <v>718</v>
      </c>
      <c r="H18" s="124"/>
      <c r="I18" s="125">
        <f>VORN!I25</f>
      </c>
    </row>
    <row r="19">
      <c r="A19" s="126" t="s">
        <v>53</v>
      </c>
      <c r="B19" s="121" t="s">
        <v>37</v>
      </c>
      <c r="C19" s="122">
        <f>SUM('Stavební rozpočet'!AG12:AG1026)</f>
      </c>
      <c r="D19" s="123" t="s">
        <v>53</v>
      </c>
      <c r="E19" s="124"/>
      <c r="F19" s="125" t="s">
        <v>53</v>
      </c>
      <c r="G19" s="123" t="s">
        <v>719</v>
      </c>
      <c r="H19" s="124"/>
      <c r="I19" s="125">
        <f>VORN!I26</f>
      </c>
    </row>
    <row r="20">
      <c r="A20" s="127" t="s">
        <v>237</v>
      </c>
      <c r="B20" s="128"/>
      <c r="C20" s="122">
        <f>SUM('Stavební rozpočet'!AH12:AH1026)</f>
      </c>
      <c r="D20" s="123" t="s">
        <v>53</v>
      </c>
      <c r="E20" s="124"/>
      <c r="F20" s="125" t="s">
        <v>53</v>
      </c>
      <c r="G20" s="123" t="s">
        <v>53</v>
      </c>
      <c r="H20" s="124"/>
      <c r="I20" s="125" t="s">
        <v>53</v>
      </c>
    </row>
    <row r="21">
      <c r="A21" s="129" t="s">
        <v>720</v>
      </c>
      <c r="B21" s="130"/>
      <c r="C21" s="131">
        <f>SUM('Stavební rozpočet'!Z12:Z1026)</f>
      </c>
      <c r="D21" s="132" t="s">
        <v>53</v>
      </c>
      <c r="E21" s="133"/>
      <c r="F21" s="134" t="s">
        <v>53</v>
      </c>
      <c r="G21" s="132" t="s">
        <v>53</v>
      </c>
      <c r="H21" s="133"/>
      <c r="I21" s="134" t="s">
        <v>53</v>
      </c>
    </row>
    <row r="22" customHeight="true" ht="16.5">
      <c r="A22" s="135" t="s">
        <v>721</v>
      </c>
      <c r="B22" s="136"/>
      <c r="C22" s="137">
        <f>ROUND(SUM(C14:C21),2)</f>
      </c>
      <c r="D22" s="138" t="s">
        <v>722</v>
      </c>
      <c r="E22" s="136"/>
      <c r="F22" s="137">
        <f>SUM(F14:F21)</f>
      </c>
      <c r="G22" s="138" t="s">
        <v>723</v>
      </c>
      <c r="H22" s="136"/>
      <c r="I22" s="137">
        <f>SUM(I14:I21)</f>
      </c>
    </row>
    <row r="23">
      <c r="D23" s="127" t="s">
        <v>724</v>
      </c>
      <c r="E23" s="128"/>
      <c r="F23" s="139" t="n">
        <v>0</v>
      </c>
      <c r="G23" s="140" t="s">
        <v>725</v>
      </c>
      <c r="H23" s="128"/>
      <c r="I23" s="122" t="n">
        <v>0</v>
      </c>
    </row>
    <row r="24">
      <c r="G24" s="127" t="s">
        <v>726</v>
      </c>
      <c r="H24" s="128"/>
      <c r="I24" s="131">
        <f>vorn_sum</f>
      </c>
    </row>
    <row r="25">
      <c r="G25" s="127" t="s">
        <v>727</v>
      </c>
      <c r="H25" s="128"/>
      <c r="I25" s="137" t="n">
        <v>0</v>
      </c>
    </row>
    <row r="27">
      <c r="A27" s="141" t="s">
        <v>728</v>
      </c>
      <c r="B27" s="142"/>
      <c r="C27" s="143">
        <f>ROUND(SUM('Stavební rozpočet'!AJ12:AJ1026),2)</f>
      </c>
    </row>
    <row r="28">
      <c r="A28" s="144" t="s">
        <v>729</v>
      </c>
      <c r="B28" s="145"/>
      <c r="C28" s="146">
        <f>ROUND(SUM('Stavební rozpočet'!AK12:AK1026),2)</f>
      </c>
      <c r="D28" s="147" t="s">
        <v>730</v>
      </c>
      <c r="E28" s="142"/>
      <c r="F28" s="143">
        <f>ROUND(C28*(12/100),2)</f>
      </c>
      <c r="G28" s="147" t="s">
        <v>731</v>
      </c>
      <c r="H28" s="142"/>
      <c r="I28" s="143">
        <f>ROUND(SUM(C27:C29),2)</f>
      </c>
    </row>
    <row r="29">
      <c r="A29" s="144" t="s">
        <v>732</v>
      </c>
      <c r="B29" s="145"/>
      <c r="C29" s="146">
        <f>ROUND(SUM('Stavební rozpočet'!AL12:AL1026)+(F22+I22+F23+I23+I24+I25),2)</f>
      </c>
      <c r="D29" s="148" t="s">
        <v>733</v>
      </c>
      <c r="E29" s="145"/>
      <c r="F29" s="146">
        <f>ROUND(C29*(21/100),2)</f>
      </c>
      <c r="G29" s="148" t="s">
        <v>734</v>
      </c>
      <c r="H29" s="145"/>
      <c r="I29" s="146">
        <f>ROUND(SUM(F28:F29)+I28,2)</f>
      </c>
    </row>
    <row r="31">
      <c r="A31" s="149" t="s">
        <v>735</v>
      </c>
      <c r="B31" s="150"/>
      <c r="C31" s="151"/>
      <c r="D31" s="152" t="s">
        <v>736</v>
      </c>
      <c r="E31" s="150"/>
      <c r="F31" s="151"/>
      <c r="G31" s="152" t="s">
        <v>737</v>
      </c>
      <c r="H31" s="150"/>
      <c r="I31" s="151"/>
    </row>
    <row r="32">
      <c r="A32" s="153" t="s">
        <v>53</v>
      </c>
      <c r="B32" s="154"/>
      <c r="C32" s="155"/>
      <c r="D32" s="156" t="s">
        <v>53</v>
      </c>
      <c r="E32" s="154"/>
      <c r="F32" s="155"/>
      <c r="G32" s="156" t="s">
        <v>53</v>
      </c>
      <c r="H32" s="154"/>
      <c r="I32" s="155"/>
    </row>
    <row r="33">
      <c r="A33" s="153" t="s">
        <v>53</v>
      </c>
      <c r="B33" s="154"/>
      <c r="C33" s="155"/>
      <c r="D33" s="156" t="s">
        <v>53</v>
      </c>
      <c r="E33" s="154"/>
      <c r="F33" s="155"/>
      <c r="G33" s="156" t="s">
        <v>53</v>
      </c>
      <c r="H33" s="154"/>
      <c r="I33" s="155"/>
    </row>
    <row r="34">
      <c r="A34" s="153" t="s">
        <v>53</v>
      </c>
      <c r="B34" s="154"/>
      <c r="C34" s="155"/>
      <c r="D34" s="156" t="s">
        <v>53</v>
      </c>
      <c r="E34" s="154"/>
      <c r="F34" s="155"/>
      <c r="G34" s="156" t="s">
        <v>53</v>
      </c>
      <c r="H34" s="154"/>
      <c r="I34" s="155"/>
    </row>
    <row r="35">
      <c r="A35" s="157" t="s">
        <v>738</v>
      </c>
      <c r="B35" s="158"/>
      <c r="C35" s="159"/>
      <c r="D35" s="160" t="s">
        <v>738</v>
      </c>
      <c r="E35" s="158"/>
      <c r="F35" s="159"/>
      <c r="G35" s="160" t="s">
        <v>738</v>
      </c>
      <c r="H35" s="158"/>
      <c r="I35" s="159"/>
    </row>
    <row r="36">
      <c r="A36" s="161" t="s">
        <v>212</v>
      </c>
    </row>
    <row r="37" customHeight="true" ht="13.5">
      <c r="A37" s="16" t="s">
        <v>739</v>
      </c>
      <c r="B37" s="11"/>
      <c r="C37" s="11"/>
      <c r="D37" s="11"/>
      <c r="E37" s="11"/>
      <c r="F37" s="11"/>
      <c r="G37" s="11"/>
      <c r="H37" s="11"/>
      <c r="I37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B2B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H2:H3"/>
    <mergeCell ref="H4:H5"/>
    <mergeCell ref="H6:H7"/>
    <mergeCell ref="H8:H9"/>
    <mergeCell ref="H10:H11"/>
    <mergeCell ref="I2:I3"/>
    <mergeCell ref="I4:I5"/>
    <mergeCell ref="I6:I7"/>
    <mergeCell ref="I8:I9"/>
    <mergeCell ref="I10:I11"/>
    <mergeCell ref="A12:I12"/>
    <mergeCell ref="B13:C13"/>
    <mergeCell ref="E13:F13"/>
    <mergeCell ref="H13:I13"/>
    <mergeCell ref="A20:B20"/>
    <mergeCell ref="A21:B21"/>
    <mergeCell ref="A22:B2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A27:B27"/>
    <mergeCell ref="A28:B28"/>
    <mergeCell ref="A29:B29"/>
    <mergeCell ref="D28:E28"/>
    <mergeCell ref="D29:E29"/>
    <mergeCell ref="G28:H28"/>
    <mergeCell ref="G29:H29"/>
    <mergeCell ref="A31:C31"/>
    <mergeCell ref="A32:C32"/>
    <mergeCell ref="A33:C33"/>
    <mergeCell ref="A34:C34"/>
    <mergeCell ref="A35:C35"/>
    <mergeCell ref="D31:F31"/>
    <mergeCell ref="D32:F32"/>
    <mergeCell ref="D33:F33"/>
    <mergeCell ref="D34:F34"/>
    <mergeCell ref="D35:F35"/>
    <mergeCell ref="G31:I31"/>
    <mergeCell ref="G32:I32"/>
    <mergeCell ref="G33:I33"/>
    <mergeCell ref="G34:I34"/>
    <mergeCell ref="G35:I35"/>
    <mergeCell ref="A37:I37"/>
  </mergeCells>
  <pageMargins left="0.393999993801117" top="0.591000020503998" right="0.393999993801117" bottom="0.591000020503998" header="0" footer="0"/>
  <pageSetup orientation="landscape" fitToHeight="1" fitToWidth="1" cellComments="none"/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6"/>
  <sheetViews>
    <sheetView workbookViewId="0" showZeros="true" showFormulas="false" showGridLines="true" showRowColHeaders="true">
      <selection sqref="A36:E36" activeCell="A36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2.85546875" customWidth="true"/>
    <col max="4" min="4" style="0" width="10" customWidth="true"/>
    <col max="5" min="5" style="0" width="14" customWidth="true"/>
    <col max="6" min="6" style="0" width="22.85546875" customWidth="true"/>
    <col max="7" min="7" style="0" width="9.140625" customWidth="true"/>
    <col max="8" min="8" style="0" width="17.140625" customWidth="true"/>
    <col max="9" min="9" style="0" width="22.85546875" customWidth="true"/>
  </cols>
  <sheetData>
    <row r="1" customHeight="true" ht="54.75">
      <c r="A1" s="111" t="s">
        <v>638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rozpočet'!D2</f>
      </c>
      <c r="D2" s="6"/>
      <c r="E2" s="8" t="s">
        <v>5</v>
      </c>
      <c r="F2" s="8">
        <f>'Stavební rozpočet'!J2</f>
      </c>
      <c r="G2" s="4"/>
      <c r="H2" s="8" t="s">
        <v>696</v>
      </c>
      <c r="I2" s="9" t="s">
        <v>697</v>
      </c>
    </row>
    <row r="3" customHeight="true" ht="25.5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rozpočet'!D4</f>
      </c>
      <c r="D4" s="11"/>
      <c r="E4" s="16" t="s">
        <v>9</v>
      </c>
      <c r="F4" s="16">
        <f>'Stavební rozpočet'!J4</f>
      </c>
      <c r="G4" s="11"/>
      <c r="H4" s="16" t="s">
        <v>696</v>
      </c>
      <c r="I4" s="14" t="s">
        <v>53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11</v>
      </c>
      <c r="B6" s="11"/>
      <c r="C6" s="16">
        <f>'Stavební rozpočet'!D6</f>
      </c>
      <c r="D6" s="11"/>
      <c r="E6" s="16" t="s">
        <v>14</v>
      </c>
      <c r="F6" s="16">
        <f>'Stavební rozpočet'!J6</f>
      </c>
      <c r="G6" s="11"/>
      <c r="H6" s="16" t="s">
        <v>696</v>
      </c>
      <c r="I6" s="14" t="s">
        <v>53</v>
      </c>
    </row>
    <row r="7" customHeight="true" ht="1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8</v>
      </c>
      <c r="B8" s="11"/>
      <c r="C8" s="16">
        <f>'Stavební rozpočet'!H4</f>
      </c>
      <c r="D8" s="11"/>
      <c r="E8" s="16" t="s">
        <v>13</v>
      </c>
      <c r="F8" s="16">
        <f>'Stavební rozpočet'!H6</f>
      </c>
      <c r="G8" s="11"/>
      <c r="H8" s="11" t="s">
        <v>698</v>
      </c>
      <c r="I8" s="112" t="n">
        <v>219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16</v>
      </c>
      <c r="B10" s="11"/>
      <c r="C10" s="16">
        <f>'Stavební rozpočet'!D8</f>
      </c>
      <c r="D10" s="11"/>
      <c r="E10" s="16" t="s">
        <v>19</v>
      </c>
      <c r="F10" s="16">
        <f>'Stavební rozpočet'!J8</f>
      </c>
      <c r="G10" s="11"/>
      <c r="H10" s="11" t="s">
        <v>699</v>
      </c>
      <c r="I10" s="113">
        <f>'Stavební rozpočet'!H8</f>
      </c>
    </row>
    <row r="11">
      <c r="A11" s="107"/>
      <c r="B11" s="108"/>
      <c r="C11" s="108"/>
      <c r="D11" s="108"/>
      <c r="E11" s="108"/>
      <c r="F11" s="108"/>
      <c r="G11" s="108"/>
      <c r="H11" s="108"/>
      <c r="I11" s="114"/>
    </row>
    <row r="13">
      <c r="A13" s="162" t="s">
        <v>740</v>
      </c>
      <c r="B13" s="162"/>
      <c r="C13" s="162"/>
      <c r="D13" s="162"/>
      <c r="E13" s="162"/>
    </row>
    <row r="14">
      <c r="A14" s="163" t="s">
        <v>741</v>
      </c>
      <c r="B14" s="164"/>
      <c r="C14" s="164"/>
      <c r="D14" s="164"/>
      <c r="E14" s="165"/>
      <c r="F14" s="166" t="s">
        <v>742</v>
      </c>
      <c r="G14" s="166" t="s">
        <v>743</v>
      </c>
      <c r="H14" s="166" t="s">
        <v>744</v>
      </c>
      <c r="I14" s="166" t="s">
        <v>742</v>
      </c>
    </row>
    <row r="15">
      <c r="A15" s="167" t="s">
        <v>709</v>
      </c>
      <c r="B15" s="168"/>
      <c r="C15" s="168"/>
      <c r="D15" s="168"/>
      <c r="E15" s="169"/>
      <c r="F15" s="170" t="n">
        <v>0</v>
      </c>
      <c r="G15" s="171" t="s">
        <v>53</v>
      </c>
      <c r="H15" s="171" t="s">
        <v>53</v>
      </c>
      <c r="I15" s="170">
        <f>F15</f>
      </c>
    </row>
    <row r="16">
      <c r="A16" s="167" t="s">
        <v>711</v>
      </c>
      <c r="B16" s="168"/>
      <c r="C16" s="168"/>
      <c r="D16" s="168"/>
      <c r="E16" s="169"/>
      <c r="F16" s="170" t="n">
        <v>0</v>
      </c>
      <c r="G16" s="171" t="s">
        <v>53</v>
      </c>
      <c r="H16" s="171" t="s">
        <v>53</v>
      </c>
      <c r="I16" s="170">
        <f>F16</f>
      </c>
    </row>
    <row r="17">
      <c r="A17" s="172" t="s">
        <v>714</v>
      </c>
      <c r="B17" s="173"/>
      <c r="C17" s="173"/>
      <c r="D17" s="173"/>
      <c r="E17" s="174"/>
      <c r="F17" s="175" t="n">
        <v>0</v>
      </c>
      <c r="G17" s="176" t="s">
        <v>53</v>
      </c>
      <c r="H17" s="176" t="s">
        <v>53</v>
      </c>
      <c r="I17" s="175">
        <f>F17</f>
      </c>
    </row>
    <row r="18">
      <c r="A18" s="177" t="s">
        <v>745</v>
      </c>
      <c r="B18" s="178"/>
      <c r="C18" s="178"/>
      <c r="D18" s="178"/>
      <c r="E18" s="179"/>
      <c r="F18" s="180" t="s">
        <v>53</v>
      </c>
      <c r="G18" s="181" t="s">
        <v>53</v>
      </c>
      <c r="H18" s="181" t="s">
        <v>53</v>
      </c>
      <c r="I18" s="182">
        <f>SUM(I15:I17)</f>
      </c>
    </row>
    <row r="20">
      <c r="A20" s="163" t="s">
        <v>706</v>
      </c>
      <c r="B20" s="164"/>
      <c r="C20" s="164"/>
      <c r="D20" s="164"/>
      <c r="E20" s="165"/>
      <c r="F20" s="166" t="s">
        <v>742</v>
      </c>
      <c r="G20" s="166" t="s">
        <v>743</v>
      </c>
      <c r="H20" s="166" t="s">
        <v>744</v>
      </c>
      <c r="I20" s="166" t="s">
        <v>742</v>
      </c>
    </row>
    <row r="21">
      <c r="A21" s="167" t="s">
        <v>710</v>
      </c>
      <c r="B21" s="168"/>
      <c r="C21" s="168"/>
      <c r="D21" s="168"/>
      <c r="E21" s="169"/>
      <c r="F21" s="170" t="n">
        <v>0</v>
      </c>
      <c r="G21" s="171" t="s">
        <v>53</v>
      </c>
      <c r="H21" s="171" t="s">
        <v>53</v>
      </c>
      <c r="I21" s="170">
        <f>F21</f>
      </c>
    </row>
    <row r="22">
      <c r="A22" s="167" t="s">
        <v>712</v>
      </c>
      <c r="B22" s="168"/>
      <c r="C22" s="168"/>
      <c r="D22" s="168"/>
      <c r="E22" s="169"/>
      <c r="F22" s="170" t="n">
        <v>0</v>
      </c>
      <c r="G22" s="171" t="s">
        <v>53</v>
      </c>
      <c r="H22" s="171" t="s">
        <v>53</v>
      </c>
      <c r="I22" s="170">
        <f>F22</f>
      </c>
    </row>
    <row r="23">
      <c r="A23" s="167" t="s">
        <v>715</v>
      </c>
      <c r="B23" s="168"/>
      <c r="C23" s="168"/>
      <c r="D23" s="168"/>
      <c r="E23" s="169"/>
      <c r="F23" s="170" t="n">
        <v>0</v>
      </c>
      <c r="G23" s="171" t="s">
        <v>53</v>
      </c>
      <c r="H23" s="171" t="s">
        <v>53</v>
      </c>
      <c r="I23" s="170">
        <f>F23</f>
      </c>
    </row>
    <row r="24">
      <c r="A24" s="167" t="s">
        <v>716</v>
      </c>
      <c r="B24" s="168"/>
      <c r="C24" s="168"/>
      <c r="D24" s="168"/>
      <c r="E24" s="169"/>
      <c r="F24" s="170" t="n">
        <v>0</v>
      </c>
      <c r="G24" s="171" t="s">
        <v>53</v>
      </c>
      <c r="H24" s="171" t="s">
        <v>53</v>
      </c>
      <c r="I24" s="170">
        <f>F24</f>
      </c>
    </row>
    <row r="25">
      <c r="A25" s="167" t="s">
        <v>718</v>
      </c>
      <c r="B25" s="168"/>
      <c r="C25" s="168"/>
      <c r="D25" s="168"/>
      <c r="E25" s="169"/>
      <c r="F25" s="170" t="n">
        <v>0</v>
      </c>
      <c r="G25" s="171" t="s">
        <v>53</v>
      </c>
      <c r="H25" s="171" t="s">
        <v>53</v>
      </c>
      <c r="I25" s="170">
        <f>F25</f>
      </c>
    </row>
    <row r="26">
      <c r="A26" s="172" t="s">
        <v>719</v>
      </c>
      <c r="B26" s="173"/>
      <c r="C26" s="173"/>
      <c r="D26" s="173"/>
      <c r="E26" s="174"/>
      <c r="F26" s="175" t="n">
        <v>0</v>
      </c>
      <c r="G26" s="176" t="s">
        <v>53</v>
      </c>
      <c r="H26" s="176" t="s">
        <v>53</v>
      </c>
      <c r="I26" s="175">
        <f>F26</f>
      </c>
    </row>
    <row r="27">
      <c r="A27" s="177" t="s">
        <v>746</v>
      </c>
      <c r="B27" s="178"/>
      <c r="C27" s="178"/>
      <c r="D27" s="178"/>
      <c r="E27" s="179"/>
      <c r="F27" s="180" t="s">
        <v>53</v>
      </c>
      <c r="G27" s="181" t="s">
        <v>53</v>
      </c>
      <c r="H27" s="181" t="s">
        <v>53</v>
      </c>
      <c r="I27" s="182">
        <f>SUM(I21:I26)</f>
      </c>
    </row>
    <row r="29">
      <c r="A29" s="183" t="s">
        <v>747</v>
      </c>
      <c r="B29" s="184"/>
      <c r="C29" s="184"/>
      <c r="D29" s="184"/>
      <c r="E29" s="185"/>
      <c r="F29" s="186">
        <f>I18+I27</f>
      </c>
      <c r="G29" s="187"/>
      <c r="H29" s="187"/>
      <c r="I29" s="188"/>
    </row>
    <row r="33">
      <c r="A33" s="162" t="s">
        <v>748</v>
      </c>
      <c r="B33" s="162"/>
      <c r="C33" s="162"/>
      <c r="D33" s="162"/>
      <c r="E33" s="162"/>
    </row>
    <row r="34">
      <c r="A34" s="163" t="s">
        <v>749</v>
      </c>
      <c r="B34" s="164"/>
      <c r="C34" s="164"/>
      <c r="D34" s="164"/>
      <c r="E34" s="165"/>
      <c r="F34" s="166" t="s">
        <v>742</v>
      </c>
      <c r="G34" s="166" t="s">
        <v>743</v>
      </c>
      <c r="H34" s="166" t="s">
        <v>744</v>
      </c>
      <c r="I34" s="166" t="s">
        <v>742</v>
      </c>
    </row>
    <row r="35">
      <c r="A35" s="172" t="s">
        <v>53</v>
      </c>
      <c r="B35" s="173"/>
      <c r="C35" s="173"/>
      <c r="D35" s="173"/>
      <c r="E35" s="174"/>
      <c r="F35" s="175" t="n">
        <v>0</v>
      </c>
      <c r="G35" s="176" t="s">
        <v>53</v>
      </c>
      <c r="H35" s="176" t="s">
        <v>53</v>
      </c>
      <c r="I35" s="175">
        <f>F35</f>
      </c>
    </row>
    <row r="36">
      <c r="A36" s="177" t="s">
        <v>750</v>
      </c>
      <c r="B36" s="178"/>
      <c r="C36" s="178"/>
      <c r="D36" s="178"/>
      <c r="E36" s="179"/>
      <c r="F36" s="180" t="s">
        <v>53</v>
      </c>
      <c r="G36" s="181" t="s">
        <v>53</v>
      </c>
      <c r="H36" s="181" t="s">
        <v>53</v>
      </c>
      <c r="I36" s="182">
        <f>SUM(I35:I35)</f>
      </c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B2B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H2:H3"/>
    <mergeCell ref="H4:H5"/>
    <mergeCell ref="H6:H7"/>
    <mergeCell ref="H8:H9"/>
    <mergeCell ref="H10:H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I2:I3"/>
    <mergeCell ref="I4:I5"/>
    <mergeCell ref="I6:I7"/>
    <mergeCell ref="I8:I9"/>
    <mergeCell ref="I10:I11"/>
    <mergeCell ref="A13:E13"/>
    <mergeCell ref="A14:E14"/>
    <mergeCell ref="A15:E15"/>
    <mergeCell ref="A16:E16"/>
    <mergeCell ref="A17:E17"/>
    <mergeCell ref="A18:E18"/>
    <mergeCell ref="A20:E20"/>
    <mergeCell ref="A21:E21"/>
    <mergeCell ref="A22:E22"/>
    <mergeCell ref="A23:E23"/>
    <mergeCell ref="A24:E24"/>
    <mergeCell ref="A25:E25"/>
    <mergeCell ref="A26:E26"/>
    <mergeCell ref="A27:E27"/>
    <mergeCell ref="A29:E29"/>
    <mergeCell ref="F29:I29"/>
    <mergeCell ref="A33:E33"/>
    <mergeCell ref="A34:E34"/>
    <mergeCell ref="A35:E35"/>
    <mergeCell ref="A36:E36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>HP</dc:creator>
  <cp:lastModifiedBy>HP</cp:lastModifiedBy>
  <dcterms:created xsi:type="dcterms:W3CDTF">2021-06-10T20:06:38.031Z</dcterms:created>
  <dcterms:modified xsi:type="dcterms:W3CDTF">2021-06-10T20:06:38.351Z</dcterms:modified>
</cp:coreProperties>
</file>