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rojan.karel\Desktop\Rozpočtové práce 2024\Cyklostezka Údolní\DWG_DOC_Rozpočet_Cyklo Údolní\"/>
    </mc:Choice>
  </mc:AlternateContent>
  <bookViews>
    <workbookView xWindow="8376" yWindow="1296" windowWidth="23688" windowHeight="19020" activeTab="1"/>
  </bookViews>
  <sheets>
    <sheet name="Stavební rozpočet" sheetId="1" r:id="rId1"/>
    <sheet name="Rozpočet - Jen objekty celkem" sheetId="3" r:id="rId2"/>
    <sheet name="Krycí list rozpočtu" sheetId="5" r:id="rId3"/>
  </sheets>
  <calcPr calcId="162913"/>
</workbook>
</file>

<file path=xl/calcChain.xml><?xml version="1.0" encoding="utf-8"?>
<calcChain xmlns="http://schemas.openxmlformats.org/spreadsheetml/2006/main">
  <c r="L21" i="3" l="1"/>
  <c r="J123" i="1"/>
  <c r="J155" i="1"/>
  <c r="L20" i="3"/>
  <c r="L19" i="3"/>
  <c r="L18" i="3"/>
  <c r="L17" i="3"/>
  <c r="L16" i="3"/>
  <c r="L15" i="3"/>
  <c r="L14" i="3"/>
  <c r="L13" i="3"/>
  <c r="L12" i="3"/>
  <c r="G193" i="1" l="1"/>
  <c r="M176" i="1"/>
  <c r="M188" i="1"/>
  <c r="K190" i="1"/>
  <c r="K191" i="1"/>
  <c r="K189" i="1"/>
  <c r="K188" i="1" s="1"/>
  <c r="J190" i="1"/>
  <c r="J191" i="1"/>
  <c r="J189" i="1"/>
  <c r="J188" i="1" s="1"/>
  <c r="G191" i="1"/>
  <c r="G190" i="1"/>
  <c r="G189" i="1"/>
  <c r="M180" i="1"/>
  <c r="M187" i="1"/>
  <c r="M186" i="1"/>
  <c r="M185" i="1"/>
  <c r="M184" i="1"/>
  <c r="M182" i="1"/>
  <c r="M181" i="1"/>
  <c r="K186" i="1"/>
  <c r="K187" i="1"/>
  <c r="I186" i="1"/>
  <c r="J186" i="1"/>
  <c r="I187" i="1"/>
  <c r="J187" i="1"/>
  <c r="J185" i="1"/>
  <c r="J183" i="1" s="1"/>
  <c r="I185" i="1"/>
  <c r="K185" i="1"/>
  <c r="K184" i="1"/>
  <c r="J184" i="1"/>
  <c r="I184" i="1"/>
  <c r="M183" i="1"/>
  <c r="K182" i="1"/>
  <c r="K181" i="1"/>
  <c r="J182" i="1"/>
  <c r="J181" i="1"/>
  <c r="I182" i="1"/>
  <c r="I181" i="1"/>
  <c r="K180" i="1"/>
  <c r="J180" i="1"/>
  <c r="M177" i="1"/>
  <c r="M179" i="1"/>
  <c r="M178" i="1"/>
  <c r="K177" i="1"/>
  <c r="J179" i="1"/>
  <c r="J177" i="1" s="1"/>
  <c r="K179" i="1"/>
  <c r="K178" i="1"/>
  <c r="J178" i="1"/>
  <c r="BD193" i="1"/>
  <c r="AP193" i="1"/>
  <c r="AO193" i="1"/>
  <c r="AK193" i="1"/>
  <c r="AT192" i="1" s="1"/>
  <c r="AJ193" i="1"/>
  <c r="AS192" i="1" s="1"/>
  <c r="AH193" i="1"/>
  <c r="AG193" i="1"/>
  <c r="AF193" i="1"/>
  <c r="AE193" i="1"/>
  <c r="AD193" i="1"/>
  <c r="AC193" i="1"/>
  <c r="AB193" i="1"/>
  <c r="BJ193" i="1"/>
  <c r="Z193" i="1" s="1"/>
  <c r="K195" i="1"/>
  <c r="M195" i="1"/>
  <c r="Z195" i="1"/>
  <c r="AD195" i="1"/>
  <c r="AE195" i="1"/>
  <c r="AF195" i="1"/>
  <c r="AG195" i="1"/>
  <c r="AH195" i="1"/>
  <c r="AJ195" i="1"/>
  <c r="AK195" i="1"/>
  <c r="AO195" i="1"/>
  <c r="I195" i="1" s="1"/>
  <c r="AP195" i="1"/>
  <c r="J195" i="1" s="1"/>
  <c r="AW195" i="1"/>
  <c r="AX195" i="1"/>
  <c r="BD195" i="1"/>
  <c r="BJ195" i="1"/>
  <c r="J168" i="1"/>
  <c r="J121" i="1"/>
  <c r="J109" i="1"/>
  <c r="J107" i="1"/>
  <c r="J43" i="1"/>
  <c r="J45" i="1"/>
  <c r="J138" i="1"/>
  <c r="K138" i="1"/>
  <c r="J140" i="1"/>
  <c r="J19" i="1"/>
  <c r="J17" i="1"/>
  <c r="I183" i="1" l="1"/>
  <c r="K183" i="1"/>
  <c r="I180" i="1"/>
  <c r="I193" i="1"/>
  <c r="I192" i="1" s="1"/>
  <c r="AW193" i="1"/>
  <c r="J193" i="1"/>
  <c r="J192" i="1" s="1"/>
  <c r="J176" i="1" s="1"/>
  <c r="J19" i="3" s="1"/>
  <c r="AX193" i="1"/>
  <c r="K193" i="1"/>
  <c r="M193" i="1"/>
  <c r="BH193" i="1"/>
  <c r="BI193" i="1"/>
  <c r="AV195" i="1"/>
  <c r="BI195" i="1"/>
  <c r="AC195" i="1" s="1"/>
  <c r="BH195" i="1"/>
  <c r="AB195" i="1" s="1"/>
  <c r="BF195" i="1"/>
  <c r="BC195" i="1"/>
  <c r="AL195" i="1"/>
  <c r="I176" i="1" l="1"/>
  <c r="I19" i="3" s="1"/>
  <c r="M192" i="1"/>
  <c r="BF193" i="1"/>
  <c r="K192" i="1"/>
  <c r="K176" i="1" s="1"/>
  <c r="K19" i="3" s="1"/>
  <c r="AL193" i="1"/>
  <c r="AU192" i="1" s="1"/>
  <c r="BC193" i="1"/>
  <c r="AV193" i="1"/>
  <c r="BJ173" i="1" l="1"/>
  <c r="BD173" i="1"/>
  <c r="AP173" i="1"/>
  <c r="BI173" i="1" s="1"/>
  <c r="AC173" i="1" s="1"/>
  <c r="AO173" i="1"/>
  <c r="BH173" i="1" s="1"/>
  <c r="AB173" i="1" s="1"/>
  <c r="AK173" i="1"/>
  <c r="AJ173" i="1"/>
  <c r="AH173" i="1"/>
  <c r="AG173" i="1"/>
  <c r="AF173" i="1"/>
  <c r="AE173" i="1"/>
  <c r="AD173" i="1"/>
  <c r="Z173" i="1"/>
  <c r="M173" i="1"/>
  <c r="BF173" i="1" s="1"/>
  <c r="K173" i="1"/>
  <c r="AL173" i="1" s="1"/>
  <c r="BD175" i="1"/>
  <c r="AP175" i="1"/>
  <c r="AO175" i="1"/>
  <c r="AK175" i="1"/>
  <c r="AT174" i="1" s="1"/>
  <c r="AJ175" i="1"/>
  <c r="AS174" i="1" s="1"/>
  <c r="AH175" i="1"/>
  <c r="AG175" i="1"/>
  <c r="AF175" i="1"/>
  <c r="AE175" i="1"/>
  <c r="AD175" i="1"/>
  <c r="AC175" i="1"/>
  <c r="AB175" i="1"/>
  <c r="BJ172" i="1"/>
  <c r="BD172" i="1"/>
  <c r="AP172" i="1"/>
  <c r="AX172" i="1" s="1"/>
  <c r="AO172" i="1"/>
  <c r="BH172" i="1" s="1"/>
  <c r="AB172" i="1" s="1"/>
  <c r="AL172" i="1"/>
  <c r="AK172" i="1"/>
  <c r="AJ172" i="1"/>
  <c r="AH172" i="1"/>
  <c r="AG172" i="1"/>
  <c r="AF172" i="1"/>
  <c r="AE172" i="1"/>
  <c r="AD172" i="1"/>
  <c r="Z172" i="1"/>
  <c r="M172" i="1"/>
  <c r="BF172" i="1" s="1"/>
  <c r="K172" i="1"/>
  <c r="BJ171" i="1"/>
  <c r="BD171" i="1"/>
  <c r="AP171" i="1"/>
  <c r="AX171" i="1" s="1"/>
  <c r="AO171" i="1"/>
  <c r="BH171" i="1" s="1"/>
  <c r="AB171" i="1" s="1"/>
  <c r="AK171" i="1"/>
  <c r="AJ171" i="1"/>
  <c r="AH171" i="1"/>
  <c r="AG171" i="1"/>
  <c r="AF171" i="1"/>
  <c r="AE171" i="1"/>
  <c r="AD171" i="1"/>
  <c r="Z171" i="1"/>
  <c r="M171" i="1"/>
  <c r="BF171" i="1" s="1"/>
  <c r="K171" i="1"/>
  <c r="AL171" i="1" s="1"/>
  <c r="BJ168" i="1"/>
  <c r="BD168" i="1"/>
  <c r="AP168" i="1"/>
  <c r="BI168" i="1" s="1"/>
  <c r="AC168" i="1" s="1"/>
  <c r="AO168" i="1"/>
  <c r="BH168" i="1" s="1"/>
  <c r="AB168" i="1" s="1"/>
  <c r="AK168" i="1"/>
  <c r="AT167" i="1" s="1"/>
  <c r="AJ168" i="1"/>
  <c r="AS167" i="1" s="1"/>
  <c r="AH168" i="1"/>
  <c r="AG168" i="1"/>
  <c r="AF168" i="1"/>
  <c r="AE168" i="1"/>
  <c r="AD168" i="1"/>
  <c r="Z168" i="1"/>
  <c r="M168" i="1"/>
  <c r="BF168" i="1" s="1"/>
  <c r="K168" i="1"/>
  <c r="K167" i="1" s="1"/>
  <c r="BJ165" i="1"/>
  <c r="BD165" i="1"/>
  <c r="AP165" i="1"/>
  <c r="BI165" i="1" s="1"/>
  <c r="AC165" i="1" s="1"/>
  <c r="AO165" i="1"/>
  <c r="BH165" i="1" s="1"/>
  <c r="AB165" i="1" s="1"/>
  <c r="AK165" i="1"/>
  <c r="AT164" i="1" s="1"/>
  <c r="AJ165" i="1"/>
  <c r="AS164" i="1" s="1"/>
  <c r="AH165" i="1"/>
  <c r="AG165" i="1"/>
  <c r="AF165" i="1"/>
  <c r="AE165" i="1"/>
  <c r="AD165" i="1"/>
  <c r="Z165" i="1"/>
  <c r="M165" i="1"/>
  <c r="BF165" i="1" s="1"/>
  <c r="K165" i="1"/>
  <c r="K164" i="1" s="1"/>
  <c r="M132" i="1"/>
  <c r="K132" i="1"/>
  <c r="K131" i="1" s="1"/>
  <c r="J132" i="1"/>
  <c r="J131" i="1" s="1"/>
  <c r="I132" i="1"/>
  <c r="I131" i="1" s="1"/>
  <c r="I149" i="1"/>
  <c r="I148" i="1" s="1"/>
  <c r="J149" i="1"/>
  <c r="J148" i="1" s="1"/>
  <c r="AL168" i="1" l="1"/>
  <c r="AU167" i="1" s="1"/>
  <c r="AL165" i="1"/>
  <c r="AU164" i="1" s="1"/>
  <c r="M167" i="1"/>
  <c r="M164" i="1"/>
  <c r="M170" i="1"/>
  <c r="BI172" i="1"/>
  <c r="AC172" i="1" s="1"/>
  <c r="K170" i="1"/>
  <c r="AS170" i="1"/>
  <c r="I173" i="1"/>
  <c r="AW173" i="1"/>
  <c r="AT170" i="1"/>
  <c r="J173" i="1"/>
  <c r="AX173" i="1"/>
  <c r="AU170" i="1"/>
  <c r="BI171" i="1"/>
  <c r="AC171" i="1" s="1"/>
  <c r="AX165" i="1"/>
  <c r="I171" i="1"/>
  <c r="AW171" i="1"/>
  <c r="J171" i="1"/>
  <c r="I167" i="1"/>
  <c r="AW168" i="1"/>
  <c r="J167" i="1"/>
  <c r="AX168" i="1"/>
  <c r="I165" i="1"/>
  <c r="I164" i="1" s="1"/>
  <c r="AW165" i="1"/>
  <c r="J165" i="1"/>
  <c r="J164" i="1" s="1"/>
  <c r="I172" i="1"/>
  <c r="AW172" i="1"/>
  <c r="J172" i="1"/>
  <c r="M149" i="1"/>
  <c r="K149" i="1"/>
  <c r="K148" i="1" s="1"/>
  <c r="M163" i="1" l="1"/>
  <c r="G175" i="1" s="1"/>
  <c r="BJ175" i="1" s="1"/>
  <c r="Z175" i="1" s="1"/>
  <c r="J175" i="1"/>
  <c r="J174" i="1" s="1"/>
  <c r="K175" i="1"/>
  <c r="K174" i="1" s="1"/>
  <c r="K163" i="1" s="1"/>
  <c r="K18" i="3" s="1"/>
  <c r="AW175" i="1"/>
  <c r="AX175" i="1"/>
  <c r="AV175" i="1" s="1"/>
  <c r="M175" i="1"/>
  <c r="BF175" i="1" s="1"/>
  <c r="BH175" i="1"/>
  <c r="BI175" i="1"/>
  <c r="J170" i="1"/>
  <c r="J163" i="1" s="1"/>
  <c r="J18" i="3" s="1"/>
  <c r="BC173" i="1"/>
  <c r="AV173" i="1"/>
  <c r="I170" i="1"/>
  <c r="BC168" i="1"/>
  <c r="AV168" i="1"/>
  <c r="AV171" i="1"/>
  <c r="BC171" i="1"/>
  <c r="BC172" i="1"/>
  <c r="AV172" i="1"/>
  <c r="BC165" i="1"/>
  <c r="AV165" i="1"/>
  <c r="BD147" i="1"/>
  <c r="AP147" i="1"/>
  <c r="AO147" i="1"/>
  <c r="AK147" i="1"/>
  <c r="AT146" i="1" s="1"/>
  <c r="AJ147" i="1"/>
  <c r="AS146" i="1" s="1"/>
  <c r="AH147" i="1"/>
  <c r="AG147" i="1"/>
  <c r="AF147" i="1"/>
  <c r="AE147" i="1"/>
  <c r="AD147" i="1"/>
  <c r="AC147" i="1"/>
  <c r="AB147" i="1"/>
  <c r="BJ144" i="1"/>
  <c r="BD144" i="1"/>
  <c r="AP144" i="1"/>
  <c r="AX144" i="1" s="1"/>
  <c r="AO144" i="1"/>
  <c r="BH144" i="1" s="1"/>
  <c r="AB144" i="1" s="1"/>
  <c r="AK144" i="1"/>
  <c r="AJ144" i="1"/>
  <c r="AH144" i="1"/>
  <c r="AG144" i="1"/>
  <c r="AF144" i="1"/>
  <c r="AE144" i="1"/>
  <c r="AD144" i="1"/>
  <c r="Z144" i="1"/>
  <c r="M144" i="1"/>
  <c r="BF144" i="1" s="1"/>
  <c r="K144" i="1"/>
  <c r="AL144" i="1" s="1"/>
  <c r="BJ143" i="1"/>
  <c r="BD143" i="1"/>
  <c r="AP143" i="1"/>
  <c r="AO143" i="1"/>
  <c r="AK143" i="1"/>
  <c r="AJ143" i="1"/>
  <c r="AH143" i="1"/>
  <c r="AG143" i="1"/>
  <c r="AF143" i="1"/>
  <c r="AE143" i="1"/>
  <c r="AD143" i="1"/>
  <c r="Z143" i="1"/>
  <c r="M143" i="1"/>
  <c r="BF143" i="1" s="1"/>
  <c r="K143" i="1"/>
  <c r="AL143" i="1" s="1"/>
  <c r="BJ140" i="1"/>
  <c r="BD140" i="1"/>
  <c r="AP140" i="1"/>
  <c r="BI140" i="1" s="1"/>
  <c r="AC140" i="1" s="1"/>
  <c r="AO140" i="1"/>
  <c r="BH140" i="1" s="1"/>
  <c r="AB140" i="1" s="1"/>
  <c r="AK140" i="1"/>
  <c r="AJ140" i="1"/>
  <c r="AH140" i="1"/>
  <c r="AG140" i="1"/>
  <c r="AF140" i="1"/>
  <c r="AE140" i="1"/>
  <c r="AD140" i="1"/>
  <c r="Z140" i="1"/>
  <c r="M140" i="1"/>
  <c r="BF140" i="1" s="1"/>
  <c r="K140" i="1"/>
  <c r="AL140" i="1" s="1"/>
  <c r="BJ138" i="1"/>
  <c r="BD138" i="1"/>
  <c r="AP138" i="1"/>
  <c r="BI138" i="1" s="1"/>
  <c r="AC138" i="1" s="1"/>
  <c r="AO138" i="1"/>
  <c r="AW138" i="1" s="1"/>
  <c r="AK138" i="1"/>
  <c r="AJ138" i="1"/>
  <c r="AH138" i="1"/>
  <c r="AG138" i="1"/>
  <c r="AF138" i="1"/>
  <c r="AE138" i="1"/>
  <c r="AD138" i="1"/>
  <c r="Z138" i="1"/>
  <c r="M138" i="1"/>
  <c r="BJ135" i="1"/>
  <c r="BD135" i="1"/>
  <c r="AP135" i="1"/>
  <c r="AO135" i="1"/>
  <c r="BH135" i="1" s="1"/>
  <c r="AB135" i="1" s="1"/>
  <c r="AK135" i="1"/>
  <c r="AT134" i="1" s="1"/>
  <c r="AJ135" i="1"/>
  <c r="AS134" i="1" s="1"/>
  <c r="AH135" i="1"/>
  <c r="AG135" i="1"/>
  <c r="AF135" i="1"/>
  <c r="AE135" i="1"/>
  <c r="AD135" i="1"/>
  <c r="Z135" i="1"/>
  <c r="M135" i="1"/>
  <c r="M134" i="1" s="1"/>
  <c r="K135" i="1"/>
  <c r="AL135" i="1" s="1"/>
  <c r="AU134" i="1" s="1"/>
  <c r="AL175" i="1" l="1"/>
  <c r="AU174" i="1" s="1"/>
  <c r="I175" i="1"/>
  <c r="I174" i="1" s="1"/>
  <c r="I163" i="1" s="1"/>
  <c r="I18" i="3" s="1"/>
  <c r="M174" i="1"/>
  <c r="BC175" i="1"/>
  <c r="AS142" i="1"/>
  <c r="AT142" i="1"/>
  <c r="M142" i="1"/>
  <c r="AT137" i="1"/>
  <c r="BI144" i="1"/>
  <c r="AC144" i="1" s="1"/>
  <c r="AS137" i="1"/>
  <c r="AU142" i="1"/>
  <c r="I135" i="1"/>
  <c r="I134" i="1" s="1"/>
  <c r="AW135" i="1"/>
  <c r="AX138" i="1"/>
  <c r="BC138" i="1" s="1"/>
  <c r="BH138" i="1"/>
  <c r="AB138" i="1" s="1"/>
  <c r="K142" i="1"/>
  <c r="BI135" i="1"/>
  <c r="AC135" i="1" s="1"/>
  <c r="AX135" i="1"/>
  <c r="J135" i="1"/>
  <c r="J134" i="1" s="1"/>
  <c r="BH143" i="1"/>
  <c r="AB143" i="1" s="1"/>
  <c r="AW143" i="1"/>
  <c r="I143" i="1"/>
  <c r="BI143" i="1"/>
  <c r="AC143" i="1" s="1"/>
  <c r="AX143" i="1"/>
  <c r="J143" i="1"/>
  <c r="AL138" i="1"/>
  <c r="AU137" i="1" s="1"/>
  <c r="K137" i="1"/>
  <c r="M137" i="1"/>
  <c r="M133" i="1" s="1"/>
  <c r="G147" i="1" s="1"/>
  <c r="BF138" i="1"/>
  <c r="BF135" i="1"/>
  <c r="AW140" i="1"/>
  <c r="AX140" i="1"/>
  <c r="I144" i="1"/>
  <c r="AW144" i="1"/>
  <c r="J144" i="1"/>
  <c r="K134" i="1"/>
  <c r="BJ155" i="1"/>
  <c r="BD155" i="1"/>
  <c r="AP155" i="1"/>
  <c r="AO155" i="1"/>
  <c r="AK155" i="1"/>
  <c r="AJ155" i="1"/>
  <c r="AH155" i="1"/>
  <c r="AG155" i="1"/>
  <c r="AF155" i="1"/>
  <c r="AE155" i="1"/>
  <c r="AD155" i="1"/>
  <c r="Z155" i="1"/>
  <c r="M155" i="1"/>
  <c r="BF155" i="1" s="1"/>
  <c r="K155" i="1"/>
  <c r="AL155" i="1" s="1"/>
  <c r="AV135" i="1" l="1"/>
  <c r="BC135" i="1"/>
  <c r="I142" i="1"/>
  <c r="J137" i="1"/>
  <c r="J142" i="1"/>
  <c r="AV138" i="1"/>
  <c r="I137" i="1"/>
  <c r="BJ147" i="1"/>
  <c r="Z147" i="1" s="1"/>
  <c r="BI147" i="1"/>
  <c r="BH147" i="1"/>
  <c r="M147" i="1"/>
  <c r="K147" i="1"/>
  <c r="AX147" i="1"/>
  <c r="J147" i="1"/>
  <c r="J146" i="1" s="1"/>
  <c r="AW147" i="1"/>
  <c r="I147" i="1"/>
  <c r="I146" i="1" s="1"/>
  <c r="BC144" i="1"/>
  <c r="AV144" i="1"/>
  <c r="BC143" i="1"/>
  <c r="AV143" i="1"/>
  <c r="BC140" i="1"/>
  <c r="AV140" i="1"/>
  <c r="BI155" i="1"/>
  <c r="AC155" i="1" s="1"/>
  <c r="AW155" i="1"/>
  <c r="AX155" i="1"/>
  <c r="BH155" i="1"/>
  <c r="AB155" i="1" s="1"/>
  <c r="I133" i="1" l="1"/>
  <c r="I16" i="3" s="1"/>
  <c r="J133" i="1"/>
  <c r="J16" i="3" s="1"/>
  <c r="BC147" i="1"/>
  <c r="AV147" i="1"/>
  <c r="AL147" i="1"/>
  <c r="AU146" i="1" s="1"/>
  <c r="K146" i="1"/>
  <c r="K133" i="1" s="1"/>
  <c r="K16" i="3" s="1"/>
  <c r="BF147" i="1"/>
  <c r="M146" i="1"/>
  <c r="BC155" i="1"/>
  <c r="AV155" i="1"/>
  <c r="BD162" i="1" l="1"/>
  <c r="AP162" i="1"/>
  <c r="AO162" i="1"/>
  <c r="AK162" i="1"/>
  <c r="AT161" i="1" s="1"/>
  <c r="AJ162" i="1"/>
  <c r="AS161" i="1" s="1"/>
  <c r="AH162" i="1"/>
  <c r="AG162" i="1"/>
  <c r="AF162" i="1"/>
  <c r="AE162" i="1"/>
  <c r="AD162" i="1"/>
  <c r="AC162" i="1"/>
  <c r="AB162" i="1"/>
  <c r="BJ159" i="1"/>
  <c r="BD159" i="1"/>
  <c r="AP159" i="1"/>
  <c r="BI159" i="1" s="1"/>
  <c r="AC159" i="1" s="1"/>
  <c r="AO159" i="1"/>
  <c r="BH159" i="1" s="1"/>
  <c r="AB159" i="1" s="1"/>
  <c r="AK159" i="1"/>
  <c r="AJ159" i="1"/>
  <c r="AH159" i="1"/>
  <c r="AG159" i="1"/>
  <c r="AF159" i="1"/>
  <c r="AE159" i="1"/>
  <c r="AD159" i="1"/>
  <c r="Z159" i="1"/>
  <c r="M159" i="1"/>
  <c r="BF159" i="1" s="1"/>
  <c r="K159" i="1"/>
  <c r="AL159" i="1" s="1"/>
  <c r="BJ158" i="1"/>
  <c r="BD158" i="1"/>
  <c r="AP158" i="1"/>
  <c r="AX158" i="1" s="1"/>
  <c r="AO158" i="1"/>
  <c r="AW158" i="1" s="1"/>
  <c r="AK158" i="1"/>
  <c r="AJ158" i="1"/>
  <c r="AH158" i="1"/>
  <c r="AG158" i="1"/>
  <c r="AF158" i="1"/>
  <c r="AE158" i="1"/>
  <c r="AD158" i="1"/>
  <c r="Z158" i="1"/>
  <c r="M158" i="1"/>
  <c r="BF158" i="1" s="1"/>
  <c r="K158" i="1"/>
  <c r="AS154" i="1"/>
  <c r="AU154" i="1"/>
  <c r="BJ152" i="1"/>
  <c r="BD152" i="1"/>
  <c r="AP152" i="1"/>
  <c r="BI152" i="1" s="1"/>
  <c r="AC152" i="1" s="1"/>
  <c r="AO152" i="1"/>
  <c r="BH152" i="1" s="1"/>
  <c r="AB152" i="1" s="1"/>
  <c r="AK152" i="1"/>
  <c r="AT151" i="1" s="1"/>
  <c r="AJ152" i="1"/>
  <c r="AS151" i="1" s="1"/>
  <c r="AH152" i="1"/>
  <c r="AG152" i="1"/>
  <c r="AF152" i="1"/>
  <c r="AE152" i="1"/>
  <c r="AD152" i="1"/>
  <c r="Z152" i="1"/>
  <c r="M152" i="1"/>
  <c r="BF152" i="1" s="1"/>
  <c r="K152" i="1"/>
  <c r="AL152" i="1" s="1"/>
  <c r="AU151" i="1" s="1"/>
  <c r="K197" i="1"/>
  <c r="M197" i="1"/>
  <c r="Z197" i="1"/>
  <c r="AD197" i="1"/>
  <c r="AE197" i="1"/>
  <c r="AF197" i="1"/>
  <c r="AG197" i="1"/>
  <c r="AH197" i="1"/>
  <c r="AJ197" i="1"/>
  <c r="AK197" i="1"/>
  <c r="AO197" i="1"/>
  <c r="I197" i="1" s="1"/>
  <c r="AP197" i="1"/>
  <c r="AX197" i="1" s="1"/>
  <c r="BD197" i="1"/>
  <c r="BJ197" i="1"/>
  <c r="BF197" i="1" l="1"/>
  <c r="AL197" i="1"/>
  <c r="AT157" i="1"/>
  <c r="K157" i="1"/>
  <c r="I159" i="1"/>
  <c r="AT154" i="1"/>
  <c r="AL158" i="1"/>
  <c r="AU157" i="1" s="1"/>
  <c r="BH197" i="1"/>
  <c r="AB197" i="1" s="1"/>
  <c r="AW159" i="1"/>
  <c r="M157" i="1"/>
  <c r="AW197" i="1"/>
  <c r="BC197" i="1" s="1"/>
  <c r="M151" i="1"/>
  <c r="J154" i="1"/>
  <c r="J197" i="1"/>
  <c r="I158" i="1"/>
  <c r="AW152" i="1"/>
  <c r="I152" i="1"/>
  <c r="I151" i="1" s="1"/>
  <c r="K154" i="1"/>
  <c r="AS157" i="1"/>
  <c r="J159" i="1"/>
  <c r="BC158" i="1"/>
  <c r="AV158" i="1"/>
  <c r="J152" i="1"/>
  <c r="J151" i="1" s="1"/>
  <c r="AX159" i="1"/>
  <c r="K151" i="1"/>
  <c r="AX152" i="1"/>
  <c r="BH158" i="1"/>
  <c r="AB158" i="1" s="1"/>
  <c r="BI158" i="1"/>
  <c r="AC158" i="1" s="1"/>
  <c r="M154" i="1"/>
  <c r="J158" i="1"/>
  <c r="BI197" i="1"/>
  <c r="AC197" i="1" s="1"/>
  <c r="BD130" i="1"/>
  <c r="AP130" i="1"/>
  <c r="AO130" i="1"/>
  <c r="AK130" i="1"/>
  <c r="AT129" i="1" s="1"/>
  <c r="AJ130" i="1"/>
  <c r="AS129" i="1" s="1"/>
  <c r="AH130" i="1"/>
  <c r="AG130" i="1"/>
  <c r="AF130" i="1"/>
  <c r="AE130" i="1"/>
  <c r="AD130" i="1"/>
  <c r="AC130" i="1"/>
  <c r="AB130" i="1"/>
  <c r="BJ127" i="1"/>
  <c r="BD127" i="1"/>
  <c r="AP127" i="1"/>
  <c r="BI127" i="1" s="1"/>
  <c r="AC127" i="1" s="1"/>
  <c r="AO127" i="1"/>
  <c r="BH127" i="1" s="1"/>
  <c r="AB127" i="1" s="1"/>
  <c r="AK127" i="1"/>
  <c r="AJ127" i="1"/>
  <c r="AH127" i="1"/>
  <c r="AG127" i="1"/>
  <c r="AF127" i="1"/>
  <c r="AE127" i="1"/>
  <c r="AD127" i="1"/>
  <c r="Z127" i="1"/>
  <c r="M127" i="1"/>
  <c r="K127" i="1"/>
  <c r="BJ126" i="1"/>
  <c r="BD126" i="1"/>
  <c r="AP126" i="1"/>
  <c r="AX126" i="1" s="1"/>
  <c r="AO126" i="1"/>
  <c r="AW126" i="1" s="1"/>
  <c r="AK126" i="1"/>
  <c r="AJ126" i="1"/>
  <c r="AH126" i="1"/>
  <c r="AG126" i="1"/>
  <c r="AF126" i="1"/>
  <c r="AE126" i="1"/>
  <c r="AD126" i="1"/>
  <c r="Z126" i="1"/>
  <c r="M126" i="1"/>
  <c r="BF126" i="1" s="1"/>
  <c r="K126" i="1"/>
  <c r="AL126" i="1" s="1"/>
  <c r="BJ123" i="1"/>
  <c r="BD123" i="1"/>
  <c r="AP123" i="1"/>
  <c r="AX123" i="1" s="1"/>
  <c r="AO123" i="1"/>
  <c r="AW123" i="1" s="1"/>
  <c r="AK123" i="1"/>
  <c r="AJ123" i="1"/>
  <c r="AH123" i="1"/>
  <c r="AG123" i="1"/>
  <c r="AF123" i="1"/>
  <c r="AE123" i="1"/>
  <c r="AD123" i="1"/>
  <c r="Z123" i="1"/>
  <c r="M123" i="1"/>
  <c r="BF123" i="1" s="1"/>
  <c r="K123" i="1"/>
  <c r="AL123" i="1" s="1"/>
  <c r="BJ121" i="1"/>
  <c r="BD121" i="1"/>
  <c r="AP121" i="1"/>
  <c r="AX121" i="1" s="1"/>
  <c r="AO121" i="1"/>
  <c r="BH121" i="1" s="1"/>
  <c r="AB121" i="1" s="1"/>
  <c r="AK121" i="1"/>
  <c r="AJ121" i="1"/>
  <c r="AH121" i="1"/>
  <c r="AG121" i="1"/>
  <c r="AF121" i="1"/>
  <c r="AE121" i="1"/>
  <c r="AD121" i="1"/>
  <c r="Z121" i="1"/>
  <c r="M121" i="1"/>
  <c r="BF121" i="1" s="1"/>
  <c r="K121" i="1"/>
  <c r="AL121" i="1" s="1"/>
  <c r="BJ118" i="1"/>
  <c r="BD118" i="1"/>
  <c r="AP118" i="1"/>
  <c r="BI118" i="1" s="1"/>
  <c r="AC118" i="1" s="1"/>
  <c r="AO118" i="1"/>
  <c r="BH118" i="1" s="1"/>
  <c r="AB118" i="1" s="1"/>
  <c r="AK118" i="1"/>
  <c r="AT117" i="1" s="1"/>
  <c r="AJ118" i="1"/>
  <c r="AS117" i="1" s="1"/>
  <c r="AH118" i="1"/>
  <c r="AG118" i="1"/>
  <c r="AF118" i="1"/>
  <c r="AE118" i="1"/>
  <c r="AD118" i="1"/>
  <c r="Z118" i="1"/>
  <c r="M118" i="1"/>
  <c r="BF118" i="1" s="1"/>
  <c r="K118" i="1"/>
  <c r="AL118" i="1" s="1"/>
  <c r="AU117" i="1" s="1"/>
  <c r="BJ101" i="1"/>
  <c r="BD101" i="1"/>
  <c r="AP101" i="1"/>
  <c r="BI101" i="1" s="1"/>
  <c r="AC101" i="1" s="1"/>
  <c r="AO101" i="1"/>
  <c r="I101" i="1" s="1"/>
  <c r="AK101" i="1"/>
  <c r="AJ101" i="1"/>
  <c r="AH101" i="1"/>
  <c r="AG101" i="1"/>
  <c r="AF101" i="1"/>
  <c r="AE101" i="1"/>
  <c r="AD101" i="1"/>
  <c r="Z101" i="1"/>
  <c r="M101" i="1"/>
  <c r="BF101" i="1" s="1"/>
  <c r="K101" i="1"/>
  <c r="BJ100" i="1"/>
  <c r="BD100" i="1"/>
  <c r="AP100" i="1"/>
  <c r="BI100" i="1" s="1"/>
  <c r="AC100" i="1" s="1"/>
  <c r="AO100" i="1"/>
  <c r="AW100" i="1" s="1"/>
  <c r="AK100" i="1"/>
  <c r="AJ100" i="1"/>
  <c r="AH100" i="1"/>
  <c r="AG100" i="1"/>
  <c r="AF100" i="1"/>
  <c r="AE100" i="1"/>
  <c r="AD100" i="1"/>
  <c r="Z100" i="1"/>
  <c r="M100" i="1"/>
  <c r="BF100" i="1" s="1"/>
  <c r="K100" i="1"/>
  <c r="AL100" i="1" s="1"/>
  <c r="BJ99" i="1"/>
  <c r="BD99" i="1"/>
  <c r="AP99" i="1"/>
  <c r="AX99" i="1" s="1"/>
  <c r="AO99" i="1"/>
  <c r="BH99" i="1" s="1"/>
  <c r="AB99" i="1" s="1"/>
  <c r="AK99" i="1"/>
  <c r="AJ99" i="1"/>
  <c r="AH99" i="1"/>
  <c r="AG99" i="1"/>
  <c r="AF99" i="1"/>
  <c r="AE99" i="1"/>
  <c r="AD99" i="1"/>
  <c r="Z99" i="1"/>
  <c r="M99" i="1"/>
  <c r="K99" i="1"/>
  <c r="AL99" i="1" s="1"/>
  <c r="BD115" i="1"/>
  <c r="AP115" i="1"/>
  <c r="AO115" i="1"/>
  <c r="AK115" i="1"/>
  <c r="AT114" i="1" s="1"/>
  <c r="AJ115" i="1"/>
  <c r="AS114" i="1" s="1"/>
  <c r="AH115" i="1"/>
  <c r="AG115" i="1"/>
  <c r="AF115" i="1"/>
  <c r="AE115" i="1"/>
  <c r="AD115" i="1"/>
  <c r="AC115" i="1"/>
  <c r="AB115" i="1"/>
  <c r="BJ113" i="1"/>
  <c r="BD113" i="1"/>
  <c r="AP113" i="1"/>
  <c r="J113" i="1" s="1"/>
  <c r="AO113" i="1"/>
  <c r="BH113" i="1" s="1"/>
  <c r="AB113" i="1" s="1"/>
  <c r="AK113" i="1"/>
  <c r="AJ113" i="1"/>
  <c r="AH113" i="1"/>
  <c r="AG113" i="1"/>
  <c r="AF113" i="1"/>
  <c r="AE113" i="1"/>
  <c r="AD113" i="1"/>
  <c r="Z113" i="1"/>
  <c r="M113" i="1"/>
  <c r="BF113" i="1" s="1"/>
  <c r="K113" i="1"/>
  <c r="AL113" i="1" s="1"/>
  <c r="BJ112" i="1"/>
  <c r="BD112" i="1"/>
  <c r="AP112" i="1"/>
  <c r="J112" i="1" s="1"/>
  <c r="AO112" i="1"/>
  <c r="I112" i="1" s="1"/>
  <c r="AK112" i="1"/>
  <c r="AJ112" i="1"/>
  <c r="AH112" i="1"/>
  <c r="AG112" i="1"/>
  <c r="AF112" i="1"/>
  <c r="AE112" i="1"/>
  <c r="AD112" i="1"/>
  <c r="Z112" i="1"/>
  <c r="M112" i="1"/>
  <c r="K112" i="1"/>
  <c r="BJ109" i="1"/>
  <c r="BD109" i="1"/>
  <c r="AP109" i="1"/>
  <c r="AO109" i="1"/>
  <c r="AW109" i="1" s="1"/>
  <c r="AK109" i="1"/>
  <c r="AJ109" i="1"/>
  <c r="AH109" i="1"/>
  <c r="AG109" i="1"/>
  <c r="AF109" i="1"/>
  <c r="AE109" i="1"/>
  <c r="AD109" i="1"/>
  <c r="Z109" i="1"/>
  <c r="M109" i="1"/>
  <c r="BF109" i="1" s="1"/>
  <c r="K109" i="1"/>
  <c r="AL109" i="1" s="1"/>
  <c r="BJ107" i="1"/>
  <c r="BD107" i="1"/>
  <c r="AP107" i="1"/>
  <c r="BI107" i="1" s="1"/>
  <c r="AC107" i="1" s="1"/>
  <c r="AO107" i="1"/>
  <c r="BH107" i="1" s="1"/>
  <c r="AB107" i="1" s="1"/>
  <c r="AK107" i="1"/>
  <c r="AJ107" i="1"/>
  <c r="AH107" i="1"/>
  <c r="AG107" i="1"/>
  <c r="AF107" i="1"/>
  <c r="AE107" i="1"/>
  <c r="AD107" i="1"/>
  <c r="Z107" i="1"/>
  <c r="M107" i="1"/>
  <c r="K107" i="1"/>
  <c r="AL107" i="1" s="1"/>
  <c r="BJ104" i="1"/>
  <c r="BD104" i="1"/>
  <c r="AP104" i="1"/>
  <c r="BI104" i="1" s="1"/>
  <c r="AC104" i="1" s="1"/>
  <c r="AO104" i="1"/>
  <c r="I104" i="1" s="1"/>
  <c r="I103" i="1" s="1"/>
  <c r="AK104" i="1"/>
  <c r="AT103" i="1" s="1"/>
  <c r="AJ104" i="1"/>
  <c r="AS103" i="1" s="1"/>
  <c r="AH104" i="1"/>
  <c r="AG104" i="1"/>
  <c r="AF104" i="1"/>
  <c r="AE104" i="1"/>
  <c r="AD104" i="1"/>
  <c r="Z104" i="1"/>
  <c r="M104" i="1"/>
  <c r="M103" i="1" s="1"/>
  <c r="K104" i="1"/>
  <c r="K103" i="1" s="1"/>
  <c r="BJ51" i="1"/>
  <c r="BD51" i="1"/>
  <c r="AP51" i="1"/>
  <c r="BI51" i="1" s="1"/>
  <c r="AC51" i="1" s="1"/>
  <c r="AO51" i="1"/>
  <c r="BH51" i="1" s="1"/>
  <c r="AB51" i="1" s="1"/>
  <c r="AK51" i="1"/>
  <c r="AJ51" i="1"/>
  <c r="AH51" i="1"/>
  <c r="AG51" i="1"/>
  <c r="AF51" i="1"/>
  <c r="AE51" i="1"/>
  <c r="AD51" i="1"/>
  <c r="Z51" i="1"/>
  <c r="M51" i="1"/>
  <c r="BF51" i="1" s="1"/>
  <c r="K51" i="1"/>
  <c r="AL51" i="1" s="1"/>
  <c r="BJ50" i="1"/>
  <c r="BD50" i="1"/>
  <c r="AP50" i="1"/>
  <c r="BI50" i="1" s="1"/>
  <c r="AC50" i="1" s="1"/>
  <c r="AO50" i="1"/>
  <c r="BH50" i="1" s="1"/>
  <c r="AB50" i="1" s="1"/>
  <c r="AK50" i="1"/>
  <c r="AJ50" i="1"/>
  <c r="AH50" i="1"/>
  <c r="AG50" i="1"/>
  <c r="AF50" i="1"/>
  <c r="AE50" i="1"/>
  <c r="AD50" i="1"/>
  <c r="Z50" i="1"/>
  <c r="M50" i="1"/>
  <c r="BF50" i="1" s="1"/>
  <c r="K50" i="1"/>
  <c r="AL50" i="1" s="1"/>
  <c r="BJ90" i="1"/>
  <c r="AH90" i="1" s="1"/>
  <c r="BD90" i="1"/>
  <c r="AP90" i="1"/>
  <c r="BI90" i="1" s="1"/>
  <c r="AO90" i="1"/>
  <c r="BH90" i="1" s="1"/>
  <c r="AK90" i="1"/>
  <c r="AJ90" i="1"/>
  <c r="AG90" i="1"/>
  <c r="AF90" i="1"/>
  <c r="AE90" i="1"/>
  <c r="AD90" i="1"/>
  <c r="AC90" i="1"/>
  <c r="AB90" i="1"/>
  <c r="Z90" i="1"/>
  <c r="M90" i="1"/>
  <c r="BF90" i="1" s="1"/>
  <c r="K90" i="1"/>
  <c r="AL90" i="1" s="1"/>
  <c r="BJ72" i="1"/>
  <c r="BD72" i="1"/>
  <c r="AP72" i="1"/>
  <c r="BI72" i="1" s="1"/>
  <c r="AC72" i="1" s="1"/>
  <c r="AO72" i="1"/>
  <c r="BH72" i="1" s="1"/>
  <c r="AB72" i="1" s="1"/>
  <c r="AK72" i="1"/>
  <c r="AJ72" i="1"/>
  <c r="AH72" i="1"/>
  <c r="AG72" i="1"/>
  <c r="AF72" i="1"/>
  <c r="AE72" i="1"/>
  <c r="AD72" i="1"/>
  <c r="Z72" i="1"/>
  <c r="M72" i="1"/>
  <c r="BF72" i="1" s="1"/>
  <c r="K72" i="1"/>
  <c r="AL72" i="1" s="1"/>
  <c r="BJ32" i="1"/>
  <c r="BD32" i="1"/>
  <c r="AP32" i="1"/>
  <c r="BI32" i="1" s="1"/>
  <c r="AC32" i="1" s="1"/>
  <c r="AO32" i="1"/>
  <c r="BH32" i="1" s="1"/>
  <c r="AB32" i="1" s="1"/>
  <c r="AK32" i="1"/>
  <c r="AJ32" i="1"/>
  <c r="AH32" i="1"/>
  <c r="AG32" i="1"/>
  <c r="AF32" i="1"/>
  <c r="AE32" i="1"/>
  <c r="AD32" i="1"/>
  <c r="Z32" i="1"/>
  <c r="M32" i="1"/>
  <c r="BF32" i="1" s="1"/>
  <c r="K32" i="1"/>
  <c r="AL32" i="1" s="1"/>
  <c r="BJ89" i="1"/>
  <c r="AH89" i="1" s="1"/>
  <c r="BD89" i="1"/>
  <c r="AP89" i="1"/>
  <c r="J89" i="1" s="1"/>
  <c r="AO89" i="1"/>
  <c r="BH89" i="1" s="1"/>
  <c r="AK89" i="1"/>
  <c r="AJ89" i="1"/>
  <c r="AG89" i="1"/>
  <c r="AF89" i="1"/>
  <c r="AE89" i="1"/>
  <c r="AD89" i="1"/>
  <c r="AC89" i="1"/>
  <c r="AB89" i="1"/>
  <c r="Z89" i="1"/>
  <c r="M89" i="1"/>
  <c r="BF89" i="1" s="1"/>
  <c r="K89" i="1"/>
  <c r="AL89" i="1" s="1"/>
  <c r="BJ88" i="1"/>
  <c r="AH88" i="1" s="1"/>
  <c r="BD88" i="1"/>
  <c r="AP88" i="1"/>
  <c r="BI88" i="1" s="1"/>
  <c r="AO88" i="1"/>
  <c r="I88" i="1" s="1"/>
  <c r="AK88" i="1"/>
  <c r="AJ88" i="1"/>
  <c r="AG88" i="1"/>
  <c r="AF88" i="1"/>
  <c r="AE88" i="1"/>
  <c r="AD88" i="1"/>
  <c r="AC88" i="1"/>
  <c r="AB88" i="1"/>
  <c r="Z88" i="1"/>
  <c r="M88" i="1"/>
  <c r="BF88" i="1" s="1"/>
  <c r="K88" i="1"/>
  <c r="AL88" i="1" s="1"/>
  <c r="BJ87" i="1"/>
  <c r="AH87" i="1" s="1"/>
  <c r="BD87" i="1"/>
  <c r="AP87" i="1"/>
  <c r="J87" i="1" s="1"/>
  <c r="AO87" i="1"/>
  <c r="BH87" i="1" s="1"/>
  <c r="AK87" i="1"/>
  <c r="AJ87" i="1"/>
  <c r="AG87" i="1"/>
  <c r="AF87" i="1"/>
  <c r="AE87" i="1"/>
  <c r="AD87" i="1"/>
  <c r="AC87" i="1"/>
  <c r="AB87" i="1"/>
  <c r="Z87" i="1"/>
  <c r="M87" i="1"/>
  <c r="BF87" i="1" s="1"/>
  <c r="K87" i="1"/>
  <c r="AL87" i="1" s="1"/>
  <c r="BJ70" i="1"/>
  <c r="BD70" i="1"/>
  <c r="AP70" i="1"/>
  <c r="BI70" i="1" s="1"/>
  <c r="AC70" i="1" s="1"/>
  <c r="AO70" i="1"/>
  <c r="BH70" i="1" s="1"/>
  <c r="AB70" i="1" s="1"/>
  <c r="AK70" i="1"/>
  <c r="AJ70" i="1"/>
  <c r="AH70" i="1"/>
  <c r="AG70" i="1"/>
  <c r="AF70" i="1"/>
  <c r="AE70" i="1"/>
  <c r="AD70" i="1"/>
  <c r="Z70" i="1"/>
  <c r="M70" i="1"/>
  <c r="BF70" i="1" s="1"/>
  <c r="K70" i="1"/>
  <c r="AL70" i="1" s="1"/>
  <c r="BJ85" i="1"/>
  <c r="AH85" i="1" s="1"/>
  <c r="BD85" i="1"/>
  <c r="AP85" i="1"/>
  <c r="BI85" i="1" s="1"/>
  <c r="AO85" i="1"/>
  <c r="BH85" i="1" s="1"/>
  <c r="AK85" i="1"/>
  <c r="AJ85" i="1"/>
  <c r="AG85" i="1"/>
  <c r="AF85" i="1"/>
  <c r="AE85" i="1"/>
  <c r="AD85" i="1"/>
  <c r="AC85" i="1"/>
  <c r="AB85" i="1"/>
  <c r="Z85" i="1"/>
  <c r="M85" i="1"/>
  <c r="BF85" i="1" s="1"/>
  <c r="K85" i="1"/>
  <c r="AL85" i="1" s="1"/>
  <c r="BJ83" i="1"/>
  <c r="AH83" i="1" s="1"/>
  <c r="BD83" i="1"/>
  <c r="AP83" i="1"/>
  <c r="BI83" i="1" s="1"/>
  <c r="AO83" i="1"/>
  <c r="I83" i="1" s="1"/>
  <c r="AK83" i="1"/>
  <c r="AJ83" i="1"/>
  <c r="AG83" i="1"/>
  <c r="AF83" i="1"/>
  <c r="AE83" i="1"/>
  <c r="AD83" i="1"/>
  <c r="AC83" i="1"/>
  <c r="AB83" i="1"/>
  <c r="Z83" i="1"/>
  <c r="M83" i="1"/>
  <c r="BF83" i="1" s="1"/>
  <c r="K83" i="1"/>
  <c r="AL83" i="1" s="1"/>
  <c r="BJ81" i="1"/>
  <c r="AH81" i="1" s="1"/>
  <c r="BD81" i="1"/>
  <c r="AP81" i="1"/>
  <c r="J81" i="1" s="1"/>
  <c r="AO81" i="1"/>
  <c r="BH81" i="1" s="1"/>
  <c r="AK81" i="1"/>
  <c r="AJ81" i="1"/>
  <c r="AG81" i="1"/>
  <c r="AF81" i="1"/>
  <c r="AE81" i="1"/>
  <c r="AD81" i="1"/>
  <c r="AC81" i="1"/>
  <c r="AB81" i="1"/>
  <c r="Z81" i="1"/>
  <c r="M81" i="1"/>
  <c r="BF81" i="1" s="1"/>
  <c r="K81" i="1"/>
  <c r="AL81" i="1" s="1"/>
  <c r="BJ79" i="1"/>
  <c r="AH79" i="1" s="1"/>
  <c r="BD79" i="1"/>
  <c r="AP79" i="1"/>
  <c r="J79" i="1" s="1"/>
  <c r="AO79" i="1"/>
  <c r="BH79" i="1" s="1"/>
  <c r="AK79" i="1"/>
  <c r="AJ79" i="1"/>
  <c r="AG79" i="1"/>
  <c r="AF79" i="1"/>
  <c r="AE79" i="1"/>
  <c r="AD79" i="1"/>
  <c r="AC79" i="1"/>
  <c r="AB79" i="1"/>
  <c r="Z79" i="1"/>
  <c r="M79" i="1"/>
  <c r="BF79" i="1" s="1"/>
  <c r="K79" i="1"/>
  <c r="AL79" i="1" s="1"/>
  <c r="BJ69" i="1"/>
  <c r="BD69" i="1"/>
  <c r="AP69" i="1"/>
  <c r="J69" i="1" s="1"/>
  <c r="AO69" i="1"/>
  <c r="BH69" i="1" s="1"/>
  <c r="AB69" i="1" s="1"/>
  <c r="AK69" i="1"/>
  <c r="AJ69" i="1"/>
  <c r="AH69" i="1"/>
  <c r="AG69" i="1"/>
  <c r="AF69" i="1"/>
  <c r="AE69" i="1"/>
  <c r="AD69" i="1"/>
  <c r="Z69" i="1"/>
  <c r="M69" i="1"/>
  <c r="BF69" i="1" s="1"/>
  <c r="K69" i="1"/>
  <c r="AL69" i="1" s="1"/>
  <c r="BJ68" i="1"/>
  <c r="BD68" i="1"/>
  <c r="AP68" i="1"/>
  <c r="BI68" i="1" s="1"/>
  <c r="AC68" i="1" s="1"/>
  <c r="AO68" i="1"/>
  <c r="BH68" i="1" s="1"/>
  <c r="AB68" i="1" s="1"/>
  <c r="AK68" i="1"/>
  <c r="AJ68" i="1"/>
  <c r="AH68" i="1"/>
  <c r="AG68" i="1"/>
  <c r="AF68" i="1"/>
  <c r="AE68" i="1"/>
  <c r="AD68" i="1"/>
  <c r="Z68" i="1"/>
  <c r="M68" i="1"/>
  <c r="BF68" i="1" s="1"/>
  <c r="K68" i="1"/>
  <c r="AL68" i="1" s="1"/>
  <c r="BJ67" i="1"/>
  <c r="BD67" i="1"/>
  <c r="AP67" i="1"/>
  <c r="BI67" i="1" s="1"/>
  <c r="AC67" i="1" s="1"/>
  <c r="AO67" i="1"/>
  <c r="I67" i="1" s="1"/>
  <c r="AK67" i="1"/>
  <c r="AJ67" i="1"/>
  <c r="AH67" i="1"/>
  <c r="AG67" i="1"/>
  <c r="AF67" i="1"/>
  <c r="AE67" i="1"/>
  <c r="AD67" i="1"/>
  <c r="Z67" i="1"/>
  <c r="M67" i="1"/>
  <c r="BF67" i="1" s="1"/>
  <c r="K67" i="1"/>
  <c r="AL67" i="1" s="1"/>
  <c r="BJ66" i="1"/>
  <c r="BD66" i="1"/>
  <c r="AP66" i="1"/>
  <c r="BI66" i="1" s="1"/>
  <c r="AC66" i="1" s="1"/>
  <c r="AO66" i="1"/>
  <c r="BH66" i="1" s="1"/>
  <c r="AB66" i="1" s="1"/>
  <c r="AK66" i="1"/>
  <c r="AJ66" i="1"/>
  <c r="AH66" i="1"/>
  <c r="AG66" i="1"/>
  <c r="AF66" i="1"/>
  <c r="AE66" i="1"/>
  <c r="AD66" i="1"/>
  <c r="Z66" i="1"/>
  <c r="M66" i="1"/>
  <c r="BF66" i="1" s="1"/>
  <c r="K66" i="1"/>
  <c r="AL66" i="1" s="1"/>
  <c r="BJ65" i="1"/>
  <c r="BD65" i="1"/>
  <c r="AP65" i="1"/>
  <c r="J65" i="1" s="1"/>
  <c r="AO65" i="1"/>
  <c r="AW65" i="1" s="1"/>
  <c r="AK65" i="1"/>
  <c r="AJ65" i="1"/>
  <c r="AH65" i="1"/>
  <c r="AG65" i="1"/>
  <c r="AF65" i="1"/>
  <c r="AE65" i="1"/>
  <c r="AD65" i="1"/>
  <c r="Z65" i="1"/>
  <c r="M65" i="1"/>
  <c r="BF65" i="1" s="1"/>
  <c r="K65" i="1"/>
  <c r="AL65" i="1" s="1"/>
  <c r="BJ77" i="1"/>
  <c r="AH77" i="1" s="1"/>
  <c r="BD77" i="1"/>
  <c r="AP77" i="1"/>
  <c r="J77" i="1" s="1"/>
  <c r="AO77" i="1"/>
  <c r="I77" i="1" s="1"/>
  <c r="AK77" i="1"/>
  <c r="AJ77" i="1"/>
  <c r="AG77" i="1"/>
  <c r="AF77" i="1"/>
  <c r="AE77" i="1"/>
  <c r="AD77" i="1"/>
  <c r="AC77" i="1"/>
  <c r="AB77" i="1"/>
  <c r="Z77" i="1"/>
  <c r="M77" i="1"/>
  <c r="BF77" i="1" s="1"/>
  <c r="K77" i="1"/>
  <c r="AL77" i="1" s="1"/>
  <c r="BJ97" i="1"/>
  <c r="BD97" i="1"/>
  <c r="AP97" i="1"/>
  <c r="BI97" i="1" s="1"/>
  <c r="AE97" i="1" s="1"/>
  <c r="AO97" i="1"/>
  <c r="BH97" i="1" s="1"/>
  <c r="AD97" i="1" s="1"/>
  <c r="AK97" i="1"/>
  <c r="AJ97" i="1"/>
  <c r="AH97" i="1"/>
  <c r="AG97" i="1"/>
  <c r="AF97" i="1"/>
  <c r="AC97" i="1"/>
  <c r="AB97" i="1"/>
  <c r="Z97" i="1"/>
  <c r="M97" i="1"/>
  <c r="BF97" i="1" s="1"/>
  <c r="K97" i="1"/>
  <c r="AL97" i="1" s="1"/>
  <c r="BJ96" i="1"/>
  <c r="BD96" i="1"/>
  <c r="AP96" i="1"/>
  <c r="AX96" i="1" s="1"/>
  <c r="AO96" i="1"/>
  <c r="BH96" i="1" s="1"/>
  <c r="AD96" i="1" s="1"/>
  <c r="AK96" i="1"/>
  <c r="AJ96" i="1"/>
  <c r="AH96" i="1"/>
  <c r="AG96" i="1"/>
  <c r="AF96" i="1"/>
  <c r="AC96" i="1"/>
  <c r="AB96" i="1"/>
  <c r="Z96" i="1"/>
  <c r="M96" i="1"/>
  <c r="BF96" i="1" s="1"/>
  <c r="K96" i="1"/>
  <c r="AL96" i="1" s="1"/>
  <c r="BJ94" i="1"/>
  <c r="BD94" i="1"/>
  <c r="AP94" i="1"/>
  <c r="AX94" i="1" s="1"/>
  <c r="AO94" i="1"/>
  <c r="BH94" i="1" s="1"/>
  <c r="AD94" i="1" s="1"/>
  <c r="AK94" i="1"/>
  <c r="AJ94" i="1"/>
  <c r="AH94" i="1"/>
  <c r="AG94" i="1"/>
  <c r="AF94" i="1"/>
  <c r="AC94" i="1"/>
  <c r="AB94" i="1"/>
  <c r="Z94" i="1"/>
  <c r="M94" i="1"/>
  <c r="BF94" i="1" s="1"/>
  <c r="K94" i="1"/>
  <c r="AL94" i="1" s="1"/>
  <c r="BJ92" i="1"/>
  <c r="BD92" i="1"/>
  <c r="AP92" i="1"/>
  <c r="AX92" i="1" s="1"/>
  <c r="AO92" i="1"/>
  <c r="BH92" i="1" s="1"/>
  <c r="AD92" i="1" s="1"/>
  <c r="AK92" i="1"/>
  <c r="AJ92" i="1"/>
  <c r="AH92" i="1"/>
  <c r="AG92" i="1"/>
  <c r="AF92" i="1"/>
  <c r="AC92" i="1"/>
  <c r="AB92" i="1"/>
  <c r="Z92" i="1"/>
  <c r="M92" i="1"/>
  <c r="BF92" i="1" s="1"/>
  <c r="K92" i="1"/>
  <c r="AL92" i="1" s="1"/>
  <c r="BJ75" i="1"/>
  <c r="AH75" i="1" s="1"/>
  <c r="BD75" i="1"/>
  <c r="AP75" i="1"/>
  <c r="BI75" i="1" s="1"/>
  <c r="AO75" i="1"/>
  <c r="I75" i="1" s="1"/>
  <c r="AK75" i="1"/>
  <c r="AJ75" i="1"/>
  <c r="AG75" i="1"/>
  <c r="AF75" i="1"/>
  <c r="AE75" i="1"/>
  <c r="AD75" i="1"/>
  <c r="AC75" i="1"/>
  <c r="AB75" i="1"/>
  <c r="Z75" i="1"/>
  <c r="M75" i="1"/>
  <c r="BF75" i="1" s="1"/>
  <c r="K75" i="1"/>
  <c r="AL75" i="1" s="1"/>
  <c r="BJ64" i="1"/>
  <c r="BD64" i="1"/>
  <c r="AP64" i="1"/>
  <c r="BI64" i="1" s="1"/>
  <c r="AC64" i="1" s="1"/>
  <c r="AO64" i="1"/>
  <c r="BH64" i="1" s="1"/>
  <c r="AB64" i="1" s="1"/>
  <c r="AK64" i="1"/>
  <c r="AJ64" i="1"/>
  <c r="AH64" i="1"/>
  <c r="AG64" i="1"/>
  <c r="AF64" i="1"/>
  <c r="AE64" i="1"/>
  <c r="AD64" i="1"/>
  <c r="Z64" i="1"/>
  <c r="M64" i="1"/>
  <c r="BF64" i="1" s="1"/>
  <c r="K64" i="1"/>
  <c r="AL64" i="1" s="1"/>
  <c r="BJ62" i="1"/>
  <c r="BD62" i="1"/>
  <c r="AP62" i="1"/>
  <c r="J62" i="1" s="1"/>
  <c r="AO62" i="1"/>
  <c r="I62" i="1" s="1"/>
  <c r="AK62" i="1"/>
  <c r="AJ62" i="1"/>
  <c r="AH62" i="1"/>
  <c r="AG62" i="1"/>
  <c r="AF62" i="1"/>
  <c r="AE62" i="1"/>
  <c r="AD62" i="1"/>
  <c r="Z62" i="1"/>
  <c r="M62" i="1"/>
  <c r="BF62" i="1" s="1"/>
  <c r="K62" i="1"/>
  <c r="AL62" i="1" s="1"/>
  <c r="BJ61" i="1"/>
  <c r="BD61" i="1"/>
  <c r="AP61" i="1"/>
  <c r="BI61" i="1" s="1"/>
  <c r="AC61" i="1" s="1"/>
  <c r="AO61" i="1"/>
  <c r="I61" i="1" s="1"/>
  <c r="AK61" i="1"/>
  <c r="AJ61" i="1"/>
  <c r="AH61" i="1"/>
  <c r="AG61" i="1"/>
  <c r="AF61" i="1"/>
  <c r="AE61" i="1"/>
  <c r="AD61" i="1"/>
  <c r="Z61" i="1"/>
  <c r="M61" i="1"/>
  <c r="BF61" i="1" s="1"/>
  <c r="K61" i="1"/>
  <c r="AL61" i="1" s="1"/>
  <c r="BJ59" i="1"/>
  <c r="BD59" i="1"/>
  <c r="AP59" i="1"/>
  <c r="J59" i="1" s="1"/>
  <c r="AO59" i="1"/>
  <c r="AW59" i="1" s="1"/>
  <c r="AK59" i="1"/>
  <c r="AJ59" i="1"/>
  <c r="AH59" i="1"/>
  <c r="AG59" i="1"/>
  <c r="AF59" i="1"/>
  <c r="AE59" i="1"/>
  <c r="AD59" i="1"/>
  <c r="Z59" i="1"/>
  <c r="M59" i="1"/>
  <c r="K59" i="1"/>
  <c r="AL59" i="1" s="1"/>
  <c r="BJ57" i="1"/>
  <c r="BD57" i="1"/>
  <c r="AP57" i="1"/>
  <c r="BI57" i="1" s="1"/>
  <c r="AC57" i="1" s="1"/>
  <c r="AO57" i="1"/>
  <c r="BH57" i="1" s="1"/>
  <c r="AB57" i="1" s="1"/>
  <c r="AK57" i="1"/>
  <c r="AJ57" i="1"/>
  <c r="AH57" i="1"/>
  <c r="AG57" i="1"/>
  <c r="AF57" i="1"/>
  <c r="AE57" i="1"/>
  <c r="AD57" i="1"/>
  <c r="Z57" i="1"/>
  <c r="M57" i="1"/>
  <c r="BF57" i="1" s="1"/>
  <c r="K57" i="1"/>
  <c r="AL57" i="1" s="1"/>
  <c r="BJ55" i="1"/>
  <c r="BD55" i="1"/>
  <c r="AP55" i="1"/>
  <c r="AX55" i="1" s="1"/>
  <c r="AO55" i="1"/>
  <c r="BH55" i="1" s="1"/>
  <c r="AB55" i="1" s="1"/>
  <c r="AK55" i="1"/>
  <c r="AJ55" i="1"/>
  <c r="AH55" i="1"/>
  <c r="AG55" i="1"/>
  <c r="AF55" i="1"/>
  <c r="AE55" i="1"/>
  <c r="AD55" i="1"/>
  <c r="Z55" i="1"/>
  <c r="M55" i="1"/>
  <c r="K55" i="1"/>
  <c r="AL55" i="1" s="1"/>
  <c r="M150" i="1" l="1"/>
  <c r="G162" i="1" s="1"/>
  <c r="J162" i="1" s="1"/>
  <c r="J161" i="1" s="1"/>
  <c r="BJ162" i="1"/>
  <c r="Z162" i="1" s="1"/>
  <c r="M162" i="1"/>
  <c r="K162" i="1"/>
  <c r="AX162" i="1"/>
  <c r="I162" i="1"/>
  <c r="I161" i="1" s="1"/>
  <c r="BH162" i="1"/>
  <c r="I157" i="1"/>
  <c r="AV197" i="1"/>
  <c r="BC159" i="1"/>
  <c r="BC152" i="1"/>
  <c r="J118" i="1"/>
  <c r="J117" i="1" s="1"/>
  <c r="I154" i="1"/>
  <c r="AT120" i="1"/>
  <c r="J157" i="1"/>
  <c r="AV152" i="1"/>
  <c r="AV159" i="1"/>
  <c r="J126" i="1"/>
  <c r="AS125" i="1"/>
  <c r="AT125" i="1"/>
  <c r="AX127" i="1"/>
  <c r="AS120" i="1"/>
  <c r="I127" i="1"/>
  <c r="AW127" i="1"/>
  <c r="AW118" i="1"/>
  <c r="J127" i="1"/>
  <c r="K125" i="1"/>
  <c r="AU120" i="1"/>
  <c r="I118" i="1"/>
  <c r="I117" i="1" s="1"/>
  <c r="M125" i="1"/>
  <c r="M120" i="1"/>
  <c r="BC126" i="1"/>
  <c r="AV126" i="1"/>
  <c r="BC123" i="1"/>
  <c r="AV123" i="1"/>
  <c r="BI121" i="1"/>
  <c r="AC121" i="1" s="1"/>
  <c r="BH123" i="1"/>
  <c r="AB123" i="1" s="1"/>
  <c r="K117" i="1"/>
  <c r="AX118" i="1"/>
  <c r="AW121" i="1"/>
  <c r="BI123" i="1"/>
  <c r="AC123" i="1" s="1"/>
  <c r="BH126" i="1"/>
  <c r="AB126" i="1" s="1"/>
  <c r="M117" i="1"/>
  <c r="K120" i="1"/>
  <c r="I126" i="1"/>
  <c r="BI126" i="1"/>
  <c r="AC126" i="1" s="1"/>
  <c r="AL127" i="1"/>
  <c r="AU125" i="1" s="1"/>
  <c r="BF127" i="1"/>
  <c r="J100" i="1"/>
  <c r="K111" i="1"/>
  <c r="AS111" i="1"/>
  <c r="I87" i="1"/>
  <c r="J111" i="1"/>
  <c r="J101" i="1"/>
  <c r="J51" i="1"/>
  <c r="AX101" i="1"/>
  <c r="AX104" i="1"/>
  <c r="AT111" i="1"/>
  <c r="J97" i="1"/>
  <c r="AS106" i="1"/>
  <c r="AX100" i="1"/>
  <c r="AV100" i="1" s="1"/>
  <c r="AW101" i="1"/>
  <c r="J106" i="1"/>
  <c r="I100" i="1"/>
  <c r="AS98" i="1"/>
  <c r="M98" i="1"/>
  <c r="AT98" i="1"/>
  <c r="BF99" i="1"/>
  <c r="K98" i="1"/>
  <c r="BI99" i="1"/>
  <c r="AC99" i="1" s="1"/>
  <c r="J99" i="1"/>
  <c r="BH100" i="1"/>
  <c r="AB100" i="1" s="1"/>
  <c r="I99" i="1"/>
  <c r="AW99" i="1"/>
  <c r="AL101" i="1"/>
  <c r="AU98" i="1" s="1"/>
  <c r="BH101" i="1"/>
  <c r="AB101" i="1" s="1"/>
  <c r="I50" i="1"/>
  <c r="M106" i="1"/>
  <c r="AT106" i="1"/>
  <c r="AW112" i="1"/>
  <c r="M111" i="1"/>
  <c r="BF104" i="1"/>
  <c r="I113" i="1"/>
  <c r="I111" i="1" s="1"/>
  <c r="I89" i="1"/>
  <c r="AW104" i="1"/>
  <c r="BF107" i="1"/>
  <c r="AX112" i="1"/>
  <c r="AW113" i="1"/>
  <c r="BI113" i="1"/>
  <c r="AC113" i="1" s="1"/>
  <c r="K74" i="1"/>
  <c r="M74" i="1"/>
  <c r="AL104" i="1"/>
  <c r="AU103" i="1" s="1"/>
  <c r="AW107" i="1"/>
  <c r="AU106" i="1"/>
  <c r="K63" i="1"/>
  <c r="AX107" i="1"/>
  <c r="M63" i="1"/>
  <c r="K106" i="1"/>
  <c r="AX109" i="1"/>
  <c r="BC109" i="1" s="1"/>
  <c r="J104" i="1"/>
  <c r="J103" i="1" s="1"/>
  <c r="AX113" i="1"/>
  <c r="BH109" i="1"/>
  <c r="AB109" i="1" s="1"/>
  <c r="AL112" i="1"/>
  <c r="AU111" i="1" s="1"/>
  <c r="BF112" i="1"/>
  <c r="BI109" i="1"/>
  <c r="AC109" i="1" s="1"/>
  <c r="BH112" i="1"/>
  <c r="AB112" i="1" s="1"/>
  <c r="BI112" i="1"/>
  <c r="AC112" i="1" s="1"/>
  <c r="BH104" i="1"/>
  <c r="AB104" i="1" s="1"/>
  <c r="AW72" i="1"/>
  <c r="AX70" i="1"/>
  <c r="AS58" i="1"/>
  <c r="J96" i="1"/>
  <c r="AW68" i="1"/>
  <c r="AX89" i="1"/>
  <c r="I68" i="1"/>
  <c r="AW70" i="1"/>
  <c r="AW50" i="1"/>
  <c r="AX51" i="1"/>
  <c r="I70" i="1"/>
  <c r="AW89" i="1"/>
  <c r="AX32" i="1"/>
  <c r="J70" i="1"/>
  <c r="I66" i="1"/>
  <c r="AX50" i="1"/>
  <c r="AW51" i="1"/>
  <c r="I32" i="1"/>
  <c r="I72" i="1"/>
  <c r="J90" i="1"/>
  <c r="J50" i="1"/>
  <c r="I51" i="1"/>
  <c r="J83" i="1"/>
  <c r="I97" i="1"/>
  <c r="AW87" i="1"/>
  <c r="AW88" i="1"/>
  <c r="AW96" i="1"/>
  <c r="AV96" i="1" s="1"/>
  <c r="J88" i="1"/>
  <c r="AX88" i="1"/>
  <c r="J32" i="1"/>
  <c r="AX66" i="1"/>
  <c r="AX67" i="1"/>
  <c r="M58" i="1"/>
  <c r="AS54" i="1"/>
  <c r="J66" i="1"/>
  <c r="J67" i="1"/>
  <c r="J72" i="1"/>
  <c r="I90" i="1"/>
  <c r="AX90" i="1"/>
  <c r="AT58" i="1"/>
  <c r="AU54" i="1"/>
  <c r="I96" i="1"/>
  <c r="I69" i="1"/>
  <c r="I81" i="1"/>
  <c r="AW90" i="1"/>
  <c r="AX72" i="1"/>
  <c r="AW32" i="1"/>
  <c r="BI89" i="1"/>
  <c r="BH88" i="1"/>
  <c r="AX87" i="1"/>
  <c r="BI87" i="1"/>
  <c r="AX83" i="1"/>
  <c r="AX69" i="1"/>
  <c r="AX59" i="1"/>
  <c r="BC59" i="1" s="1"/>
  <c r="AW61" i="1"/>
  <c r="J68" i="1"/>
  <c r="I85" i="1"/>
  <c r="AX61" i="1"/>
  <c r="BH62" i="1"/>
  <c r="AB62" i="1" s="1"/>
  <c r="AW79" i="1"/>
  <c r="J85" i="1"/>
  <c r="AW85" i="1"/>
  <c r="AW55" i="1"/>
  <c r="AV55" i="1" s="1"/>
  <c r="I79" i="1"/>
  <c r="AX79" i="1"/>
  <c r="AX85" i="1"/>
  <c r="J61" i="1"/>
  <c r="J58" i="1" s="1"/>
  <c r="AW67" i="1"/>
  <c r="AX81" i="1"/>
  <c r="AW81" i="1"/>
  <c r="AW83" i="1"/>
  <c r="BH83" i="1"/>
  <c r="BI81" i="1"/>
  <c r="BI79" i="1"/>
  <c r="AW69" i="1"/>
  <c r="BI69" i="1"/>
  <c r="AC69" i="1" s="1"/>
  <c r="AX68" i="1"/>
  <c r="AV68" i="1" s="1"/>
  <c r="BH67" i="1"/>
  <c r="AB67" i="1" s="1"/>
  <c r="AW66" i="1"/>
  <c r="AX65" i="1"/>
  <c r="BC65" i="1" s="1"/>
  <c r="BH65" i="1"/>
  <c r="AB65" i="1" s="1"/>
  <c r="I65" i="1"/>
  <c r="BI65" i="1"/>
  <c r="AC65" i="1" s="1"/>
  <c r="AW77" i="1"/>
  <c r="AX77" i="1"/>
  <c r="BI77" i="1"/>
  <c r="BH77" i="1"/>
  <c r="AS74" i="1"/>
  <c r="AS91" i="1"/>
  <c r="AT63" i="1"/>
  <c r="AS63" i="1"/>
  <c r="AT54" i="1"/>
  <c r="J75" i="1"/>
  <c r="AX75" i="1"/>
  <c r="AW92" i="1"/>
  <c r="AV92" i="1" s="1"/>
  <c r="I92" i="1"/>
  <c r="M54" i="1"/>
  <c r="J92" i="1"/>
  <c r="AW97" i="1"/>
  <c r="I55" i="1"/>
  <c r="K58" i="1"/>
  <c r="AX97" i="1"/>
  <c r="AT91" i="1"/>
  <c r="AU91" i="1"/>
  <c r="BI92" i="1"/>
  <c r="AE92" i="1" s="1"/>
  <c r="K91" i="1"/>
  <c r="J94" i="1"/>
  <c r="I94" i="1"/>
  <c r="BI94" i="1"/>
  <c r="AE94" i="1" s="1"/>
  <c r="M91" i="1"/>
  <c r="AW94" i="1"/>
  <c r="BI96" i="1"/>
  <c r="AE96" i="1" s="1"/>
  <c r="AT74" i="1"/>
  <c r="AW75" i="1"/>
  <c r="AU74" i="1"/>
  <c r="BH75" i="1"/>
  <c r="I64" i="1"/>
  <c r="AW64" i="1"/>
  <c r="J64" i="1"/>
  <c r="AX64" i="1"/>
  <c r="AU58" i="1"/>
  <c r="BI62" i="1"/>
  <c r="AC62" i="1" s="1"/>
  <c r="BF59" i="1"/>
  <c r="AW62" i="1"/>
  <c r="BI59" i="1"/>
  <c r="AC59" i="1" s="1"/>
  <c r="BH59" i="1"/>
  <c r="AB59" i="1" s="1"/>
  <c r="BH61" i="1"/>
  <c r="AB61" i="1" s="1"/>
  <c r="AX62" i="1"/>
  <c r="I59" i="1"/>
  <c r="I58" i="1" s="1"/>
  <c r="BI55" i="1"/>
  <c r="AC55" i="1" s="1"/>
  <c r="K54" i="1"/>
  <c r="AW57" i="1"/>
  <c r="AX57" i="1"/>
  <c r="J57" i="1"/>
  <c r="BF55" i="1"/>
  <c r="J55" i="1"/>
  <c r="I57" i="1"/>
  <c r="J41" i="1"/>
  <c r="J40" i="1" s="1"/>
  <c r="I41" i="1"/>
  <c r="I40" i="1" s="1"/>
  <c r="M41" i="1"/>
  <c r="BI162" i="1" l="1"/>
  <c r="AW162" i="1"/>
  <c r="BC162" i="1" s="1"/>
  <c r="K161" i="1"/>
  <c r="K150" i="1" s="1"/>
  <c r="K17" i="3" s="1"/>
  <c r="AL162" i="1"/>
  <c r="AU161" i="1" s="1"/>
  <c r="I150" i="1"/>
  <c r="I17" i="3" s="1"/>
  <c r="BF162" i="1"/>
  <c r="M161" i="1"/>
  <c r="J150" i="1"/>
  <c r="J17" i="3" s="1"/>
  <c r="M116" i="1"/>
  <c r="M102" i="1"/>
  <c r="I125" i="1"/>
  <c r="AV109" i="1"/>
  <c r="J120" i="1"/>
  <c r="AV118" i="1"/>
  <c r="AV101" i="1"/>
  <c r="AV127" i="1"/>
  <c r="J125" i="1"/>
  <c r="I120" i="1"/>
  <c r="BC127" i="1"/>
  <c r="BC121" i="1"/>
  <c r="AV121" i="1"/>
  <c r="BC118" i="1"/>
  <c r="BC104" i="1"/>
  <c r="J98" i="1"/>
  <c r="I98" i="1"/>
  <c r="I74" i="1"/>
  <c r="BC100" i="1"/>
  <c r="BC101" i="1"/>
  <c r="AV112" i="1"/>
  <c r="BC99" i="1"/>
  <c r="AV99" i="1"/>
  <c r="BC112" i="1"/>
  <c r="AV104" i="1"/>
  <c r="J63" i="1"/>
  <c r="I63" i="1"/>
  <c r="J74" i="1"/>
  <c r="BC88" i="1"/>
  <c r="BC89" i="1"/>
  <c r="BC107" i="1"/>
  <c r="AV107" i="1"/>
  <c r="BC51" i="1"/>
  <c r="AV113" i="1"/>
  <c r="BC113" i="1"/>
  <c r="I106" i="1"/>
  <c r="BC70" i="1"/>
  <c r="BC72" i="1"/>
  <c r="AV70" i="1"/>
  <c r="AV50" i="1"/>
  <c r="BC96" i="1"/>
  <c r="AV61" i="1"/>
  <c r="AV89" i="1"/>
  <c r="AV59" i="1"/>
  <c r="BC50" i="1"/>
  <c r="AV51" i="1"/>
  <c r="BC85" i="1"/>
  <c r="AV67" i="1"/>
  <c r="AV72" i="1"/>
  <c r="BC67" i="1"/>
  <c r="AV87" i="1"/>
  <c r="BC79" i="1"/>
  <c r="K41" i="1"/>
  <c r="I91" i="1"/>
  <c r="BC61" i="1"/>
  <c r="AV88" i="1"/>
  <c r="AV90" i="1"/>
  <c r="BC90" i="1"/>
  <c r="AV32" i="1"/>
  <c r="BC32" i="1"/>
  <c r="BC87" i="1"/>
  <c r="BC55" i="1"/>
  <c r="BC92" i="1"/>
  <c r="AV85" i="1"/>
  <c r="AV79" i="1"/>
  <c r="AV81" i="1"/>
  <c r="BC81" i="1"/>
  <c r="AV83" i="1"/>
  <c r="BC83" i="1"/>
  <c r="AU63" i="1"/>
  <c r="AV69" i="1"/>
  <c r="BC69" i="1"/>
  <c r="BC68" i="1"/>
  <c r="AV66" i="1"/>
  <c r="BC66" i="1"/>
  <c r="AV65" i="1"/>
  <c r="BC77" i="1"/>
  <c r="AV77" i="1"/>
  <c r="BC97" i="1"/>
  <c r="J91" i="1"/>
  <c r="I54" i="1"/>
  <c r="AV97" i="1"/>
  <c r="BC94" i="1"/>
  <c r="AV94" i="1"/>
  <c r="BC75" i="1"/>
  <c r="AV75" i="1"/>
  <c r="BC64" i="1"/>
  <c r="AV64" i="1"/>
  <c r="BC62" i="1"/>
  <c r="AV62" i="1"/>
  <c r="AV57" i="1"/>
  <c r="BC57" i="1"/>
  <c r="J54" i="1"/>
  <c r="AV162" i="1" l="1"/>
  <c r="BD53" i="1"/>
  <c r="AP53" i="1"/>
  <c r="AO53" i="1"/>
  <c r="AK53" i="1"/>
  <c r="AT52" i="1" s="1"/>
  <c r="AJ53" i="1"/>
  <c r="AS52" i="1" s="1"/>
  <c r="AH53" i="1"/>
  <c r="AG53" i="1"/>
  <c r="AF53" i="1"/>
  <c r="AE53" i="1"/>
  <c r="AD53" i="1"/>
  <c r="AC53" i="1"/>
  <c r="AB53" i="1"/>
  <c r="BJ49" i="1"/>
  <c r="BD49" i="1"/>
  <c r="AP49" i="1"/>
  <c r="BI49" i="1" s="1"/>
  <c r="AC49" i="1" s="1"/>
  <c r="AO49" i="1"/>
  <c r="AW49" i="1" s="1"/>
  <c r="AK49" i="1"/>
  <c r="AJ49" i="1"/>
  <c r="AH49" i="1"/>
  <c r="AG49" i="1"/>
  <c r="AF49" i="1"/>
  <c r="AE49" i="1"/>
  <c r="AD49" i="1"/>
  <c r="Z49" i="1"/>
  <c r="M49" i="1"/>
  <c r="BF49" i="1" s="1"/>
  <c r="K49" i="1"/>
  <c r="AL49" i="1" s="1"/>
  <c r="BJ48" i="1"/>
  <c r="BD48" i="1"/>
  <c r="AP48" i="1"/>
  <c r="AX48" i="1" s="1"/>
  <c r="AO48" i="1"/>
  <c r="BH48" i="1" s="1"/>
  <c r="AB48" i="1" s="1"/>
  <c r="AK48" i="1"/>
  <c r="AJ48" i="1"/>
  <c r="AH48" i="1"/>
  <c r="AG48" i="1"/>
  <c r="AF48" i="1"/>
  <c r="AE48" i="1"/>
  <c r="AD48" i="1"/>
  <c r="Z48" i="1"/>
  <c r="M48" i="1"/>
  <c r="K48" i="1"/>
  <c r="BJ45" i="1"/>
  <c r="BD45" i="1"/>
  <c r="AP45" i="1"/>
  <c r="BI45" i="1" s="1"/>
  <c r="AC45" i="1" s="1"/>
  <c r="AO45" i="1"/>
  <c r="AW45" i="1" s="1"/>
  <c r="AK45" i="1"/>
  <c r="AJ45" i="1"/>
  <c r="AH45" i="1"/>
  <c r="AG45" i="1"/>
  <c r="AF45" i="1"/>
  <c r="AE45" i="1"/>
  <c r="AD45" i="1"/>
  <c r="Z45" i="1"/>
  <c r="M45" i="1"/>
  <c r="BF45" i="1" s="1"/>
  <c r="K45" i="1"/>
  <c r="AL45" i="1" s="1"/>
  <c r="BJ43" i="1"/>
  <c r="BD43" i="1"/>
  <c r="AP43" i="1"/>
  <c r="AX43" i="1" s="1"/>
  <c r="AO43" i="1"/>
  <c r="BH43" i="1" s="1"/>
  <c r="AB43" i="1" s="1"/>
  <c r="AK43" i="1"/>
  <c r="AJ43" i="1"/>
  <c r="AH43" i="1"/>
  <c r="AG43" i="1"/>
  <c r="AF43" i="1"/>
  <c r="AE43" i="1"/>
  <c r="AD43" i="1"/>
  <c r="Z43" i="1"/>
  <c r="M43" i="1"/>
  <c r="K43" i="1"/>
  <c r="AL43" i="1" s="1"/>
  <c r="BJ37" i="1"/>
  <c r="BD37" i="1"/>
  <c r="AP37" i="1"/>
  <c r="BI37" i="1" s="1"/>
  <c r="AC37" i="1" s="1"/>
  <c r="AO37" i="1"/>
  <c r="I37" i="1" s="1"/>
  <c r="I36" i="1" s="1"/>
  <c r="AK37" i="1"/>
  <c r="AT36" i="1" s="1"/>
  <c r="AJ37" i="1"/>
  <c r="AS36" i="1" s="1"/>
  <c r="AH37" i="1"/>
  <c r="AG37" i="1"/>
  <c r="AF37" i="1"/>
  <c r="AE37" i="1"/>
  <c r="AD37" i="1"/>
  <c r="Z37" i="1"/>
  <c r="M37" i="1"/>
  <c r="M36" i="1" s="1"/>
  <c r="K37" i="1"/>
  <c r="AL37" i="1" s="1"/>
  <c r="AU36" i="1" s="1"/>
  <c r="BJ35" i="1"/>
  <c r="BD35" i="1"/>
  <c r="AP35" i="1"/>
  <c r="J35" i="1" s="1"/>
  <c r="J34" i="1" s="1"/>
  <c r="AO35" i="1"/>
  <c r="BH35" i="1" s="1"/>
  <c r="AB35" i="1" s="1"/>
  <c r="AK35" i="1"/>
  <c r="AT34" i="1" s="1"/>
  <c r="AJ35" i="1"/>
  <c r="AS34" i="1" s="1"/>
  <c r="AH35" i="1"/>
  <c r="AG35" i="1"/>
  <c r="AF35" i="1"/>
  <c r="AE35" i="1"/>
  <c r="AD35" i="1"/>
  <c r="Z35" i="1"/>
  <c r="M35" i="1"/>
  <c r="BF35" i="1" s="1"/>
  <c r="K35" i="1"/>
  <c r="AL35" i="1" s="1"/>
  <c r="AU34" i="1" s="1"/>
  <c r="BJ33" i="1"/>
  <c r="BD33" i="1"/>
  <c r="AP33" i="1"/>
  <c r="J33" i="1" s="1"/>
  <c r="AO33" i="1"/>
  <c r="AW33" i="1" s="1"/>
  <c r="AK33" i="1"/>
  <c r="AJ33" i="1"/>
  <c r="AH33" i="1"/>
  <c r="AG33" i="1"/>
  <c r="AF33" i="1"/>
  <c r="AE33" i="1"/>
  <c r="AD33" i="1"/>
  <c r="Z33" i="1"/>
  <c r="M33" i="1"/>
  <c r="BF33" i="1" s="1"/>
  <c r="K33" i="1"/>
  <c r="AL33" i="1" s="1"/>
  <c r="BJ30" i="1"/>
  <c r="BD30" i="1"/>
  <c r="AP30" i="1"/>
  <c r="AX30" i="1" s="1"/>
  <c r="AO30" i="1"/>
  <c r="BH30" i="1" s="1"/>
  <c r="AB30" i="1" s="1"/>
  <c r="AK30" i="1"/>
  <c r="AJ30" i="1"/>
  <c r="AH30" i="1"/>
  <c r="AG30" i="1"/>
  <c r="AF30" i="1"/>
  <c r="AE30" i="1"/>
  <c r="AD30" i="1"/>
  <c r="Z30" i="1"/>
  <c r="M30" i="1"/>
  <c r="BF30" i="1" s="1"/>
  <c r="K30" i="1"/>
  <c r="AL30" i="1" s="1"/>
  <c r="BD26" i="1"/>
  <c r="AP26" i="1"/>
  <c r="AO26" i="1"/>
  <c r="AK26" i="1"/>
  <c r="AT25" i="1" s="1"/>
  <c r="AJ26" i="1"/>
  <c r="AS25" i="1" s="1"/>
  <c r="AH26" i="1"/>
  <c r="AG26" i="1"/>
  <c r="AF26" i="1"/>
  <c r="AE26" i="1"/>
  <c r="AD26" i="1"/>
  <c r="AC26" i="1"/>
  <c r="AB26" i="1"/>
  <c r="BJ19" i="1"/>
  <c r="BD19" i="1"/>
  <c r="AP19" i="1"/>
  <c r="AX19" i="1" s="1"/>
  <c r="AO19" i="1"/>
  <c r="BH19" i="1" s="1"/>
  <c r="AB19" i="1" s="1"/>
  <c r="AK19" i="1"/>
  <c r="AJ19" i="1"/>
  <c r="AH19" i="1"/>
  <c r="AG19" i="1"/>
  <c r="AF19" i="1"/>
  <c r="AE19" i="1"/>
  <c r="AD19" i="1"/>
  <c r="Z19" i="1"/>
  <c r="M19" i="1"/>
  <c r="BF19" i="1" s="1"/>
  <c r="K19" i="1"/>
  <c r="AL19" i="1" s="1"/>
  <c r="BJ17" i="1"/>
  <c r="BD17" i="1"/>
  <c r="AP17" i="1"/>
  <c r="BI17" i="1" s="1"/>
  <c r="AC17" i="1" s="1"/>
  <c r="AO17" i="1"/>
  <c r="BH17" i="1" s="1"/>
  <c r="AB17" i="1" s="1"/>
  <c r="AK17" i="1"/>
  <c r="AJ17" i="1"/>
  <c r="AH17" i="1"/>
  <c r="AG17" i="1"/>
  <c r="AF17" i="1"/>
  <c r="AE17" i="1"/>
  <c r="AD17" i="1"/>
  <c r="Z17" i="1"/>
  <c r="M17" i="1"/>
  <c r="BF17" i="1" s="1"/>
  <c r="K17" i="1"/>
  <c r="AL17" i="1" s="1"/>
  <c r="K40" i="1" l="1"/>
  <c r="BF43" i="1"/>
  <c r="M40" i="1"/>
  <c r="AS40" i="1"/>
  <c r="K47" i="1"/>
  <c r="AS47" i="1"/>
  <c r="BF37" i="1"/>
  <c r="M47" i="1"/>
  <c r="AT47" i="1"/>
  <c r="AT40" i="1"/>
  <c r="J37" i="1"/>
  <c r="J36" i="1" s="1"/>
  <c r="I48" i="1"/>
  <c r="I49" i="1"/>
  <c r="I30" i="1"/>
  <c r="AW37" i="1"/>
  <c r="AW30" i="1"/>
  <c r="BC30" i="1" s="1"/>
  <c r="BF48" i="1"/>
  <c r="AX49" i="1"/>
  <c r="AV49" i="1" s="1"/>
  <c r="AX33" i="1"/>
  <c r="BC33" i="1" s="1"/>
  <c r="AX35" i="1"/>
  <c r="AX45" i="1"/>
  <c r="BC45" i="1" s="1"/>
  <c r="AL48" i="1"/>
  <c r="AU47" i="1" s="1"/>
  <c r="I33" i="1"/>
  <c r="AW43" i="1"/>
  <c r="AV43" i="1" s="1"/>
  <c r="AU40" i="1"/>
  <c r="AW48" i="1"/>
  <c r="BC48" i="1" s="1"/>
  <c r="AW35" i="1"/>
  <c r="AX37" i="1"/>
  <c r="BI43" i="1"/>
  <c r="AC43" i="1" s="1"/>
  <c r="K34" i="1"/>
  <c r="BH45" i="1"/>
  <c r="AB45" i="1" s="1"/>
  <c r="M34" i="1"/>
  <c r="K36" i="1"/>
  <c r="BI30" i="1"/>
  <c r="AC30" i="1" s="1"/>
  <c r="BI48" i="1"/>
  <c r="AC48" i="1" s="1"/>
  <c r="J30" i="1"/>
  <c r="BH33" i="1"/>
  <c r="AB33" i="1" s="1"/>
  <c r="J48" i="1"/>
  <c r="BH49" i="1"/>
  <c r="AB49" i="1" s="1"/>
  <c r="BI33" i="1"/>
  <c r="AC33" i="1" s="1"/>
  <c r="I35" i="1"/>
  <c r="I34" i="1" s="1"/>
  <c r="BI35" i="1"/>
  <c r="AC35" i="1" s="1"/>
  <c r="BH37" i="1"/>
  <c r="AB37" i="1" s="1"/>
  <c r="J49" i="1"/>
  <c r="AU16" i="1"/>
  <c r="AS16" i="1"/>
  <c r="AT16" i="1"/>
  <c r="AW17" i="1"/>
  <c r="AX17" i="1"/>
  <c r="BI19" i="1"/>
  <c r="AC19" i="1" s="1"/>
  <c r="K16" i="1"/>
  <c r="M16" i="1"/>
  <c r="AW19" i="1"/>
  <c r="K14" i="1"/>
  <c r="K13" i="1" s="1"/>
  <c r="M14" i="1"/>
  <c r="AK14" i="1"/>
  <c r="AT13" i="1" s="1"/>
  <c r="AO14" i="1"/>
  <c r="I14" i="1" s="1"/>
  <c r="I13" i="1" s="1"/>
  <c r="AP14" i="1"/>
  <c r="AX14" i="1" s="1"/>
  <c r="BD14" i="1"/>
  <c r="BJ14" i="1"/>
  <c r="K22" i="1"/>
  <c r="M22" i="1"/>
  <c r="Z22" i="1"/>
  <c r="AD22" i="1"/>
  <c r="AH22" i="1"/>
  <c r="AJ22" i="1"/>
  <c r="AO22" i="1"/>
  <c r="BH22" i="1" s="1"/>
  <c r="AP22" i="1"/>
  <c r="BI22" i="1" s="1"/>
  <c r="AC22" i="1" s="1"/>
  <c r="BD22" i="1"/>
  <c r="BJ22" i="1"/>
  <c r="K23" i="1"/>
  <c r="AL23" i="1" s="1"/>
  <c r="M23" i="1"/>
  <c r="BF23" i="1" s="1"/>
  <c r="AG23" i="1"/>
  <c r="AH23" i="1"/>
  <c r="AJ23" i="1"/>
  <c r="AO23" i="1"/>
  <c r="I23" i="1" s="1"/>
  <c r="AP23" i="1"/>
  <c r="J23" i="1" s="1"/>
  <c r="BD23" i="1"/>
  <c r="BJ23" i="1"/>
  <c r="Z23" i="1" s="1"/>
  <c r="K199" i="1"/>
  <c r="M199" i="1"/>
  <c r="Z199" i="1"/>
  <c r="AH199" i="1"/>
  <c r="AO199" i="1"/>
  <c r="AP199" i="1"/>
  <c r="AX199" i="1" s="1"/>
  <c r="BD199" i="1"/>
  <c r="BJ199" i="1"/>
  <c r="K201" i="1"/>
  <c r="AL201" i="1" s="1"/>
  <c r="M201" i="1"/>
  <c r="BF201" i="1" s="1"/>
  <c r="AF201" i="1"/>
  <c r="AG201" i="1"/>
  <c r="AJ201" i="1"/>
  <c r="AK201" i="1"/>
  <c r="AO201" i="1"/>
  <c r="AP201" i="1"/>
  <c r="J201" i="1" s="1"/>
  <c r="BD201" i="1"/>
  <c r="BJ201" i="1"/>
  <c r="Z201" i="1" s="1"/>
  <c r="K203" i="1"/>
  <c r="AJ203" i="1" s="1"/>
  <c r="M203" i="1"/>
  <c r="BF203" i="1" s="1"/>
  <c r="Z203" i="1"/>
  <c r="AH203" i="1"/>
  <c r="AO203" i="1"/>
  <c r="BH203" i="1" s="1"/>
  <c r="AP203" i="1"/>
  <c r="BI203" i="1" s="1"/>
  <c r="BD203" i="1"/>
  <c r="BJ203" i="1"/>
  <c r="K205" i="1"/>
  <c r="AL205" i="1" s="1"/>
  <c r="M205" i="1"/>
  <c r="BF205" i="1" s="1"/>
  <c r="AF205" i="1"/>
  <c r="AG205" i="1"/>
  <c r="AJ205" i="1"/>
  <c r="AK205" i="1"/>
  <c r="AO205" i="1"/>
  <c r="I205" i="1" s="1"/>
  <c r="AP205" i="1"/>
  <c r="AX205" i="1" s="1"/>
  <c r="BD205" i="1"/>
  <c r="BJ205" i="1"/>
  <c r="AH205" i="1" s="1"/>
  <c r="K207" i="1"/>
  <c r="AL207" i="1" s="1"/>
  <c r="M207" i="1"/>
  <c r="BF207" i="1" s="1"/>
  <c r="AH207" i="1"/>
  <c r="AJ207" i="1"/>
  <c r="AK207" i="1"/>
  <c r="AO207" i="1"/>
  <c r="AW207" i="1" s="1"/>
  <c r="AP207" i="1"/>
  <c r="J207" i="1" s="1"/>
  <c r="BD207" i="1"/>
  <c r="BJ207" i="1"/>
  <c r="Z207" i="1" s="1"/>
  <c r="K209" i="1"/>
  <c r="AJ209" i="1" s="1"/>
  <c r="M209" i="1"/>
  <c r="BF209" i="1" s="1"/>
  <c r="Z209" i="1"/>
  <c r="AO209" i="1"/>
  <c r="BH209" i="1" s="1"/>
  <c r="AP209" i="1"/>
  <c r="BI209" i="1" s="1"/>
  <c r="BD209" i="1"/>
  <c r="BJ209" i="1"/>
  <c r="AH209" i="1" s="1"/>
  <c r="K211" i="1"/>
  <c r="AK211" i="1" s="1"/>
  <c r="M211" i="1"/>
  <c r="BF211" i="1" s="1"/>
  <c r="AG211" i="1"/>
  <c r="AH211" i="1"/>
  <c r="AJ211" i="1"/>
  <c r="AO211" i="1"/>
  <c r="I211" i="1" s="1"/>
  <c r="AP211" i="1"/>
  <c r="J211" i="1" s="1"/>
  <c r="BD211" i="1"/>
  <c r="BJ211" i="1"/>
  <c r="Z211" i="1" s="1"/>
  <c r="K213" i="1"/>
  <c r="AJ213" i="1" s="1"/>
  <c r="M213" i="1"/>
  <c r="BF213" i="1" s="1"/>
  <c r="AK213" i="1"/>
  <c r="AO213" i="1"/>
  <c r="BH213" i="1" s="1"/>
  <c r="AP213" i="1"/>
  <c r="AX213" i="1" s="1"/>
  <c r="BD213" i="1"/>
  <c r="BJ213" i="1"/>
  <c r="Z213" i="1" s="1"/>
  <c r="K215" i="1"/>
  <c r="AJ215" i="1" s="1"/>
  <c r="M215" i="1"/>
  <c r="BF215" i="1" s="1"/>
  <c r="Z215" i="1"/>
  <c r="AH215" i="1"/>
  <c r="AO215" i="1"/>
  <c r="I215" i="1" s="1"/>
  <c r="AP215" i="1"/>
  <c r="J215" i="1" s="1"/>
  <c r="BD215" i="1"/>
  <c r="BJ215" i="1"/>
  <c r="K217" i="1"/>
  <c r="AL217" i="1" s="1"/>
  <c r="M217" i="1"/>
  <c r="BF217" i="1" s="1"/>
  <c r="AF217" i="1"/>
  <c r="AG217" i="1"/>
  <c r="AJ217" i="1"/>
  <c r="AK217" i="1"/>
  <c r="AO217" i="1"/>
  <c r="I217" i="1" s="1"/>
  <c r="AP217" i="1"/>
  <c r="J217" i="1" s="1"/>
  <c r="BD217" i="1"/>
  <c r="BJ217" i="1"/>
  <c r="Z217" i="1" s="1"/>
  <c r="K219" i="1"/>
  <c r="AJ219" i="1" s="1"/>
  <c r="M219" i="1"/>
  <c r="BF219" i="1" s="1"/>
  <c r="Z219" i="1"/>
  <c r="AH219" i="1"/>
  <c r="AO219" i="1"/>
  <c r="BH219" i="1" s="1"/>
  <c r="AP219" i="1"/>
  <c r="BI219" i="1" s="1"/>
  <c r="BD219" i="1"/>
  <c r="BJ219" i="1"/>
  <c r="K223" i="1"/>
  <c r="K222" i="1" s="1"/>
  <c r="M223" i="1"/>
  <c r="M222" i="1" s="1"/>
  <c r="M221" i="1" s="1"/>
  <c r="AG223" i="1"/>
  <c r="AH223" i="1"/>
  <c r="AJ223" i="1"/>
  <c r="AS222" i="1" s="1"/>
  <c r="AK223" i="1"/>
  <c r="AT222" i="1" s="1"/>
  <c r="AO223" i="1"/>
  <c r="I223" i="1" s="1"/>
  <c r="I222" i="1" s="1"/>
  <c r="I221" i="1" s="1"/>
  <c r="I21" i="3" s="1"/>
  <c r="AP223" i="1"/>
  <c r="AX223" i="1" s="1"/>
  <c r="BD223" i="1"/>
  <c r="BJ223" i="1"/>
  <c r="Z223" i="1" s="1"/>
  <c r="D2" i="3"/>
  <c r="H2" i="3"/>
  <c r="J2" i="3"/>
  <c r="D4" i="3"/>
  <c r="H4" i="3"/>
  <c r="J4" i="3"/>
  <c r="D6" i="3"/>
  <c r="H6" i="3"/>
  <c r="J6" i="3"/>
  <c r="D8" i="3"/>
  <c r="J8" i="3"/>
  <c r="N20" i="3"/>
  <c r="C2" i="5"/>
  <c r="F2" i="5"/>
  <c r="C4" i="5"/>
  <c r="F4" i="5"/>
  <c r="C6" i="5"/>
  <c r="F6" i="5"/>
  <c r="C8" i="5"/>
  <c r="F8" i="5"/>
  <c r="C10" i="5"/>
  <c r="F10" i="5"/>
  <c r="F22" i="5"/>
  <c r="I22" i="5"/>
  <c r="K221" i="1" l="1"/>
  <c r="K21" i="3"/>
  <c r="P21" i="3" s="1"/>
  <c r="K194" i="1"/>
  <c r="K20" i="3" s="1"/>
  <c r="M194" i="1"/>
  <c r="J16" i="1"/>
  <c r="AJ199" i="1"/>
  <c r="AS194" i="1" s="1"/>
  <c r="BF199" i="1"/>
  <c r="AV30" i="1"/>
  <c r="AV33" i="1"/>
  <c r="AV45" i="1"/>
  <c r="AV37" i="1"/>
  <c r="AV35" i="1"/>
  <c r="BC49" i="1"/>
  <c r="BH14" i="1"/>
  <c r="AB14" i="1" s="1"/>
  <c r="BC35" i="1"/>
  <c r="AW14" i="1"/>
  <c r="AV14" i="1" s="1"/>
  <c r="I47" i="1"/>
  <c r="BC43" i="1"/>
  <c r="BC37" i="1"/>
  <c r="AV48" i="1"/>
  <c r="J47" i="1"/>
  <c r="AX203" i="1"/>
  <c r="BI205" i="1"/>
  <c r="AC205" i="1" s="1"/>
  <c r="BH217" i="1"/>
  <c r="AD217" i="1" s="1"/>
  <c r="AW217" i="1"/>
  <c r="BI201" i="1"/>
  <c r="AC201" i="1" s="1"/>
  <c r="AX211" i="1"/>
  <c r="I16" i="1"/>
  <c r="I213" i="1"/>
  <c r="BH205" i="1"/>
  <c r="AB205" i="1" s="1"/>
  <c r="AL215" i="1"/>
  <c r="AW213" i="1"/>
  <c r="BC213" i="1" s="1"/>
  <c r="BI211" i="1"/>
  <c r="AC211" i="1" s="1"/>
  <c r="BI14" i="1"/>
  <c r="AC14" i="1" s="1"/>
  <c r="J223" i="1"/>
  <c r="J222" i="1" s="1"/>
  <c r="I209" i="1"/>
  <c r="M29" i="1"/>
  <c r="BI223" i="1"/>
  <c r="AW205" i="1"/>
  <c r="BC205" i="1" s="1"/>
  <c r="AX23" i="1"/>
  <c r="J14" i="1"/>
  <c r="J13" i="1" s="1"/>
  <c r="AV17" i="1"/>
  <c r="AL223" i="1"/>
  <c r="AU222" i="1" s="1"/>
  <c r="BF223" i="1"/>
  <c r="AX219" i="1"/>
  <c r="BI217" i="1"/>
  <c r="AC217" i="1" s="1"/>
  <c r="BH215" i="1"/>
  <c r="AF215" i="1" s="1"/>
  <c r="AW209" i="1"/>
  <c r="BI199" i="1"/>
  <c r="AG199" i="1" s="1"/>
  <c r="AW23" i="1"/>
  <c r="J199" i="1"/>
  <c r="M21" i="1"/>
  <c r="AF22" i="1"/>
  <c r="AB22" i="1"/>
  <c r="AW201" i="1"/>
  <c r="BH201" i="1"/>
  <c r="I201" i="1"/>
  <c r="AD205" i="1"/>
  <c r="I199" i="1"/>
  <c r="BH199" i="1"/>
  <c r="AF199" i="1" s="1"/>
  <c r="BI215" i="1"/>
  <c r="AG215" i="1" s="1"/>
  <c r="AX209" i="1"/>
  <c r="J209" i="1"/>
  <c r="BH211" i="1"/>
  <c r="AB211" i="1" s="1"/>
  <c r="AX215" i="1"/>
  <c r="AW211" i="1"/>
  <c r="J213" i="1"/>
  <c r="J205" i="1"/>
  <c r="BF22" i="1"/>
  <c r="AK22" i="1"/>
  <c r="K21" i="1"/>
  <c r="J22" i="1"/>
  <c r="J21" i="1" s="1"/>
  <c r="BI23" i="1"/>
  <c r="BH23" i="1"/>
  <c r="BC17" i="1"/>
  <c r="BC19" i="1"/>
  <c r="AV19" i="1"/>
  <c r="AL14" i="1"/>
  <c r="AU13" i="1" s="1"/>
  <c r="N21" i="3"/>
  <c r="AC219" i="1"/>
  <c r="AE219" i="1"/>
  <c r="AG219" i="1"/>
  <c r="AB219" i="1"/>
  <c r="AD219" i="1"/>
  <c r="AF219" i="1"/>
  <c r="AE209" i="1"/>
  <c r="AG209" i="1"/>
  <c r="AC209" i="1"/>
  <c r="AD209" i="1"/>
  <c r="AF209" i="1"/>
  <c r="AB209" i="1"/>
  <c r="AB213" i="1"/>
  <c r="AD213" i="1"/>
  <c r="AF213" i="1"/>
  <c r="AC203" i="1"/>
  <c r="AE203" i="1"/>
  <c r="AG203" i="1"/>
  <c r="AB203" i="1"/>
  <c r="AD203" i="1"/>
  <c r="AF203" i="1"/>
  <c r="AE215" i="1"/>
  <c r="I207" i="1"/>
  <c r="AE199" i="1"/>
  <c r="AD215" i="1"/>
  <c r="AD199" i="1"/>
  <c r="AW219" i="1"/>
  <c r="AE205" i="1"/>
  <c r="AW203" i="1"/>
  <c r="J219" i="1"/>
  <c r="AH217" i="1"/>
  <c r="AF211" i="1"/>
  <c r="J203" i="1"/>
  <c r="AH201" i="1"/>
  <c r="I219" i="1"/>
  <c r="AL213" i="1"/>
  <c r="AE211" i="1"/>
  <c r="I203" i="1"/>
  <c r="AD211" i="1"/>
  <c r="AL219" i="1"/>
  <c r="AE217" i="1"/>
  <c r="AW215" i="1"/>
  <c r="Z205" i="1"/>
  <c r="AL203" i="1"/>
  <c r="AE201" i="1"/>
  <c r="AW199" i="1"/>
  <c r="AK219" i="1"/>
  <c r="AH213" i="1"/>
  <c r="AK203" i="1"/>
  <c r="BH223" i="1"/>
  <c r="AL209" i="1"/>
  <c r="BI207" i="1"/>
  <c r="AK209" i="1"/>
  <c r="BH207" i="1"/>
  <c r="BI213" i="1"/>
  <c r="AL199" i="1"/>
  <c r="AX217" i="1"/>
  <c r="AK215" i="1"/>
  <c r="AX201" i="1"/>
  <c r="AK199" i="1"/>
  <c r="AT194" i="1" s="1"/>
  <c r="AW223" i="1"/>
  <c r="AX207" i="1"/>
  <c r="AV207" i="1" s="1"/>
  <c r="AL211" i="1"/>
  <c r="AG14" i="1"/>
  <c r="AE14" i="1"/>
  <c r="AD14" i="1"/>
  <c r="AF14" i="1"/>
  <c r="G115" i="1"/>
  <c r="AS29" i="1"/>
  <c r="AT29" i="1"/>
  <c r="K29" i="1"/>
  <c r="AS21" i="1"/>
  <c r="AD23" i="1"/>
  <c r="I29" i="1"/>
  <c r="M13" i="1"/>
  <c r="BF14" i="1"/>
  <c r="AE22" i="1"/>
  <c r="AG22" i="1"/>
  <c r="AK23" i="1"/>
  <c r="I22" i="1"/>
  <c r="AW22" i="1"/>
  <c r="AH14" i="1"/>
  <c r="Z14" i="1"/>
  <c r="AX22" i="1"/>
  <c r="AL22" i="1"/>
  <c r="AU21" i="1" s="1"/>
  <c r="AJ14" i="1"/>
  <c r="AS13" i="1" s="1"/>
  <c r="J221" i="1" l="1"/>
  <c r="J21" i="3"/>
  <c r="AU194" i="1"/>
  <c r="I194" i="1"/>
  <c r="I20" i="3" s="1"/>
  <c r="J194" i="1"/>
  <c r="J20" i="3" s="1"/>
  <c r="M12" i="1"/>
  <c r="G26" i="1" s="1"/>
  <c r="BJ26" i="1" s="1"/>
  <c r="Z26" i="1" s="1"/>
  <c r="AW26" i="1"/>
  <c r="AX26" i="1"/>
  <c r="G130" i="1"/>
  <c r="M115" i="1"/>
  <c r="K115" i="1"/>
  <c r="BH115" i="1"/>
  <c r="I115" i="1"/>
  <c r="I114" i="1" s="1"/>
  <c r="I102" i="1" s="1"/>
  <c r="I14" i="3" s="1"/>
  <c r="AW115" i="1"/>
  <c r="BJ115" i="1"/>
  <c r="Z115" i="1" s="1"/>
  <c r="BI115" i="1"/>
  <c r="J115" i="1"/>
  <c r="J114" i="1" s="1"/>
  <c r="J102" i="1" s="1"/>
  <c r="J14" i="3" s="1"/>
  <c r="AX115" i="1"/>
  <c r="M28" i="1"/>
  <c r="AV205" i="1"/>
  <c r="AV23" i="1"/>
  <c r="BC14" i="1"/>
  <c r="AV211" i="1"/>
  <c r="AC199" i="1"/>
  <c r="AV201" i="1"/>
  <c r="AV213" i="1"/>
  <c r="AB215" i="1"/>
  <c r="AB217" i="1"/>
  <c r="BC211" i="1"/>
  <c r="AB199" i="1"/>
  <c r="AC215" i="1"/>
  <c r="BC23" i="1"/>
  <c r="AE223" i="1"/>
  <c r="AC223" i="1"/>
  <c r="I21" i="1"/>
  <c r="AF23" i="1"/>
  <c r="AB23" i="1"/>
  <c r="AD201" i="1"/>
  <c r="AB201" i="1"/>
  <c r="AE23" i="1"/>
  <c r="AC23" i="1"/>
  <c r="J29" i="1"/>
  <c r="AV209" i="1"/>
  <c r="BC209" i="1"/>
  <c r="AT21" i="1"/>
  <c r="C28" i="5"/>
  <c r="F28" i="5" s="1"/>
  <c r="AV215" i="1"/>
  <c r="BC215" i="1"/>
  <c r="AV203" i="1"/>
  <c r="BC203" i="1"/>
  <c r="AV223" i="1"/>
  <c r="BC223" i="1"/>
  <c r="AC207" i="1"/>
  <c r="AE207" i="1"/>
  <c r="AG207" i="1"/>
  <c r="AV219" i="1"/>
  <c r="BC219" i="1"/>
  <c r="AB207" i="1"/>
  <c r="AD207" i="1"/>
  <c r="AF207" i="1"/>
  <c r="C27" i="5"/>
  <c r="AB223" i="1"/>
  <c r="AD223" i="1"/>
  <c r="AF223" i="1"/>
  <c r="AU29" i="1"/>
  <c r="BC201" i="1"/>
  <c r="BC207" i="1"/>
  <c r="AV217" i="1"/>
  <c r="BC217" i="1"/>
  <c r="AC213" i="1"/>
  <c r="AE213" i="1"/>
  <c r="AG213" i="1"/>
  <c r="AV199" i="1"/>
  <c r="BC199" i="1"/>
  <c r="BC22" i="1"/>
  <c r="AV22" i="1"/>
  <c r="I26" i="1" l="1"/>
  <c r="I25" i="1" s="1"/>
  <c r="J26" i="1"/>
  <c r="J25" i="1" s="1"/>
  <c r="J12" i="1" s="1"/>
  <c r="J12" i="3" s="1"/>
  <c r="BI26" i="1"/>
  <c r="BH26" i="1"/>
  <c r="M26" i="1"/>
  <c r="K26" i="1"/>
  <c r="K25" i="1" s="1"/>
  <c r="K12" i="1" s="1"/>
  <c r="I12" i="1"/>
  <c r="I12" i="3" s="1"/>
  <c r="BF26" i="1"/>
  <c r="M25" i="1"/>
  <c r="AV26" i="1"/>
  <c r="BC26" i="1"/>
  <c r="BJ130" i="1"/>
  <c r="Z130" i="1" s="1"/>
  <c r="I130" i="1"/>
  <c r="I129" i="1" s="1"/>
  <c r="I116" i="1" s="1"/>
  <c r="I15" i="3" s="1"/>
  <c r="K130" i="1"/>
  <c r="M130" i="1"/>
  <c r="J130" i="1"/>
  <c r="J129" i="1" s="1"/>
  <c r="J116" i="1" s="1"/>
  <c r="J15" i="3" s="1"/>
  <c r="BI130" i="1"/>
  <c r="AW130" i="1"/>
  <c r="BH130" i="1"/>
  <c r="AX130" i="1"/>
  <c r="AL115" i="1"/>
  <c r="AU114" i="1" s="1"/>
  <c r="K114" i="1"/>
  <c r="K102" i="1" s="1"/>
  <c r="K14" i="3" s="1"/>
  <c r="BC115" i="1"/>
  <c r="AV115" i="1"/>
  <c r="BF115" i="1"/>
  <c r="M114" i="1"/>
  <c r="C19" i="5"/>
  <c r="P20" i="3"/>
  <c r="C18" i="5"/>
  <c r="AL26" i="1" l="1"/>
  <c r="AU25" i="1" s="1"/>
  <c r="K12" i="3"/>
  <c r="P12" i="3" s="1"/>
  <c r="P14" i="3"/>
  <c r="BC130" i="1"/>
  <c r="BF130" i="1"/>
  <c r="M129" i="1"/>
  <c r="K129" i="1"/>
  <c r="K116" i="1" s="1"/>
  <c r="K15" i="3" s="1"/>
  <c r="AL130" i="1"/>
  <c r="AU129" i="1" s="1"/>
  <c r="AV130" i="1"/>
  <c r="N12" i="3"/>
  <c r="N14" i="3"/>
  <c r="N15" i="3"/>
  <c r="N13" i="3"/>
  <c r="P15" i="3" l="1"/>
  <c r="G53" i="1"/>
  <c r="AW53" i="1" s="1"/>
  <c r="K53" i="1" l="1"/>
  <c r="AX53" i="1"/>
  <c r="J53" i="1"/>
  <c r="J52" i="1" s="1"/>
  <c r="J28" i="1" s="1"/>
  <c r="BI53" i="1"/>
  <c r="M53" i="1"/>
  <c r="BJ53" i="1"/>
  <c r="Z53" i="1" s="1"/>
  <c r="I53" i="1"/>
  <c r="I52" i="1" s="1"/>
  <c r="I28" i="1" s="1"/>
  <c r="I13" i="3" s="1"/>
  <c r="C14" i="5" s="1"/>
  <c r="BH53" i="1"/>
  <c r="J13" i="3" l="1"/>
  <c r="C15" i="5" s="1"/>
  <c r="C22" i="5" s="1"/>
  <c r="C29" i="5" s="1"/>
  <c r="AV53" i="1"/>
  <c r="BF53" i="1"/>
  <c r="M52" i="1"/>
  <c r="AL53" i="1"/>
  <c r="K52" i="1"/>
  <c r="K28" i="1" s="1"/>
  <c r="BC53" i="1"/>
  <c r="F29" i="5" l="1"/>
  <c r="I28" i="5"/>
  <c r="K13" i="3"/>
  <c r="K22" i="3" s="1"/>
  <c r="K225" i="1"/>
  <c r="AU52" i="1"/>
  <c r="I29" i="5" l="1"/>
  <c r="P13" i="3"/>
</calcChain>
</file>

<file path=xl/sharedStrings.xml><?xml version="1.0" encoding="utf-8"?>
<sst xmlns="http://schemas.openxmlformats.org/spreadsheetml/2006/main" count="1942" uniqueCount="407">
  <si>
    <t>Doba výstavby:</t>
  </si>
  <si>
    <t>Hloubené vykopávky</t>
  </si>
  <si>
    <t>162701105R00</t>
  </si>
  <si>
    <t>Projektant</t>
  </si>
  <si>
    <t>Základ 15%</t>
  </si>
  <si>
    <t>00286010/</t>
  </si>
  <si>
    <t>91</t>
  </si>
  <si>
    <t>Odkopávky pro silnice v hor. 3 do 100 m3</t>
  </si>
  <si>
    <t>Základ 21%</t>
  </si>
  <si>
    <t>Přesun hmot, pozemní komunikace, kryt živičný</t>
  </si>
  <si>
    <t>Dodávka</t>
  </si>
  <si>
    <t>NUS celkem z obj.</t>
  </si>
  <si>
    <t>Název stavby:</t>
  </si>
  <si>
    <t>Ostatní materiál</t>
  </si>
  <si>
    <t>48</t>
  </si>
  <si>
    <t>29</t>
  </si>
  <si>
    <t>Č</t>
  </si>
  <si>
    <t>Poznámka:</t>
  </si>
  <si>
    <t>Lokalita:</t>
  </si>
  <si>
    <t>PSV</t>
  </si>
  <si>
    <t>Náklady na zařízení staveniště</t>
  </si>
  <si>
    <t>Vedlejší rozpočtové náklady - zařízení staveniště</t>
  </si>
  <si>
    <t>Bez pevné podl.</t>
  </si>
  <si>
    <t>Celkem</t>
  </si>
  <si>
    <t>Zařízení staveniště</t>
  </si>
  <si>
    <t>11_</t>
  </si>
  <si>
    <t>4</t>
  </si>
  <si>
    <t>101.2_</t>
  </si>
  <si>
    <t>VORN_</t>
  </si>
  <si>
    <t>Základní rozpočtové náklady</t>
  </si>
  <si>
    <t>26</t>
  </si>
  <si>
    <t>Náklady na zřízení, údržbu, přemístění a zrušení oplocení či ohrazení výkopových rýh a jam, případně jejich jiné vyznačení v terénu po dobu jejich existence s odkazem na předpisy BOZP a součinnost určeného koordinátora BOZP stavby</t>
  </si>
  <si>
    <t>Dopravně inženýrská opatření</t>
  </si>
  <si>
    <t>Konstrukce ze zemin</t>
  </si>
  <si>
    <t>Celkem bez DPH</t>
  </si>
  <si>
    <t>Vedlejší a ostatní rozpočtové náklady</t>
  </si>
  <si>
    <t>Hmotnost (t)</t>
  </si>
  <si>
    <t>VORN</t>
  </si>
  <si>
    <t>Rozpočtové náklady v Kč</t>
  </si>
  <si>
    <t>B</t>
  </si>
  <si>
    <t>Náklady na umístění stavby (NUS)</t>
  </si>
  <si>
    <t>Montáž</t>
  </si>
  <si>
    <t>Datum, razítko a podpis</t>
  </si>
  <si>
    <t>ZRN celkem</t>
  </si>
  <si>
    <t>17_</t>
  </si>
  <si>
    <t>Z99999_</t>
  </si>
  <si>
    <t>DPH 15%</t>
  </si>
  <si>
    <t>Polohové a hloubkové vytyčení stávajících sítí před zahájením zemních prací pro každou stavbu zvlášť,_x000D_
( opakované vytyčení v případě poškození, ztráty, znehodnocení či nejasnosti vytyčovacích znaků v terénu_x000D_
staveniště ) sítě a zařízení, včetně protokolárního předání vytyčení</t>
  </si>
  <si>
    <t xml:space="preserve">Náklady na projednání a zajištění míst GZS (zázemí zhotovitele, skládky materiálů k zabudování do stavby, skládky sypkých materiálů). Vše rozsahu souvisejících nákladů a případných poplatků za užívání či nájem ploch. Zařízení staveniště pro stavbu._x000D_
</t>
  </si>
  <si>
    <t>Náklady na projednání návrhu dočasného dopravního značení /MMJ, odbor dopravy, Policie ČR, DI/, zřízení, přemisťování a zrušení dočasného dopravního značení pro jednotlivé stavby ve vazbě na harmonogram prací.</t>
  </si>
  <si>
    <t>kus</t>
  </si>
  <si>
    <t>Odkopávky a prokopávky</t>
  </si>
  <si>
    <t>Dodávky</t>
  </si>
  <si>
    <t>soustava</t>
  </si>
  <si>
    <t>Ostatní mat.</t>
  </si>
  <si>
    <t>Cenová</t>
  </si>
  <si>
    <t>577131111RT3</t>
  </si>
  <si>
    <t>Jihlava</t>
  </si>
  <si>
    <t>HSV prac</t>
  </si>
  <si>
    <t>Náklady na projednání a zajištění míst mezideponií a deponií vytěžených hmot, tzn. projednání uložení vytěžených hmot na dočasné skládky po dobu stavby, respektive trvalé skládky za účelem trvalého uložení vytěžených hmot s vlastníky pozemků či skládek. Před zahájením stavby bude doložen investorovi smluvní vztah s vlastníkem pozemků na nichž budou zeminy či vytěžené hmoty ukládány.</t>
  </si>
  <si>
    <t>101.1</t>
  </si>
  <si>
    <t>Náklady na informační cedule</t>
  </si>
  <si>
    <t>13</t>
  </si>
  <si>
    <t>181201102R00</t>
  </si>
  <si>
    <t>zhutnění urovnané vozovky</t>
  </si>
  <si>
    <t>"M"</t>
  </si>
  <si>
    <t>Krycí list rozpočtu</t>
  </si>
  <si>
    <t>Geodetické zaměření skutečného provedení stavby</t>
  </si>
  <si>
    <t>101.7</t>
  </si>
  <si>
    <t>569541112R00</t>
  </si>
  <si>
    <t>Dokumentace skutečného provedení stavby</t>
  </si>
  <si>
    <t>Cena/MJ</t>
  </si>
  <si>
    <t>Konec výstavby:</t>
  </si>
  <si>
    <t>H22_</t>
  </si>
  <si>
    <t>Kód</t>
  </si>
  <si>
    <t>Jednot.</t>
  </si>
  <si>
    <t>soubor</t>
  </si>
  <si>
    <t>MJ</t>
  </si>
  <si>
    <t>40</t>
  </si>
  <si>
    <t>H22</t>
  </si>
  <si>
    <t>Doplňující konstrukce a práce na pozemních komunikacích a zpevněných plochách</t>
  </si>
  <si>
    <t>Doplňkové náklady</t>
  </si>
  <si>
    <t>PSV prac</t>
  </si>
  <si>
    <t>HSV</t>
  </si>
  <si>
    <t>Oprava komunikce - úsek č.3</t>
  </si>
  <si>
    <t>101.7_</t>
  </si>
  <si>
    <t>101.4</t>
  </si>
  <si>
    <t>ISWORK</t>
  </si>
  <si>
    <t>57_</t>
  </si>
  <si>
    <t>Celkem včetně DPH</t>
  </si>
  <si>
    <t>100 00-01</t>
  </si>
  <si>
    <t>Základ 0%</t>
  </si>
  <si>
    <t>Dokumentace skutečného provedení stavebních objektů /opravené situace, popř. předepsaná fotodokumentace atd./, dle specifikace uvedené u jednotlivých stavebních objektů, mimo geodetického zaměření Microstation.</t>
  </si>
  <si>
    <t>Oprava komunikce - úsek č.1</t>
  </si>
  <si>
    <t>Osaz.svislé dopr.značky a sloupku,Al patka, základ</t>
  </si>
  <si>
    <t>Mont prac</t>
  </si>
  <si>
    <t>Geometrický plán stavby pro zřízení věcných břemen</t>
  </si>
  <si>
    <t>F</t>
  </si>
  <si>
    <t>Geodetické vytýčení nově budovaných komunikací, konstrukcí a inž. sítí, včetně nákladů na opakovanou dopravu geodetické skupiny, práce kancelářské a výstupní materiál.</t>
  </si>
  <si>
    <t>t</t>
  </si>
  <si>
    <t>Uložení sypaniny do násypů zhutněných na 102% PS</t>
  </si>
  <si>
    <t> </t>
  </si>
  <si>
    <t>JKSO:</t>
  </si>
  <si>
    <t>Náklady na zajištění skládek</t>
  </si>
  <si>
    <t>18_</t>
  </si>
  <si>
    <t>Náklady na projednání záborů</t>
  </si>
  <si>
    <t>12_</t>
  </si>
  <si>
    <t>Kryty pozemních komunikací, letišť a ploch z kameniva nebo živičné</t>
  </si>
  <si>
    <t>Varianta:</t>
  </si>
  <si>
    <t>DN celkem</t>
  </si>
  <si>
    <t>Komunikace pozemní a letiště</t>
  </si>
  <si>
    <t>GROUPCODE</t>
  </si>
  <si>
    <t>0</t>
  </si>
  <si>
    <t>Provozní vlivy</t>
  </si>
  <si>
    <t>5</t>
  </si>
  <si>
    <t>VRN-ZS_</t>
  </si>
  <si>
    <t>Stavební rozpočet</t>
  </si>
  <si>
    <t>Druh stavby:</t>
  </si>
  <si>
    <t>Zpracováno dne:</t>
  </si>
  <si>
    <t>Geodetické zaměření MICROSTATION skutečného stavu provedených konstrukcí, včetně veřejného osvětlení, včetně nákladů na opakovanou dopravu geodetické skupiny, práce kancelářské a výstupní materiál.</t>
  </si>
  <si>
    <t>101.2_9_</t>
  </si>
  <si>
    <t>36</t>
  </si>
  <si>
    <t>122202209R00</t>
  </si>
  <si>
    <t>565310016R00</t>
  </si>
  <si>
    <t>31</t>
  </si>
  <si>
    <t>Množství</t>
  </si>
  <si>
    <t>38</t>
  </si>
  <si>
    <t>Typ skupiny</t>
  </si>
  <si>
    <t>573231143R00</t>
  </si>
  <si>
    <t>Náklady na vypracování harmonogramu stavebních prací pro stavbu s jeho průběžnou aktualizací, projednání a odsouhlasení s investorem, provozovatelem, DOS a koordinátorem BOZP.</t>
  </si>
  <si>
    <t>101.1_5_</t>
  </si>
  <si>
    <t>Náklady na vypracování harmonogramu</t>
  </si>
  <si>
    <t>Náklady na zajištění dopravy</t>
  </si>
  <si>
    <t>56</t>
  </si>
  <si>
    <t>19</t>
  </si>
  <si>
    <t>C</t>
  </si>
  <si>
    <t>Náklady (Kč)</t>
  </si>
  <si>
    <t>39</t>
  </si>
  <si>
    <t>30</t>
  </si>
  <si>
    <t>IČO/DIČ:</t>
  </si>
  <si>
    <t>Ostatní</t>
  </si>
  <si>
    <t>Náklady na oplocení, ohrazení výkopů</t>
  </si>
  <si>
    <t>Postřik spojovací z KAE modifikované, množství zbytkového asfaltu 0,25 kg/m2</t>
  </si>
  <si>
    <t>Zpracoval:</t>
  </si>
  <si>
    <t>Podkladní vrstvy komunikací, letišť a ploch</t>
  </si>
  <si>
    <t>Statutární město Jihlava</t>
  </si>
  <si>
    <t>Zhotovitel</t>
  </si>
  <si>
    <t>200 00-01</t>
  </si>
  <si>
    <t>Projektant:</t>
  </si>
  <si>
    <t>ORN celkem</t>
  </si>
  <si>
    <t>Zkrácený popis / Varianta</t>
  </si>
  <si>
    <t/>
  </si>
  <si>
    <t>Vedlejší rozpočtové náklady</t>
  </si>
  <si>
    <t>Zpevnění krajnic prohozenou zeminou tl. 13 cm</t>
  </si>
  <si>
    <t>17</t>
  </si>
  <si>
    <t>113202111R00</t>
  </si>
  <si>
    <t>Práce přesčas</t>
  </si>
  <si>
    <t>VRN-ZS_0_</t>
  </si>
  <si>
    <t>12</t>
  </si>
  <si>
    <t>Kulturní památka</t>
  </si>
  <si>
    <t>Objekt</t>
  </si>
  <si>
    <t>DPH 21%</t>
  </si>
  <si>
    <t>184</t>
  </si>
  <si>
    <t>Geometrický plán stavby</t>
  </si>
  <si>
    <t>ORN celkem z obj.</t>
  </si>
  <si>
    <t>010VD</t>
  </si>
  <si>
    <t>010VD_</t>
  </si>
  <si>
    <t>Přesuny</t>
  </si>
  <si>
    <t>MAT</t>
  </si>
  <si>
    <t xml:space="preserve">Geometrický plán stavby pro zřízení věcných břemen, pro vyhotovení smlouvy a vložení do katastru nemovitostí, zhotovený oprávněnou osobou_x000D_
_x000D_
</t>
  </si>
  <si>
    <t>Celkem:</t>
  </si>
  <si>
    <t>Mimostav. doprava</t>
  </si>
  <si>
    <t>18</t>
  </si>
  <si>
    <t>DN celkem z obj.</t>
  </si>
  <si>
    <t>122202201R00</t>
  </si>
  <si>
    <t>133301109R00</t>
  </si>
  <si>
    <t>46</t>
  </si>
  <si>
    <t xml:space="preserve">Geometrický plán stavby pro vložení do katastru nemovitostí, zhotovený oprávněnou osobou_x000D_
_x000D_
</t>
  </si>
  <si>
    <t>171101104R00</t>
  </si>
  <si>
    <t>m</t>
  </si>
  <si>
    <t>Přemístění výkopku</t>
  </si>
  <si>
    <t>RTS II / 2022</t>
  </si>
  <si>
    <t xml:space="preserve">Náklady na pořízení informačních, zákazových a příkazových cedulí pro zajištění označení stavby a příkazových cedulí pro vymezení pohybu chodců či vozidel po staveništi (osazení dle potřeby stavby), _x000D_
náklady na osazení, přemístění a zrušení cedulí_x000D_
</t>
  </si>
  <si>
    <t>Vodorovné přemístění výkopku z hor.1-4 do 10000 m</t>
  </si>
  <si>
    <t>Objednatel:</t>
  </si>
  <si>
    <t>Dopravně inženýrská opatření po dobu stavby, prováděná v souladu s pokyny Policie ČR - dopravního inspektorátu, dle pokynů příslušného odboru dopravy a správce komunikace - Služby města Jihlavy a dle pokynů dalších příslušných orgánů._x000D_
Včetně veškerého přechodného dopravního značení, vč. instalace a zajištění servisu značení po celou dobu trvání stavby._x000D_
Zajištění prací pro "Stanovení přechodné úpravy silničního provozu na komunikacích dle §77 zákona č. 361/2000 Sb., O provozu na pozemních komunikacích."</t>
  </si>
  <si>
    <t>PSV mat</t>
  </si>
  <si>
    <t>Náklady na projednání a zajištění záborů všech ploch potřebných k realizaci stavby, včetně případných poplatků za pronájem ploch.</t>
  </si>
  <si>
    <t>101.1_1_</t>
  </si>
  <si>
    <t>Zhotovitel:</t>
  </si>
  <si>
    <t>35</t>
  </si>
  <si>
    <t>Začátek výstavby:</t>
  </si>
  <si>
    <t>101.3</t>
  </si>
  <si>
    <t>VORN_0_</t>
  </si>
  <si>
    <t>A</t>
  </si>
  <si>
    <t>Náklady na vytýčení stávajících inž. sítí</t>
  </si>
  <si>
    <t>Mont mat</t>
  </si>
  <si>
    <t>13_</t>
  </si>
  <si>
    <t>Příplatek za lepivost - odkop. pro silnice v hor.3</t>
  </si>
  <si>
    <t xml:space="preserve"> </t>
  </si>
  <si>
    <t>16_</t>
  </si>
  <si>
    <t>Objednatel</t>
  </si>
  <si>
    <t>57</t>
  </si>
  <si>
    <t>(Kč)</t>
  </si>
  <si>
    <t>22</t>
  </si>
  <si>
    <t>Územní vlivy</t>
  </si>
  <si>
    <t>m3</t>
  </si>
  <si>
    <t>Datum:</t>
  </si>
  <si>
    <t>91_</t>
  </si>
  <si>
    <t>27</t>
  </si>
  <si>
    <t>37</t>
  </si>
  <si>
    <t>m2</t>
  </si>
  <si>
    <t>41</t>
  </si>
  <si>
    <t>59_</t>
  </si>
  <si>
    <t>Přesun hmot a sutí</t>
  </si>
  <si>
    <t>NUS z rozpočtu</t>
  </si>
  <si>
    <t>998225111R00</t>
  </si>
  <si>
    <t>1</t>
  </si>
  <si>
    <t>Oprava komunikce - úsek č.4</t>
  </si>
  <si>
    <t>7</t>
  </si>
  <si>
    <t>Rozměry</t>
  </si>
  <si>
    <t>101.2</t>
  </si>
  <si>
    <t>Položek:</t>
  </si>
  <si>
    <t>NUS celkem</t>
  </si>
  <si>
    <t>WORK</t>
  </si>
  <si>
    <t>Povrchové úpravy terénu</t>
  </si>
  <si>
    <t>Oprava komunikce - úsek č.2</t>
  </si>
  <si>
    <t>VRN-ZS</t>
  </si>
  <si>
    <t>47</t>
  </si>
  <si>
    <t>HSV mat</t>
  </si>
  <si>
    <t>Hloubení šachet v hor.4 do 100 m3</t>
  </si>
  <si>
    <t>Stavební rozpočet - Jen objekty celkem</t>
  </si>
  <si>
    <t>56_</t>
  </si>
  <si>
    <t>101.7_5_</t>
  </si>
  <si>
    <t>101.1_</t>
  </si>
  <si>
    <t>133301101R00</t>
  </si>
  <si>
    <t>Zkrácený popis</t>
  </si>
  <si>
    <t>28</t>
  </si>
  <si>
    <t>CELK</t>
  </si>
  <si>
    <t>Příplatek za lepivost - hloubení šachet v hor.4</t>
  </si>
  <si>
    <t>Náklady na vytýčení budovaných staveb</t>
  </si>
  <si>
    <t>34</t>
  </si>
  <si>
    <t>Úprava pláně v násypech v hor. 1-4, se zhutněním</t>
  </si>
  <si>
    <t>Ing. Karel Trojan</t>
  </si>
  <si>
    <t>Napojení Hlavní nádraží v Jihlavě na cyklotrasy č. 16 a 26</t>
  </si>
  <si>
    <t>Podklad z asfalt. recyklátu po zhutnění tl.6 cm</t>
  </si>
  <si>
    <t>Beton asfalt. ACO 11+ obrusný, š. do 3 m, tl. 6 cm</t>
  </si>
  <si>
    <t>700,0*0,2+200,0*0,2</t>
  </si>
  <si>
    <t>700+700*0,5</t>
  </si>
  <si>
    <t>564831111RT2</t>
  </si>
  <si>
    <t>Podklad ze štěrkodrti po zhutnění tloušťky 25 cm</t>
  </si>
  <si>
    <t>štěrkodrť frakce 0-32 mm v místě sanací</t>
  </si>
  <si>
    <t>101.1.1</t>
  </si>
  <si>
    <t>101.1.1_1_</t>
  </si>
  <si>
    <t>101.1.1_</t>
  </si>
  <si>
    <t>patky zábradlí</t>
  </si>
  <si>
    <t>Základy</t>
  </si>
  <si>
    <t>275313621R00</t>
  </si>
  <si>
    <t>Beton základových patek prostý C 20/25</t>
  </si>
  <si>
    <t>27_</t>
  </si>
  <si>
    <t>101.1.1_2_</t>
  </si>
  <si>
    <t>pro zábradlí</t>
  </si>
  <si>
    <t>275351215R00</t>
  </si>
  <si>
    <t>275351216R00</t>
  </si>
  <si>
    <t>Bednění stěn základových patek - odstranění</t>
  </si>
  <si>
    <t>911231111R00</t>
  </si>
  <si>
    <t>Osazení a montáž silnič.zábradlí ocelového,2 madla</t>
  </si>
  <si>
    <t>101.1.1_9_</t>
  </si>
  <si>
    <t>55395100.A</t>
  </si>
  <si>
    <t>Zábradlí silniční ocelové dvoutrubkové</t>
  </si>
  <si>
    <t>101.1.1_Z_</t>
  </si>
  <si>
    <t>101.5.2</t>
  </si>
  <si>
    <t>783</t>
  </si>
  <si>
    <t>Nátěry</t>
  </si>
  <si>
    <t>783201821R00</t>
  </si>
  <si>
    <t>Odstranění nátěrů z kovových konstrukcí opálením</t>
  </si>
  <si>
    <t>783_</t>
  </si>
  <si>
    <t>101.5.2_78_</t>
  </si>
  <si>
    <t>101.5.2_</t>
  </si>
  <si>
    <t>stávající kovové zábradlí</t>
  </si>
  <si>
    <t>783222921R00</t>
  </si>
  <si>
    <t>Údržba, nátěr syntetický kov.konstr. 2x vrchní</t>
  </si>
  <si>
    <t>stávající zábradlí</t>
  </si>
  <si>
    <t>783226100R00</t>
  </si>
  <si>
    <t>Nátěr syntetický kovových konstrukcí základní</t>
  </si>
  <si>
    <t>783904811R00</t>
  </si>
  <si>
    <t>Odrezivění kovových konstrukcí</t>
  </si>
  <si>
    <t>Prostavovacímateriál stávajícího zábradlí</t>
  </si>
  <si>
    <t>Materiál na nastavení stávajcíího zábradlí</t>
  </si>
  <si>
    <t>Prodloužení stávajícího zábradlí</t>
  </si>
  <si>
    <t>SO 01a</t>
  </si>
  <si>
    <t>914 30-0001</t>
  </si>
  <si>
    <t>RTS I / 2022</t>
  </si>
  <si>
    <t>SO 01a_9_</t>
  </si>
  <si>
    <t>SO 01a_</t>
  </si>
  <si>
    <t>P</t>
  </si>
  <si>
    <t>Osazení ocelové konstrukce pororoštu č.1</t>
  </si>
  <si>
    <t>Osazení ocelové konstrukce pororoštu č.2</t>
  </si>
  <si>
    <t>Osazení ocelové konstrukce pororoštu č.3</t>
  </si>
  <si>
    <t>Osazení ocelové konstrukce pororoštu č.4</t>
  </si>
  <si>
    <t>SO 01a_Z_</t>
  </si>
  <si>
    <t>M</t>
  </si>
  <si>
    <t>5530060</t>
  </si>
  <si>
    <t>včetně nosné konstrukce, zemních kotev, spojovacíhomateriálu a štěrkového obsypu</t>
  </si>
  <si>
    <t>SO 01b</t>
  </si>
  <si>
    <t>914001121RT6</t>
  </si>
  <si>
    <t>SO 01b_9_</t>
  </si>
  <si>
    <t>SO 01b_</t>
  </si>
  <si>
    <t>včetně dodávky sloupku a značky B 11+ IS21a</t>
  </si>
  <si>
    <t>592174230</t>
  </si>
  <si>
    <t>SO 01b_Z_</t>
  </si>
  <si>
    <t>Obrubník chodníkový ABO 16-10 1000/80/200</t>
  </si>
  <si>
    <t>59245264</t>
  </si>
  <si>
    <t>5924511915</t>
  </si>
  <si>
    <t>RTS II / 2021</t>
  </si>
  <si>
    <t>Dlažba parketa červená pro nevidomé 20x10x6 cm</t>
  </si>
  <si>
    <t>Dlažba parketa betonová 20x10x6 cm přírodní</t>
  </si>
  <si>
    <t>SO 01d</t>
  </si>
  <si>
    <t>Vytrhání obrub obrubníků silničních</t>
  </si>
  <si>
    <t>SO 01d_1_</t>
  </si>
  <si>
    <t>SO 01d_</t>
  </si>
  <si>
    <t>917762111R00</t>
  </si>
  <si>
    <t>Osazení ležat. obrub. bet. s opěrou,lože z C 16/20 Nxf1</t>
  </si>
  <si>
    <t>nájezdový obrubník</t>
  </si>
  <si>
    <t>59217020</t>
  </si>
  <si>
    <t>Obrubník nájezdový betonový 150x150x1000 mm</t>
  </si>
  <si>
    <t>596215021R00</t>
  </si>
  <si>
    <t>Kladení zámkové dlažby tl. 6 cm do drtě tl. 4 cm</t>
  </si>
  <si>
    <t>SO 01b_5_</t>
  </si>
  <si>
    <t>596291111R00</t>
  </si>
  <si>
    <t>Řezání zámkové dlažby tl. 60 mm</t>
  </si>
  <si>
    <t>SO 03</t>
  </si>
  <si>
    <t>162306111R00</t>
  </si>
  <si>
    <t>Vodorovné přemístění zemin pro zúrodnění do 500 m</t>
  </si>
  <si>
    <t>SO 03_1_</t>
  </si>
  <si>
    <t>SO 03_</t>
  </si>
  <si>
    <t>162702199R00</t>
  </si>
  <si>
    <t>Poplatek za skládku zeminy</t>
  </si>
  <si>
    <t>101.5</t>
  </si>
  <si>
    <t>Oprava komunikce - úsek u garáží</t>
  </si>
  <si>
    <t>569621116R00</t>
  </si>
  <si>
    <t>Beton asfalt. ACO 11+ obrusný, š. do 3 m, tl. 5 cm</t>
  </si>
  <si>
    <t>Bednění stěn základových patek + oprava kamenné zdi - zřízení</t>
  </si>
  <si>
    <t>zhutnění stávající vozovky</t>
  </si>
  <si>
    <t>žárově pozinkováno, s nátěrem zákl. a 2x vrchní barvou syntetickou</t>
  </si>
  <si>
    <t>Rošt kompozitový  č.1</t>
  </si>
  <si>
    <t>Oprava komunikce - úsek č.5</t>
  </si>
  <si>
    <t>101.6</t>
  </si>
  <si>
    <t>89</t>
  </si>
  <si>
    <t>Ostatní konstrukce a práce na trubním vedení</t>
  </si>
  <si>
    <t>899331111R00</t>
  </si>
  <si>
    <t>89_</t>
  </si>
  <si>
    <t>01</t>
  </si>
  <si>
    <t>21</t>
  </si>
  <si>
    <t>01_</t>
  </si>
  <si>
    <t>01_8_</t>
  </si>
  <si>
    <t>73</t>
  </si>
  <si>
    <t>Výšková úprava vstupu do 20 cm, zvýšení poklopu</t>
  </si>
  <si>
    <t>zametení a zhutnění urovnané vozovky</t>
  </si>
  <si>
    <t>Zpevnění krajnic asfaltovým recyklátem tl. 5 cm</t>
  </si>
  <si>
    <t>11</t>
  </si>
  <si>
    <t>Přípravné a přidružené práce</t>
  </si>
  <si>
    <t>53</t>
  </si>
  <si>
    <t>54</t>
  </si>
  <si>
    <t>55</t>
  </si>
  <si>
    <t>577132111RT2</t>
  </si>
  <si>
    <t>Beton asfalt. ACO 11+ obrusný, š.nad 3 m, tl. 4 cm</t>
  </si>
  <si>
    <t>577162124RT2</t>
  </si>
  <si>
    <t>Beton asfalt. ACL 16+ ložný, š. nad 3 m, tl. 7 cm</t>
  </si>
  <si>
    <t>58</t>
  </si>
  <si>
    <t>69</t>
  </si>
  <si>
    <t>70</t>
  </si>
  <si>
    <t>71</t>
  </si>
  <si>
    <t>S</t>
  </si>
  <si>
    <t>Přesuny sutí</t>
  </si>
  <si>
    <t>S_</t>
  </si>
  <si>
    <t>zemina vytěžená v úseku č. 2</t>
  </si>
  <si>
    <t>doplnění konstrukce vozovky, asfalt. Recyklát ze skládky objednatele ve vzdálenosti 5 km</t>
  </si>
  <si>
    <t xml:space="preserve"> Recyklát ze skládky objednatele ve vzdálenosti 5 km</t>
  </si>
  <si>
    <t>Oprava komunikce - úsek v ul. Polenská u zastávky veřejné dopravy</t>
  </si>
  <si>
    <t>Oprava komunikce - úsek při ul. U Hlavního nádraží</t>
  </si>
  <si>
    <t>101.8</t>
  </si>
  <si>
    <t>SO 102</t>
  </si>
  <si>
    <t>979082213R00</t>
  </si>
  <si>
    <t>979082219R00</t>
  </si>
  <si>
    <t>979999997R00</t>
  </si>
  <si>
    <t>113107620R00</t>
  </si>
  <si>
    <t>113108415R00</t>
  </si>
  <si>
    <t>564871111R00</t>
  </si>
  <si>
    <t>567122114R00</t>
  </si>
  <si>
    <t>573231111R00</t>
  </si>
  <si>
    <t>577141222RT3</t>
  </si>
  <si>
    <t>577151123RT3</t>
  </si>
  <si>
    <t>Vodorovná doprava suti po suchu do 1 km</t>
  </si>
  <si>
    <t>Příplatek za dopravu suti po suchu za další 1 km</t>
  </si>
  <si>
    <t>Poplatek za recyklaci směsi suti betonu, štěrku, živice</t>
  </si>
  <si>
    <t>Odstranění podkladu nad 50 m2,kam.drcené tl.20 cm</t>
  </si>
  <si>
    <t>Odstranění asfaltové vrstvy pl.nad 50 m2, tl.15 cm</t>
  </si>
  <si>
    <t>Podklad z kameniva zpev.cementem SC C8/10 tl.15 cm</t>
  </si>
  <si>
    <t>Postřik živičný spojovací z emulze 0,5-0,7 kg/m2</t>
  </si>
  <si>
    <t>SO 102_1_</t>
  </si>
  <si>
    <t>SO 102_5_</t>
  </si>
  <si>
    <t>SO 102_9_</t>
  </si>
  <si>
    <t>SO 102_</t>
  </si>
  <si>
    <t>Beton asfalt. ACO 16+ obrusný, š. do 3 m, tl. 5 cm</t>
  </si>
  <si>
    <t>Beton asfalt. ACL VMT 22 20/30 ložný, š. do 3 m, tl. 8 cm</t>
  </si>
  <si>
    <t>Beton asfalt. ACP 22+ podkladní, š. do 3 m, tl. 8 cm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</si>
</sst>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8" x14ac:knownFonts="1">
    <font>
      <sz val="8"/>
      <name val="Arial"/>
    </font>
    <font>
      <sz val="11"/>
      <name val="Calibri"/>
    </font>
    <font>
      <sz val="10"/>
      <color rgb="FF000000"/>
      <name val="Arial"/>
      <charset val="238"/>
    </font>
    <font>
      <sz val="12"/>
      <color rgb="FF000000"/>
      <name val="Arial"/>
      <charset val="238"/>
    </font>
    <font>
      <b/>
      <sz val="10"/>
      <color rgb="FF000000"/>
      <name val="Arial"/>
      <charset val="238"/>
    </font>
    <font>
      <b/>
      <sz val="12"/>
      <color rgb="FF000000"/>
      <name val="Arial"/>
      <charset val="238"/>
    </font>
    <font>
      <b/>
      <sz val="20"/>
      <color rgb="FF000000"/>
      <name val="Arial"/>
      <charset val="238"/>
    </font>
    <font>
      <i/>
      <sz val="10"/>
      <color rgb="FF000000"/>
      <name val="Arial"/>
      <charset val="238"/>
    </font>
    <font>
      <i/>
      <sz val="8"/>
      <color rgb="FF000000"/>
      <name val="Arial"/>
      <charset val="238"/>
    </font>
    <font>
      <sz val="18"/>
      <color rgb="FF000000"/>
      <name val="Arial"/>
      <charset val="238"/>
    </font>
    <font>
      <b/>
      <sz val="11"/>
      <color rgb="FF000000"/>
      <name val="Arial"/>
      <charset val="238"/>
    </font>
    <font>
      <i/>
      <sz val="10"/>
      <color rgb="FFDF0000"/>
      <name val="Arial"/>
      <charset val="238"/>
    </font>
    <font>
      <b/>
      <sz val="18"/>
      <color rgb="FF000000"/>
      <name val="Arial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Calibri"/>
      <family val="2"/>
      <charset val="238"/>
    </font>
    <font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i/>
      <sz val="10"/>
      <color rgb="FF000000"/>
      <name val="Arial"/>
      <family val="2"/>
      <charset val="238"/>
    </font>
    <font>
      <i/>
      <sz val="10"/>
      <color indexed="58"/>
      <name val="Arial"/>
      <family val="2"/>
      <charset val="238"/>
    </font>
    <font>
      <i/>
      <sz val="10"/>
      <color indexed="59"/>
      <name val="Arial"/>
      <family val="2"/>
      <charset val="238"/>
    </font>
    <font>
      <i/>
      <sz val="10"/>
      <name val="Arial"/>
      <family val="2"/>
      <charset val="238"/>
    </font>
    <font>
      <sz val="11"/>
      <color rgb="FF9C0006"/>
      <name val="Calibri"/>
      <family val="2"/>
      <charset val="238"/>
      <scheme val="minor"/>
    </font>
    <font>
      <sz val="11"/>
      <name val="Calibri"/>
      <charset val="1"/>
    </font>
    <font>
      <sz val="10"/>
      <name val="Arial"/>
    </font>
    <font>
      <b/>
      <sz val="10"/>
      <color indexed="56"/>
      <name val="Arial"/>
      <charset val="238"/>
    </font>
    <font>
      <sz val="10"/>
      <color indexed="8"/>
      <name val="Arial"/>
      <charset val="238"/>
    </font>
  </fonts>
  <fills count="6">
    <fill>
      <patternFill patternType="none"/>
    </fill>
    <fill>
      <patternFill patternType="gray125"/>
    </fill>
    <fill>
      <patternFill patternType="solid">
        <fgColor rgb="FFC0C0C0"/>
        <bgColor indexed="9"/>
      </patternFill>
    </fill>
    <fill>
      <patternFill patternType="solid">
        <fgColor indexed="57"/>
        <bgColor indexed="9"/>
      </patternFill>
    </fill>
    <fill>
      <patternFill patternType="solid">
        <fgColor rgb="FFFFC7CE"/>
      </patternFill>
    </fill>
    <fill>
      <patternFill patternType="solid">
        <fgColor rgb="FFC0C0C0"/>
        <bgColor rgb="FFC0C0C0"/>
      </patternFill>
    </fill>
  </fills>
  <borders count="3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 applyNumberFormat="0" applyFont="0" applyFill="0" applyBorder="0" applyAlignment="0" applyProtection="0"/>
    <xf numFmtId="0" fontId="23" fillId="4" borderId="0" applyNumberFormat="0" applyBorder="0" applyAlignment="0" applyProtection="0"/>
    <xf numFmtId="0" fontId="24" fillId="0" borderId="0"/>
    <xf numFmtId="0" fontId="25" fillId="0" borderId="0"/>
  </cellStyleXfs>
  <cellXfs count="241">
    <xf numFmtId="0" fontId="1" fillId="0" borderId="0" xfId="0" applyNumberFormat="1" applyFont="1" applyFill="1" applyBorder="1" applyAlignment="1" applyProtection="1"/>
    <xf numFmtId="0" fontId="4" fillId="0" borderId="3" xfId="0" applyNumberFormat="1" applyFont="1" applyFill="1" applyBorder="1" applyAlignment="1" applyProtection="1">
      <alignment horizontal="center" vertical="center"/>
    </xf>
    <xf numFmtId="4" fontId="5" fillId="2" borderId="4" xfId="0" applyNumberFormat="1" applyFont="1" applyFill="1" applyBorder="1" applyAlignment="1" applyProtection="1">
      <alignment horizontal="right" vertical="center"/>
    </xf>
    <xf numFmtId="0" fontId="4" fillId="0" borderId="5" xfId="0" applyNumberFormat="1" applyFont="1" applyFill="1" applyBorder="1" applyAlignment="1" applyProtection="1">
      <alignment horizontal="left" vertical="center"/>
    </xf>
    <xf numFmtId="0" fontId="2" fillId="0" borderId="8" xfId="0" applyNumberFormat="1" applyFont="1" applyFill="1" applyBorder="1" applyAlignment="1" applyProtection="1">
      <alignment horizontal="left" vertical="center"/>
    </xf>
    <xf numFmtId="0" fontId="2" fillId="0" borderId="5" xfId="0" applyNumberFormat="1" applyFont="1" applyFill="1" applyBorder="1" applyAlignment="1" applyProtection="1">
      <alignment horizontal="left" vertical="center"/>
    </xf>
    <xf numFmtId="0" fontId="2" fillId="0" borderId="10" xfId="0" applyNumberFormat="1" applyFont="1" applyFill="1" applyBorder="1" applyAlignment="1" applyProtection="1">
      <alignment horizontal="left" vertical="center"/>
    </xf>
    <xf numFmtId="4" fontId="4" fillId="2" borderId="0" xfId="0" applyNumberFormat="1" applyFont="1" applyFill="1" applyBorder="1" applyAlignment="1" applyProtection="1">
      <alignment horizontal="right" vertical="center"/>
    </xf>
    <xf numFmtId="0" fontId="4" fillId="0" borderId="12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horizontal="left" vertical="center"/>
    </xf>
    <xf numFmtId="0" fontId="6" fillId="2" borderId="14" xfId="0" applyNumberFormat="1" applyFont="1" applyFill="1" applyBorder="1" applyAlignment="1" applyProtection="1">
      <alignment horizontal="center" vertical="center"/>
    </xf>
    <xf numFmtId="0" fontId="4" fillId="0" borderId="15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right" vertical="center"/>
    </xf>
    <xf numFmtId="4" fontId="3" fillId="0" borderId="13" xfId="0" applyNumberFormat="1" applyFont="1" applyFill="1" applyBorder="1" applyAlignment="1" applyProtection="1">
      <alignment horizontal="right" vertical="center"/>
    </xf>
    <xf numFmtId="0" fontId="2" fillId="2" borderId="0" xfId="0" applyNumberFormat="1" applyFont="1" applyFill="1" applyBorder="1" applyAlignment="1" applyProtection="1">
      <alignment horizontal="left" vertical="center"/>
    </xf>
    <xf numFmtId="4" fontId="3" fillId="0" borderId="7" xfId="0" applyNumberFormat="1" applyFont="1" applyFill="1" applyBorder="1" applyAlignment="1" applyProtection="1">
      <alignment horizontal="right" vertical="center"/>
    </xf>
    <xf numFmtId="0" fontId="2" fillId="2" borderId="6" xfId="0" applyNumberFormat="1" applyFont="1" applyFill="1" applyBorder="1" applyAlignment="1" applyProtection="1">
      <alignment horizontal="left" vertical="center"/>
    </xf>
    <xf numFmtId="0" fontId="3" fillId="0" borderId="4" xfId="0" applyNumberFormat="1" applyFont="1" applyFill="1" applyBorder="1" applyAlignment="1" applyProtection="1">
      <alignment horizontal="right" vertical="center"/>
    </xf>
    <xf numFmtId="0" fontId="2" fillId="0" borderId="18" xfId="0" applyNumberFormat="1" applyFont="1" applyFill="1" applyBorder="1" applyAlignment="1" applyProtection="1">
      <alignment horizontal="left" vertical="center"/>
    </xf>
    <xf numFmtId="0" fontId="3" fillId="0" borderId="4" xfId="0" applyNumberFormat="1" applyFont="1" applyFill="1" applyBorder="1" applyAlignment="1" applyProtection="1">
      <alignment horizontal="left" vertical="center"/>
    </xf>
    <xf numFmtId="0" fontId="2" fillId="2" borderId="0" xfId="0" applyNumberFormat="1" applyFont="1" applyFill="1" applyBorder="1" applyAlignment="1" applyProtection="1">
      <alignment horizontal="left" vertical="center"/>
    </xf>
    <xf numFmtId="0" fontId="8" fillId="0" borderId="0" xfId="0" applyNumberFormat="1" applyFont="1" applyFill="1" applyBorder="1" applyAlignment="1" applyProtection="1">
      <alignment horizontal="left" vertical="center"/>
    </xf>
    <xf numFmtId="0" fontId="2" fillId="0" borderId="6" xfId="0" applyNumberFormat="1" applyFont="1" applyFill="1" applyBorder="1" applyAlignment="1" applyProtection="1">
      <alignment horizontal="left" vertical="center"/>
    </xf>
    <xf numFmtId="0" fontId="4" fillId="2" borderId="7" xfId="0" applyNumberFormat="1" applyFont="1" applyFill="1" applyBorder="1" applyAlignment="1" applyProtection="1">
      <alignment horizontal="right" vertical="center"/>
    </xf>
    <xf numFmtId="0" fontId="6" fillId="2" borderId="13" xfId="0" applyNumberFormat="1" applyFont="1" applyFill="1" applyBorder="1" applyAlignment="1" applyProtection="1">
      <alignment horizontal="center" vertical="center"/>
    </xf>
    <xf numFmtId="0" fontId="4" fillId="2" borderId="0" xfId="0" applyNumberFormat="1" applyFont="1" applyFill="1" applyBorder="1" applyAlignment="1" applyProtection="1">
      <alignment horizontal="right" vertical="center"/>
    </xf>
    <xf numFmtId="0" fontId="4" fillId="2" borderId="0" xfId="0" applyNumberFormat="1" applyFont="1" applyFill="1" applyBorder="1" applyAlignment="1" applyProtection="1">
      <alignment horizontal="left" vertical="center"/>
    </xf>
    <xf numFmtId="4" fontId="4" fillId="2" borderId="0" xfId="0" applyNumberFormat="1" applyFont="1" applyFill="1" applyBorder="1" applyAlignment="1" applyProtection="1">
      <alignment horizontal="right" vertical="center"/>
    </xf>
    <xf numFmtId="0" fontId="3" fillId="0" borderId="7" xfId="0" applyNumberFormat="1" applyFont="1" applyFill="1" applyBorder="1" applyAlignment="1" applyProtection="1">
      <alignment horizontal="right" vertical="center"/>
    </xf>
    <xf numFmtId="0" fontId="2" fillId="0" borderId="0" xfId="0" applyNumberFormat="1" applyFont="1" applyFill="1" applyBorder="1" applyAlignment="1" applyProtection="1">
      <alignment horizontal="right" vertical="center"/>
    </xf>
    <xf numFmtId="0" fontId="4" fillId="0" borderId="9" xfId="0" applyNumberFormat="1" applyFont="1" applyFill="1" applyBorder="1" applyAlignment="1" applyProtection="1">
      <alignment horizontal="center" vertical="center"/>
    </xf>
    <xf numFmtId="4" fontId="3" fillId="0" borderId="4" xfId="0" applyNumberFormat="1" applyFont="1" applyFill="1" applyBorder="1" applyAlignment="1" applyProtection="1">
      <alignment horizontal="right" vertical="center"/>
    </xf>
    <xf numFmtId="4" fontId="2" fillId="0" borderId="0" xfId="0" applyNumberFormat="1" applyFont="1" applyFill="1" applyBorder="1" applyAlignment="1" applyProtection="1">
      <alignment horizontal="right" vertical="center"/>
    </xf>
    <xf numFmtId="4" fontId="2" fillId="0" borderId="4" xfId="0" applyNumberFormat="1" applyFont="1" applyFill="1" applyBorder="1" applyAlignment="1" applyProtection="1">
      <alignment horizontal="right" vertical="center"/>
    </xf>
    <xf numFmtId="0" fontId="4" fillId="0" borderId="10" xfId="0" applyNumberFormat="1" applyFont="1" applyFill="1" applyBorder="1" applyAlignment="1" applyProtection="1">
      <alignment horizontal="center" vertical="center"/>
    </xf>
    <xf numFmtId="0" fontId="2" fillId="2" borderId="6" xfId="0" applyNumberFormat="1" applyFont="1" applyFill="1" applyBorder="1" applyAlignment="1" applyProtection="1">
      <alignment horizontal="left" vertical="center"/>
    </xf>
    <xf numFmtId="4" fontId="4" fillId="0" borderId="0" xfId="0" applyNumberFormat="1" applyFont="1" applyFill="1" applyBorder="1" applyAlignment="1" applyProtection="1">
      <alignment horizontal="right" vertical="center"/>
    </xf>
    <xf numFmtId="0" fontId="5" fillId="0" borderId="28" xfId="0" applyNumberFormat="1" applyFont="1" applyFill="1" applyBorder="1" applyAlignment="1" applyProtection="1">
      <alignment horizontal="left" vertical="center"/>
    </xf>
    <xf numFmtId="4" fontId="2" fillId="0" borderId="1" xfId="0" applyNumberFormat="1" applyFont="1" applyFill="1" applyBorder="1" applyAlignment="1" applyProtection="1">
      <alignment horizontal="right" vertical="center"/>
    </xf>
    <xf numFmtId="0" fontId="4" fillId="0" borderId="29" xfId="0" applyNumberFormat="1" applyFont="1" applyFill="1" applyBorder="1" applyAlignment="1" applyProtection="1">
      <alignment horizontal="center" vertical="center"/>
    </xf>
    <xf numFmtId="0" fontId="4" fillId="2" borderId="0" xfId="0" applyNumberFormat="1" applyFont="1" applyFill="1" applyBorder="1" applyAlignment="1" applyProtection="1">
      <alignment horizontal="left" vertical="center"/>
    </xf>
    <xf numFmtId="0" fontId="1" fillId="0" borderId="6" xfId="0" applyNumberFormat="1" applyFont="1" applyFill="1" applyBorder="1" applyAlignment="1" applyProtection="1"/>
    <xf numFmtId="0" fontId="4" fillId="0" borderId="16" xfId="0" applyNumberFormat="1" applyFont="1" applyFill="1" applyBorder="1" applyAlignment="1" applyProtection="1">
      <alignment horizontal="center" vertical="center"/>
    </xf>
    <xf numFmtId="0" fontId="4" fillId="0" borderId="2" xfId="0" applyNumberFormat="1" applyFont="1" applyFill="1" applyBorder="1" applyAlignment="1" applyProtection="1">
      <alignment horizontal="center" vertical="center"/>
    </xf>
    <xf numFmtId="0" fontId="4" fillId="0" borderId="12" xfId="0" applyNumberFormat="1" applyFont="1" applyFill="1" applyBorder="1" applyAlignment="1" applyProtection="1">
      <alignment horizontal="left" vertical="center"/>
    </xf>
    <xf numFmtId="4" fontId="2" fillId="0" borderId="7" xfId="0" applyNumberFormat="1" applyFont="1" applyFill="1" applyBorder="1" applyAlignment="1" applyProtection="1">
      <alignment horizontal="right" vertical="center"/>
    </xf>
    <xf numFmtId="4" fontId="5" fillId="2" borderId="13" xfId="0" applyNumberFormat="1" applyFont="1" applyFill="1" applyBorder="1" applyAlignment="1" applyProtection="1">
      <alignment horizontal="right" vertical="center"/>
    </xf>
    <xf numFmtId="0" fontId="2" fillId="0" borderId="7" xfId="0" applyNumberFormat="1" applyFont="1" applyFill="1" applyBorder="1" applyAlignment="1" applyProtection="1">
      <alignment horizontal="right" vertical="center"/>
    </xf>
    <xf numFmtId="0" fontId="4" fillId="0" borderId="0" xfId="0" applyNumberFormat="1" applyFont="1" applyFill="1" applyBorder="1" applyAlignment="1" applyProtection="1">
      <alignment horizontal="right" vertical="center"/>
    </xf>
    <xf numFmtId="0" fontId="5" fillId="0" borderId="30" xfId="0" applyNumberFormat="1" applyFont="1" applyFill="1" applyBorder="1" applyAlignment="1" applyProtection="1">
      <alignment horizontal="left" vertical="center"/>
    </xf>
    <xf numFmtId="0" fontId="4" fillId="2" borderId="0" xfId="0" applyNumberFormat="1" applyFont="1" applyFill="1" applyBorder="1" applyAlignment="1" applyProtection="1">
      <alignment horizontal="right" vertical="center"/>
    </xf>
    <xf numFmtId="0" fontId="4" fillId="0" borderId="8" xfId="0" applyNumberFormat="1" applyFont="1" applyFill="1" applyBorder="1" applyAlignment="1" applyProtection="1">
      <alignment horizontal="left" vertical="center"/>
    </xf>
    <xf numFmtId="4" fontId="3" fillId="0" borderId="10" xfId="0" applyNumberFormat="1" applyFont="1" applyFill="1" applyBorder="1" applyAlignment="1" applyProtection="1">
      <alignment horizontal="right" vertical="center"/>
    </xf>
    <xf numFmtId="0" fontId="4" fillId="0" borderId="5" xfId="0" applyNumberFormat="1" applyFont="1" applyFill="1" applyBorder="1" applyAlignment="1" applyProtection="1">
      <alignment horizontal="center" vertical="center"/>
    </xf>
    <xf numFmtId="0" fontId="4" fillId="2" borderId="7" xfId="0" applyNumberFormat="1" applyFont="1" applyFill="1" applyBorder="1" applyAlignment="1" applyProtection="1">
      <alignment horizontal="right" vertical="center"/>
    </xf>
    <xf numFmtId="0" fontId="2" fillId="0" borderId="6" xfId="0" applyNumberFormat="1" applyFont="1" applyFill="1" applyBorder="1" applyAlignment="1" applyProtection="1">
      <alignment horizontal="left" vertical="center"/>
    </xf>
    <xf numFmtId="0" fontId="2" fillId="0" borderId="0" xfId="0" applyNumberFormat="1" applyFont="1" applyFill="1" applyBorder="1" applyAlignment="1" applyProtection="1">
      <alignment horizontal="left" vertical="center"/>
    </xf>
    <xf numFmtId="0" fontId="4" fillId="0" borderId="0" xfId="0" applyNumberFormat="1" applyFont="1" applyFill="1" applyBorder="1" applyAlignment="1" applyProtection="1">
      <alignment horizontal="left" vertical="center"/>
    </xf>
    <xf numFmtId="0" fontId="4" fillId="2" borderId="0" xfId="0" applyNumberFormat="1" applyFont="1" applyFill="1" applyBorder="1" applyAlignment="1" applyProtection="1">
      <alignment horizontal="left" vertical="center"/>
    </xf>
    <xf numFmtId="0" fontId="11" fillId="0" borderId="0" xfId="0" applyNumberFormat="1" applyFont="1" applyFill="1" applyBorder="1" applyAlignment="1" applyProtection="1">
      <alignment horizontal="left" vertical="center" wrapText="1"/>
    </xf>
    <xf numFmtId="0" fontId="11" fillId="0" borderId="0" xfId="0" applyNumberFormat="1" applyFont="1" applyFill="1" applyBorder="1" applyAlignment="1" applyProtection="1">
      <alignment horizontal="left" vertical="center"/>
    </xf>
    <xf numFmtId="0" fontId="11" fillId="0" borderId="7" xfId="0" applyNumberFormat="1" applyFont="1" applyFill="1" applyBorder="1" applyAlignment="1" applyProtection="1">
      <alignment horizontal="left" vertical="center"/>
    </xf>
    <xf numFmtId="0" fontId="4" fillId="0" borderId="7" xfId="0" applyNumberFormat="1" applyFont="1" applyFill="1" applyBorder="1" applyAlignment="1" applyProtection="1">
      <alignment horizontal="right" vertical="center"/>
    </xf>
    <xf numFmtId="0" fontId="14" fillId="0" borderId="6" xfId="0" applyNumberFormat="1" applyFont="1" applyFill="1" applyBorder="1" applyAlignment="1" applyProtection="1">
      <alignment horizontal="left" vertical="center"/>
    </xf>
    <xf numFmtId="0" fontId="15" fillId="0" borderId="0" xfId="0" applyNumberFormat="1" applyFont="1" applyFill="1" applyBorder="1" applyAlignment="1" applyProtection="1">
      <alignment horizontal="left" vertical="center"/>
    </xf>
    <xf numFmtId="0" fontId="14" fillId="0" borderId="0" xfId="0" applyNumberFormat="1" applyFont="1" applyFill="1" applyBorder="1" applyAlignment="1" applyProtection="1">
      <alignment horizontal="left" vertical="center"/>
    </xf>
    <xf numFmtId="4" fontId="15" fillId="0" borderId="0" xfId="0" applyNumberFormat="1" applyFont="1" applyFill="1" applyBorder="1" applyAlignment="1" applyProtection="1">
      <alignment horizontal="right" vertical="center"/>
    </xf>
    <xf numFmtId="0" fontId="15" fillId="0" borderId="0" xfId="0" applyNumberFormat="1" applyFont="1" applyFill="1" applyBorder="1" applyAlignment="1" applyProtection="1">
      <alignment horizontal="right" vertical="center"/>
    </xf>
    <xf numFmtId="0" fontId="16" fillId="0" borderId="0" xfId="0" applyNumberFormat="1" applyFont="1" applyFill="1" applyBorder="1" applyAlignment="1" applyProtection="1"/>
    <xf numFmtId="49" fontId="14" fillId="0" borderId="0" xfId="0" applyNumberFormat="1" applyFont="1" applyFill="1" applyBorder="1" applyAlignment="1" applyProtection="1">
      <alignment horizontal="left" vertical="center"/>
    </xf>
    <xf numFmtId="0" fontId="13" fillId="0" borderId="0" xfId="0" applyFont="1" applyBorder="1" applyAlignment="1">
      <alignment vertical="center"/>
    </xf>
    <xf numFmtId="4" fontId="14" fillId="0" borderId="0" xfId="0" applyNumberFormat="1" applyFont="1" applyFill="1" applyBorder="1" applyAlignment="1" applyProtection="1">
      <alignment horizontal="right" vertical="center"/>
    </xf>
    <xf numFmtId="0" fontId="14" fillId="0" borderId="7" xfId="0" applyNumberFormat="1" applyFont="1" applyFill="1" applyBorder="1" applyAlignment="1" applyProtection="1">
      <alignment horizontal="right" vertical="center"/>
    </xf>
    <xf numFmtId="0" fontId="17" fillId="0" borderId="0" xfId="0" applyNumberFormat="1" applyFont="1" applyFill="1" applyBorder="1" applyAlignment="1" applyProtection="1">
      <alignment horizontal="left" vertical="center"/>
    </xf>
    <xf numFmtId="0" fontId="18" fillId="2" borderId="0" xfId="0" applyNumberFormat="1" applyFont="1" applyFill="1" applyBorder="1" applyAlignment="1" applyProtection="1">
      <alignment horizontal="left" vertical="center"/>
    </xf>
    <xf numFmtId="0" fontId="17" fillId="2" borderId="6" xfId="0" applyNumberFormat="1" applyFont="1" applyFill="1" applyBorder="1" applyAlignment="1" applyProtection="1">
      <alignment horizontal="left" vertical="center"/>
    </xf>
    <xf numFmtId="0" fontId="17" fillId="2" borderId="0" xfId="0" applyNumberFormat="1" applyFont="1" applyFill="1" applyBorder="1" applyAlignment="1" applyProtection="1">
      <alignment horizontal="left" vertical="center"/>
    </xf>
    <xf numFmtId="4" fontId="18" fillId="2" borderId="0" xfId="0" applyNumberFormat="1" applyFont="1" applyFill="1" applyBorder="1" applyAlignment="1" applyProtection="1">
      <alignment horizontal="right" vertical="center"/>
    </xf>
    <xf numFmtId="0" fontId="18" fillId="2" borderId="0" xfId="0" applyNumberFormat="1" applyFont="1" applyFill="1" applyBorder="1" applyAlignment="1" applyProtection="1">
      <alignment horizontal="right" vertical="center"/>
    </xf>
    <xf numFmtId="0" fontId="18" fillId="2" borderId="7" xfId="0" applyNumberFormat="1" applyFont="1" applyFill="1" applyBorder="1" applyAlignment="1" applyProtection="1">
      <alignment horizontal="right" vertical="center"/>
    </xf>
    <xf numFmtId="0" fontId="17" fillId="0" borderId="6" xfId="0" applyNumberFormat="1" applyFont="1" applyFill="1" applyBorder="1" applyAlignment="1" applyProtection="1">
      <alignment horizontal="left" vertical="center"/>
    </xf>
    <xf numFmtId="4" fontId="17" fillId="0" borderId="0" xfId="0" applyNumberFormat="1" applyFont="1" applyFill="1" applyBorder="1" applyAlignment="1" applyProtection="1">
      <alignment horizontal="right" vertical="center"/>
    </xf>
    <xf numFmtId="0" fontId="17" fillId="0" borderId="7" xfId="0" applyNumberFormat="1" applyFont="1" applyFill="1" applyBorder="1" applyAlignment="1" applyProtection="1">
      <alignment horizontal="right" vertical="center"/>
    </xf>
    <xf numFmtId="0" fontId="17" fillId="0" borderId="0" xfId="0" applyNumberFormat="1" applyFont="1" applyFill="1" applyBorder="1" applyAlignment="1" applyProtection="1">
      <alignment horizontal="right" vertical="center"/>
    </xf>
    <xf numFmtId="0" fontId="16" fillId="0" borderId="6" xfId="0" applyNumberFormat="1" applyFont="1" applyFill="1" applyBorder="1" applyAlignment="1" applyProtection="1"/>
    <xf numFmtId="0" fontId="19" fillId="0" borderId="0" xfId="0" applyNumberFormat="1" applyFont="1" applyFill="1" applyBorder="1" applyAlignment="1" applyProtection="1">
      <alignment horizontal="right" vertical="center"/>
    </xf>
    <xf numFmtId="0" fontId="16" fillId="0" borderId="7" xfId="0" applyNumberFormat="1" applyFont="1" applyFill="1" applyBorder="1" applyAlignment="1" applyProtection="1"/>
    <xf numFmtId="0" fontId="13" fillId="0" borderId="32" xfId="0" applyNumberFormat="1" applyFont="1" applyFill="1" applyBorder="1" applyAlignment="1" applyProtection="1">
      <alignment vertical="center"/>
    </xf>
    <xf numFmtId="0" fontId="13" fillId="0" borderId="0" xfId="0" applyFont="1" applyAlignment="1">
      <alignment vertical="center"/>
    </xf>
    <xf numFmtId="49" fontId="20" fillId="0" borderId="0" xfId="0" applyNumberFormat="1" applyFont="1" applyFill="1" applyBorder="1" applyAlignment="1" applyProtection="1">
      <alignment horizontal="right" vertical="top"/>
    </xf>
    <xf numFmtId="49" fontId="14" fillId="0" borderId="32" xfId="0" applyNumberFormat="1" applyFont="1" applyFill="1" applyBorder="1" applyAlignment="1" applyProtection="1">
      <alignment horizontal="left" vertical="center"/>
    </xf>
    <xf numFmtId="49" fontId="14" fillId="0" borderId="33" xfId="0" applyNumberFormat="1" applyFont="1" applyFill="1" applyBorder="1" applyAlignment="1" applyProtection="1">
      <alignment horizontal="right" vertical="center"/>
    </xf>
    <xf numFmtId="0" fontId="14" fillId="0" borderId="32" xfId="0" applyNumberFormat="1" applyFont="1" applyFill="1" applyBorder="1" applyAlignment="1" applyProtection="1">
      <alignment vertical="center"/>
    </xf>
    <xf numFmtId="0" fontId="14" fillId="0" borderId="0" xfId="0" applyFont="1" applyAlignment="1">
      <alignment vertical="center"/>
    </xf>
    <xf numFmtId="49" fontId="15" fillId="3" borderId="0" xfId="0" applyNumberFormat="1" applyFont="1" applyFill="1" applyBorder="1" applyAlignment="1" applyProtection="1">
      <alignment horizontal="right" vertical="center"/>
    </xf>
    <xf numFmtId="49" fontId="14" fillId="0" borderId="0" xfId="0" applyNumberFormat="1" applyFont="1" applyFill="1" applyBorder="1" applyAlignment="1" applyProtection="1">
      <alignment horizontal="right" vertical="center"/>
    </xf>
    <xf numFmtId="0" fontId="15" fillId="2" borderId="0" xfId="0" applyNumberFormat="1" applyFont="1" applyFill="1" applyBorder="1" applyAlignment="1" applyProtection="1">
      <alignment horizontal="right" vertical="center"/>
    </xf>
    <xf numFmtId="0" fontId="14" fillId="0" borderId="0" xfId="0" applyNumberFormat="1" applyFont="1" applyFill="1" applyBorder="1" applyAlignment="1" applyProtection="1">
      <alignment horizontal="right" vertical="center"/>
    </xf>
    <xf numFmtId="0" fontId="22" fillId="0" borderId="0" xfId="0" applyNumberFormat="1" applyFont="1" applyFill="1" applyBorder="1" applyAlignment="1" applyProtection="1">
      <alignment horizontal="right" vertical="center"/>
    </xf>
    <xf numFmtId="49" fontId="22" fillId="0" borderId="0" xfId="0" applyNumberFormat="1" applyFont="1" applyFill="1" applyBorder="1" applyAlignment="1" applyProtection="1">
      <alignment horizontal="right" vertical="top"/>
    </xf>
    <xf numFmtId="0" fontId="22" fillId="0" borderId="0" xfId="0" applyNumberFormat="1" applyFont="1" applyFill="1" applyBorder="1" applyAlignment="1" applyProtection="1">
      <alignment horizontal="left" vertical="center"/>
    </xf>
    <xf numFmtId="4" fontId="22" fillId="0" borderId="0" xfId="0" applyNumberFormat="1" applyFont="1" applyFill="1" applyBorder="1" applyAlignment="1" applyProtection="1">
      <alignment horizontal="right" vertical="center"/>
    </xf>
    <xf numFmtId="0" fontId="14" fillId="2" borderId="6" xfId="0" applyNumberFormat="1" applyFont="1" applyFill="1" applyBorder="1" applyAlignment="1" applyProtection="1">
      <alignment horizontal="left" vertical="center"/>
    </xf>
    <xf numFmtId="0" fontId="15" fillId="2" borderId="0" xfId="0" applyNumberFormat="1" applyFont="1" applyFill="1" applyBorder="1" applyAlignment="1" applyProtection="1">
      <alignment horizontal="left" vertical="center"/>
    </xf>
    <xf numFmtId="0" fontId="14" fillId="2" borderId="0" xfId="0" applyNumberFormat="1" applyFont="1" applyFill="1" applyBorder="1" applyAlignment="1" applyProtection="1">
      <alignment horizontal="left" vertical="center"/>
    </xf>
    <xf numFmtId="4" fontId="15" fillId="2" borderId="0" xfId="0" applyNumberFormat="1" applyFont="1" applyFill="1" applyBorder="1" applyAlignment="1" applyProtection="1">
      <alignment horizontal="right" vertical="center"/>
    </xf>
    <xf numFmtId="0" fontId="15" fillId="2" borderId="7" xfId="0" applyNumberFormat="1" applyFont="1" applyFill="1" applyBorder="1" applyAlignment="1" applyProtection="1">
      <alignment horizontal="right" vertical="center"/>
    </xf>
    <xf numFmtId="0" fontId="16" fillId="0" borderId="18" xfId="0" applyNumberFormat="1" applyFont="1" applyFill="1" applyBorder="1" applyAlignment="1" applyProtection="1"/>
    <xf numFmtId="0" fontId="16" fillId="0" borderId="1" xfId="0" applyNumberFormat="1" applyFont="1" applyFill="1" applyBorder="1" applyAlignment="1" applyProtection="1"/>
    <xf numFmtId="0" fontId="22" fillId="0" borderId="1" xfId="0" applyNumberFormat="1" applyFont="1" applyFill="1" applyBorder="1" applyAlignment="1" applyProtection="1">
      <alignment horizontal="right" vertical="center"/>
    </xf>
    <xf numFmtId="0" fontId="14" fillId="0" borderId="0" xfId="0" applyNumberFormat="1" applyFont="1" applyFill="1" applyBorder="1" applyAlignment="1" applyProtection="1">
      <alignment horizontal="left" vertical="center"/>
    </xf>
    <xf numFmtId="0" fontId="2" fillId="0" borderId="6" xfId="0" applyNumberFormat="1" applyFont="1" applyFill="1" applyBorder="1" applyAlignment="1" applyProtection="1">
      <alignment horizontal="left" vertical="center"/>
    </xf>
    <xf numFmtId="0" fontId="2" fillId="0" borderId="0" xfId="0" applyNumberFormat="1" applyFont="1" applyFill="1" applyBorder="1" applyAlignment="1" applyProtection="1">
      <alignment horizontal="left" vertical="center"/>
    </xf>
    <xf numFmtId="0" fontId="4" fillId="2" borderId="0" xfId="0" applyNumberFormat="1" applyFont="1" applyFill="1" applyBorder="1" applyAlignment="1" applyProtection="1">
      <alignment horizontal="left" vertical="center"/>
    </xf>
    <xf numFmtId="0" fontId="2" fillId="0" borderId="0" xfId="0" applyNumberFormat="1" applyFont="1" applyFill="1" applyBorder="1" applyAlignment="1" applyProtection="1">
      <alignment horizontal="left" vertical="center"/>
    </xf>
    <xf numFmtId="0" fontId="4" fillId="2" borderId="0" xfId="0" applyNumberFormat="1" applyFont="1" applyFill="1" applyBorder="1" applyAlignment="1" applyProtection="1">
      <alignment horizontal="left" vertical="center"/>
    </xf>
    <xf numFmtId="0" fontId="17" fillId="0" borderId="0" xfId="0" applyNumberFormat="1" applyFont="1" applyFill="1" applyBorder="1" applyAlignment="1" applyProtection="1">
      <alignment horizontal="left" vertical="center"/>
    </xf>
    <xf numFmtId="0" fontId="2" fillId="0" borderId="6" xfId="0" applyNumberFormat="1" applyFont="1" applyFill="1" applyBorder="1" applyAlignment="1" applyProtection="1">
      <alignment horizontal="left" vertical="center"/>
    </xf>
    <xf numFmtId="0" fontId="4" fillId="2" borderId="0" xfId="0" applyNumberFormat="1" applyFont="1" applyFill="1" applyBorder="1" applyAlignment="1" applyProtection="1">
      <alignment horizontal="left" vertical="center"/>
    </xf>
    <xf numFmtId="0" fontId="4" fillId="2" borderId="0" xfId="0" applyNumberFormat="1" applyFont="1" applyFill="1" applyBorder="1" applyAlignment="1" applyProtection="1">
      <alignment horizontal="left" vertical="center"/>
    </xf>
    <xf numFmtId="0" fontId="2" fillId="0" borderId="0" xfId="0" applyNumberFormat="1" applyFont="1" applyFill="1" applyBorder="1" applyAlignment="1" applyProtection="1">
      <alignment horizontal="left" vertical="center"/>
    </xf>
    <xf numFmtId="0" fontId="14" fillId="0" borderId="0" xfId="0" applyNumberFormat="1" applyFont="1" applyFill="1" applyBorder="1" applyAlignment="1" applyProtection="1">
      <alignment horizontal="left" vertical="center"/>
    </xf>
    <xf numFmtId="0" fontId="17" fillId="0" borderId="0" xfId="0" applyNumberFormat="1" applyFont="1" applyFill="1" applyBorder="1" applyAlignment="1" applyProtection="1">
      <alignment horizontal="left" vertical="center"/>
    </xf>
    <xf numFmtId="0" fontId="2" fillId="0" borderId="6" xfId="0" applyNumberFormat="1" applyFont="1" applyFill="1" applyBorder="1" applyAlignment="1" applyProtection="1">
      <alignment horizontal="left" vertical="center"/>
    </xf>
    <xf numFmtId="0" fontId="2" fillId="5" borderId="6" xfId="2" applyNumberFormat="1" applyFont="1" applyFill="1" applyBorder="1" applyAlignment="1" applyProtection="1">
      <alignment horizontal="left" vertical="center"/>
    </xf>
    <xf numFmtId="0" fontId="4" fillId="5" borderId="0" xfId="2" applyNumberFormat="1" applyFont="1" applyFill="1" applyBorder="1" applyAlignment="1" applyProtection="1">
      <alignment horizontal="left" vertical="center"/>
    </xf>
    <xf numFmtId="0" fontId="4" fillId="5" borderId="0" xfId="2" applyNumberFormat="1" applyFont="1" applyFill="1" applyBorder="1" applyAlignment="1" applyProtection="1">
      <alignment horizontal="left" vertical="center"/>
    </xf>
    <xf numFmtId="4" fontId="4" fillId="5" borderId="0" xfId="2" applyNumberFormat="1" applyFont="1" applyFill="1" applyBorder="1" applyAlignment="1" applyProtection="1">
      <alignment horizontal="right" vertical="center"/>
    </xf>
    <xf numFmtId="0" fontId="4" fillId="5" borderId="0" xfId="2" applyNumberFormat="1" applyFont="1" applyFill="1" applyBorder="1" applyAlignment="1" applyProtection="1">
      <alignment horizontal="right" vertical="center"/>
    </xf>
    <xf numFmtId="0" fontId="2" fillId="0" borderId="6" xfId="2" applyNumberFormat="1" applyFont="1" applyFill="1" applyBorder="1" applyAlignment="1" applyProtection="1">
      <alignment horizontal="left" vertical="center"/>
    </xf>
    <xf numFmtId="0" fontId="2" fillId="0" borderId="0" xfId="2" applyNumberFormat="1" applyFont="1" applyFill="1" applyBorder="1" applyAlignment="1" applyProtection="1">
      <alignment horizontal="left" vertical="center"/>
    </xf>
    <xf numFmtId="0" fontId="2" fillId="0" borderId="0" xfId="2" applyNumberFormat="1" applyFont="1" applyFill="1" applyBorder="1" applyAlignment="1" applyProtection="1">
      <alignment horizontal="left" vertical="center"/>
    </xf>
    <xf numFmtId="4" fontId="2" fillId="0" borderId="0" xfId="2" applyNumberFormat="1" applyFont="1" applyFill="1" applyBorder="1" applyAlignment="1" applyProtection="1">
      <alignment horizontal="right" vertical="center"/>
    </xf>
    <xf numFmtId="0" fontId="2" fillId="0" borderId="0" xfId="2" applyNumberFormat="1" applyFont="1" applyFill="1" applyBorder="1" applyAlignment="1" applyProtection="1">
      <alignment horizontal="right" vertical="center"/>
    </xf>
    <xf numFmtId="0" fontId="2" fillId="0" borderId="7" xfId="2" applyNumberFormat="1" applyFont="1" applyFill="1" applyBorder="1" applyAlignment="1" applyProtection="1">
      <alignment horizontal="right" vertical="center"/>
    </xf>
    <xf numFmtId="0" fontId="24" fillId="0" borderId="0" xfId="2"/>
    <xf numFmtId="0" fontId="14" fillId="0" borderId="0" xfId="0" applyNumberFormat="1" applyFont="1" applyFill="1" applyBorder="1" applyAlignment="1" applyProtection="1">
      <alignment horizontal="left" vertical="center"/>
    </xf>
    <xf numFmtId="0" fontId="2" fillId="0" borderId="0" xfId="0" applyNumberFormat="1" applyFont="1" applyFill="1" applyBorder="1" applyAlignment="1" applyProtection="1">
      <alignment horizontal="left" vertical="center"/>
    </xf>
    <xf numFmtId="0" fontId="15" fillId="2" borderId="0" xfId="0" applyNumberFormat="1" applyFont="1" applyFill="1" applyBorder="1" applyAlignment="1" applyProtection="1">
      <alignment horizontal="left" vertical="center"/>
    </xf>
    <xf numFmtId="4" fontId="26" fillId="3" borderId="0" xfId="3" applyNumberFormat="1" applyFont="1" applyFill="1" applyBorder="1" applyAlignment="1" applyProtection="1">
      <alignment horizontal="right" vertical="center"/>
    </xf>
    <xf numFmtId="49" fontId="26" fillId="3" borderId="0" xfId="3" applyNumberFormat="1" applyFont="1" applyFill="1" applyBorder="1" applyAlignment="1" applyProtection="1">
      <alignment horizontal="right" vertical="center"/>
    </xf>
    <xf numFmtId="0" fontId="27" fillId="0" borderId="32" xfId="3" applyNumberFormat="1" applyFont="1" applyFill="1" applyBorder="1" applyAlignment="1" applyProtection="1">
      <alignment vertical="center"/>
    </xf>
    <xf numFmtId="0" fontId="27" fillId="0" borderId="0" xfId="3" applyFont="1" applyAlignment="1">
      <alignment vertical="center"/>
    </xf>
    <xf numFmtId="49" fontId="14" fillId="0" borderId="32" xfId="3" applyNumberFormat="1" applyFont="1" applyFill="1" applyBorder="1" applyAlignment="1" applyProtection="1">
      <alignment horizontal="left" vertical="center"/>
    </xf>
    <xf numFmtId="49" fontId="14" fillId="0" borderId="0" xfId="3" applyNumberFormat="1" applyFont="1" applyFill="1" applyBorder="1" applyAlignment="1" applyProtection="1">
      <alignment horizontal="left" vertical="center"/>
    </xf>
    <xf numFmtId="4" fontId="14" fillId="0" borderId="0" xfId="3" applyNumberFormat="1" applyFont="1" applyFill="1" applyBorder="1" applyAlignment="1" applyProtection="1">
      <alignment horizontal="right" vertical="center"/>
    </xf>
    <xf numFmtId="49" fontId="14" fillId="0" borderId="33" xfId="3" applyNumberFormat="1" applyFont="1" applyFill="1" applyBorder="1" applyAlignment="1" applyProtection="1">
      <alignment horizontal="right" vertical="center"/>
    </xf>
    <xf numFmtId="0" fontId="14" fillId="0" borderId="32" xfId="3" applyNumberFormat="1" applyFont="1" applyFill="1" applyBorder="1" applyAlignment="1" applyProtection="1">
      <alignment vertical="center"/>
    </xf>
    <xf numFmtId="0" fontId="14" fillId="0" borderId="0" xfId="3" applyFont="1" applyAlignment="1">
      <alignment vertical="center"/>
    </xf>
    <xf numFmtId="49" fontId="15" fillId="3" borderId="0" xfId="3" applyNumberFormat="1" applyFont="1" applyFill="1" applyBorder="1" applyAlignment="1" applyProtection="1">
      <alignment horizontal="right" vertical="center"/>
    </xf>
    <xf numFmtId="49" fontId="14" fillId="0" borderId="0" xfId="3" applyNumberFormat="1" applyFont="1" applyFill="1" applyBorder="1" applyAlignment="1" applyProtection="1">
      <alignment horizontal="right" vertical="center"/>
    </xf>
    <xf numFmtId="4" fontId="15" fillId="3" borderId="0" xfId="3" applyNumberFormat="1" applyFont="1" applyFill="1" applyBorder="1" applyAlignment="1" applyProtection="1">
      <alignment horizontal="right" vertical="center"/>
    </xf>
    <xf numFmtId="4" fontId="1" fillId="0" borderId="0" xfId="0" applyNumberFormat="1" applyFont="1" applyFill="1" applyBorder="1" applyAlignment="1" applyProtection="1"/>
    <xf numFmtId="0" fontId="14" fillId="0" borderId="0" xfId="0" applyNumberFormat="1" applyFont="1" applyFill="1" applyBorder="1" applyAlignment="1" applyProtection="1">
      <alignment horizontal="left" vertical="center"/>
    </xf>
    <xf numFmtId="49" fontId="14" fillId="0" borderId="0" xfId="0" applyNumberFormat="1" applyFont="1" applyFill="1" applyBorder="1" applyAlignment="1" applyProtection="1">
      <alignment horizontal="left" vertical="center"/>
    </xf>
    <xf numFmtId="0" fontId="22" fillId="0" borderId="0" xfId="0" applyNumberFormat="1" applyFont="1" applyFill="1" applyBorder="1" applyAlignment="1" applyProtection="1">
      <alignment horizontal="left" vertical="top" wrapText="1"/>
    </xf>
    <xf numFmtId="0" fontId="22" fillId="0" borderId="0" xfId="0" applyNumberFormat="1" applyFont="1" applyFill="1" applyBorder="1" applyAlignment="1" applyProtection="1">
      <alignment horizontal="left" vertical="top"/>
    </xf>
    <xf numFmtId="0" fontId="22" fillId="0" borderId="33" xfId="0" applyNumberFormat="1" applyFont="1" applyFill="1" applyBorder="1" applyAlignment="1" applyProtection="1">
      <alignment horizontal="left" vertical="top"/>
    </xf>
    <xf numFmtId="0" fontId="18" fillId="2" borderId="0" xfId="0" applyNumberFormat="1" applyFont="1" applyFill="1" applyBorder="1" applyAlignment="1" applyProtection="1">
      <alignment horizontal="left" vertical="center"/>
    </xf>
    <xf numFmtId="0" fontId="4" fillId="2" borderId="0" xfId="0" applyNumberFormat="1" applyFont="1" applyFill="1" applyBorder="1" applyAlignment="1" applyProtection="1">
      <alignment horizontal="left" vertical="center"/>
    </xf>
    <xf numFmtId="0" fontId="2" fillId="0" borderId="0" xfId="0" applyNumberFormat="1" applyFont="1" applyFill="1" applyBorder="1" applyAlignment="1" applyProtection="1">
      <alignment horizontal="left" vertical="center"/>
    </xf>
    <xf numFmtId="0" fontId="22" fillId="0" borderId="0" xfId="0" applyNumberFormat="1" applyFont="1" applyFill="1" applyBorder="1" applyAlignment="1" applyProtection="1">
      <alignment horizontal="left" vertical="center" wrapText="1"/>
    </xf>
    <xf numFmtId="0" fontId="22" fillId="0" borderId="0" xfId="0" applyNumberFormat="1" applyFont="1" applyFill="1" applyBorder="1" applyAlignment="1" applyProtection="1">
      <alignment horizontal="left" vertical="center"/>
    </xf>
    <xf numFmtId="0" fontId="22" fillId="0" borderId="7" xfId="0" applyNumberFormat="1" applyFont="1" applyFill="1" applyBorder="1" applyAlignment="1" applyProtection="1">
      <alignment horizontal="left" vertical="center"/>
    </xf>
    <xf numFmtId="0" fontId="4" fillId="5" borderId="0" xfId="2" applyNumberFormat="1" applyFont="1" applyFill="1" applyBorder="1" applyAlignment="1" applyProtection="1">
      <alignment horizontal="left" vertical="center" wrapText="1"/>
    </xf>
    <xf numFmtId="0" fontId="4" fillId="5" borderId="0" xfId="2" applyNumberFormat="1" applyFont="1" applyFill="1" applyBorder="1" applyAlignment="1" applyProtection="1">
      <alignment horizontal="left" vertical="center"/>
    </xf>
    <xf numFmtId="0" fontId="2" fillId="0" borderId="0" xfId="2" applyNumberFormat="1" applyFont="1" applyFill="1" applyBorder="1" applyAlignment="1" applyProtection="1">
      <alignment horizontal="left" vertical="center" wrapText="1"/>
    </xf>
    <xf numFmtId="0" fontId="2" fillId="0" borderId="0" xfId="2" applyNumberFormat="1" applyFont="1" applyFill="1" applyBorder="1" applyAlignment="1" applyProtection="1">
      <alignment horizontal="left" vertical="center"/>
    </xf>
    <xf numFmtId="0" fontId="17" fillId="0" borderId="0" xfId="0" applyNumberFormat="1" applyFont="1" applyFill="1" applyBorder="1" applyAlignment="1" applyProtection="1">
      <alignment horizontal="left" vertical="center"/>
    </xf>
    <xf numFmtId="0" fontId="22" fillId="0" borderId="33" xfId="0" applyNumberFormat="1" applyFont="1" applyFill="1" applyBorder="1" applyAlignment="1" applyProtection="1">
      <alignment horizontal="left" vertical="center"/>
    </xf>
    <xf numFmtId="0" fontId="21" fillId="0" borderId="0" xfId="0" applyNumberFormat="1" applyFont="1" applyFill="1" applyBorder="1" applyAlignment="1" applyProtection="1">
      <alignment horizontal="left" vertical="center" wrapText="1"/>
    </xf>
    <xf numFmtId="0" fontId="21" fillId="0" borderId="0" xfId="0" applyNumberFormat="1" applyFont="1" applyFill="1" applyBorder="1" applyAlignment="1" applyProtection="1">
      <alignment horizontal="left" vertical="center"/>
    </xf>
    <xf numFmtId="0" fontId="21" fillId="0" borderId="33" xfId="0" applyNumberFormat="1" applyFont="1" applyFill="1" applyBorder="1" applyAlignment="1" applyProtection="1">
      <alignment horizontal="left" vertical="center"/>
    </xf>
    <xf numFmtId="0" fontId="9" fillId="0" borderId="0" xfId="0" applyNumberFormat="1" applyFont="1" applyFill="1" applyBorder="1" applyAlignment="1" applyProtection="1">
      <alignment horizontal="center" vertical="center"/>
    </xf>
    <xf numFmtId="0" fontId="2" fillId="0" borderId="26" xfId="0" applyNumberFormat="1" applyFont="1" applyFill="1" applyBorder="1" applyAlignment="1" applyProtection="1">
      <alignment horizontal="left" vertical="center" wrapText="1"/>
    </xf>
    <xf numFmtId="0" fontId="2" fillId="0" borderId="21" xfId="0" applyNumberFormat="1" applyFont="1" applyFill="1" applyBorder="1" applyAlignment="1" applyProtection="1">
      <alignment horizontal="left" vertical="center"/>
    </xf>
    <xf numFmtId="0" fontId="2" fillId="0" borderId="6" xfId="0" applyNumberFormat="1" applyFont="1" applyFill="1" applyBorder="1" applyAlignment="1" applyProtection="1">
      <alignment horizontal="left" vertical="center"/>
    </xf>
    <xf numFmtId="0" fontId="2" fillId="0" borderId="6" xfId="0" applyNumberFormat="1" applyFont="1" applyFill="1" applyBorder="1" applyAlignment="1" applyProtection="1">
      <alignment horizontal="left" vertical="center" wrapText="1"/>
    </xf>
    <xf numFmtId="0" fontId="2" fillId="0" borderId="21" xfId="0" applyNumberFormat="1" applyFont="1" applyFill="1" applyBorder="1" applyAlignment="1" applyProtection="1">
      <alignment horizontal="left" vertical="center" wrapText="1"/>
    </xf>
    <xf numFmtId="14" fontId="17" fillId="0" borderId="0" xfId="0" applyNumberFormat="1" applyFont="1" applyFill="1" applyBorder="1" applyAlignment="1" applyProtection="1">
      <alignment horizontal="left" vertical="center"/>
    </xf>
    <xf numFmtId="0" fontId="2" fillId="0" borderId="19" xfId="0" applyNumberFormat="1" applyFont="1" applyFill="1" applyBorder="1" applyAlignment="1" applyProtection="1">
      <alignment horizontal="left" vertical="center"/>
    </xf>
    <xf numFmtId="0" fontId="2" fillId="0" borderId="7" xfId="0" applyNumberFormat="1" applyFont="1" applyFill="1" applyBorder="1" applyAlignment="1" applyProtection="1">
      <alignment horizontal="left" vertical="center"/>
    </xf>
    <xf numFmtId="0" fontId="2" fillId="0" borderId="0" xfId="0" applyNumberFormat="1" applyFont="1" applyFill="1" applyBorder="1" applyAlignment="1" applyProtection="1">
      <alignment horizontal="left" vertical="center" wrapText="1"/>
    </xf>
    <xf numFmtId="0" fontId="4" fillId="0" borderId="2" xfId="0" applyNumberFormat="1" applyFont="1" applyFill="1" applyBorder="1" applyAlignment="1" applyProtection="1">
      <alignment horizontal="left" vertical="center"/>
    </xf>
    <xf numFmtId="0" fontId="4" fillId="0" borderId="12" xfId="0" applyNumberFormat="1" applyFont="1" applyFill="1" applyBorder="1" applyAlignment="1" applyProtection="1">
      <alignment horizontal="left" vertical="center"/>
    </xf>
    <xf numFmtId="0" fontId="4" fillId="0" borderId="21" xfId="0" applyNumberFormat="1" applyFont="1" applyFill="1" applyBorder="1" applyAlignment="1" applyProtection="1">
      <alignment horizontal="left" vertical="center" wrapText="1"/>
    </xf>
    <xf numFmtId="0" fontId="4" fillId="0" borderId="21" xfId="0" applyNumberFormat="1" applyFont="1" applyFill="1" applyBorder="1" applyAlignment="1" applyProtection="1">
      <alignment horizontal="left" vertical="center"/>
    </xf>
    <xf numFmtId="0" fontId="4" fillId="0" borderId="0" xfId="0" applyNumberFormat="1" applyFont="1" applyFill="1" applyBorder="1" applyAlignment="1" applyProtection="1">
      <alignment horizontal="left" vertical="center"/>
    </xf>
    <xf numFmtId="0" fontId="4" fillId="0" borderId="16" xfId="0" applyNumberFormat="1" applyFont="1" applyFill="1" applyBorder="1" applyAlignment="1" applyProtection="1">
      <alignment horizontal="left" vertical="center"/>
    </xf>
    <xf numFmtId="0" fontId="4" fillId="0" borderId="10" xfId="0" applyNumberFormat="1" applyFont="1" applyFill="1" applyBorder="1" applyAlignment="1" applyProtection="1">
      <alignment horizontal="left" vertical="center"/>
    </xf>
    <xf numFmtId="0" fontId="4" fillId="0" borderId="20" xfId="0" applyNumberFormat="1" applyFont="1" applyFill="1" applyBorder="1" applyAlignment="1" applyProtection="1">
      <alignment horizontal="center" vertical="center"/>
    </xf>
    <xf numFmtId="0" fontId="4" fillId="0" borderId="23" xfId="0" applyNumberFormat="1" applyFont="1" applyFill="1" applyBorder="1" applyAlignment="1" applyProtection="1">
      <alignment horizontal="center" vertical="center"/>
    </xf>
    <xf numFmtId="0" fontId="4" fillId="0" borderId="15" xfId="0" applyNumberFormat="1" applyFont="1" applyFill="1" applyBorder="1" applyAlignment="1" applyProtection="1">
      <alignment horizontal="center" vertical="center"/>
    </xf>
    <xf numFmtId="0" fontId="11" fillId="0" borderId="0" xfId="0" applyNumberFormat="1" applyFont="1" applyFill="1" applyBorder="1" applyAlignment="1" applyProtection="1">
      <alignment horizontal="left" vertical="center" wrapText="1"/>
    </xf>
    <xf numFmtId="0" fontId="11" fillId="0" borderId="0" xfId="0" applyNumberFormat="1" applyFont="1" applyFill="1" applyBorder="1" applyAlignment="1" applyProtection="1">
      <alignment horizontal="left" vertical="center"/>
    </xf>
    <xf numFmtId="0" fontId="11" fillId="0" borderId="7" xfId="0" applyNumberFormat="1" applyFont="1" applyFill="1" applyBorder="1" applyAlignment="1" applyProtection="1">
      <alignment horizontal="left" vertical="center"/>
    </xf>
    <xf numFmtId="0" fontId="22" fillId="0" borderId="7" xfId="0" applyNumberFormat="1" applyFont="1" applyFill="1" applyBorder="1" applyAlignment="1" applyProtection="1">
      <alignment horizontal="left" vertical="center" wrapText="1"/>
    </xf>
    <xf numFmtId="0" fontId="22" fillId="0" borderId="1" xfId="0" applyNumberFormat="1" applyFont="1" applyFill="1" applyBorder="1" applyAlignment="1" applyProtection="1">
      <alignment horizontal="left" vertical="center" wrapText="1"/>
    </xf>
    <xf numFmtId="0" fontId="22" fillId="0" borderId="1" xfId="0" applyNumberFormat="1" applyFont="1" applyFill="1" applyBorder="1" applyAlignment="1" applyProtection="1">
      <alignment horizontal="left" vertical="center"/>
    </xf>
    <xf numFmtId="0" fontId="22" fillId="0" borderId="4" xfId="0" applyNumberFormat="1" applyFont="1" applyFill="1" applyBorder="1" applyAlignment="1" applyProtection="1">
      <alignment horizontal="left" vertical="center"/>
    </xf>
    <xf numFmtId="0" fontId="15" fillId="2" borderId="0" xfId="0" applyNumberFormat="1" applyFont="1" applyFill="1" applyBorder="1" applyAlignment="1" applyProtection="1">
      <alignment horizontal="left" vertical="center"/>
    </xf>
    <xf numFmtId="49" fontId="14" fillId="0" borderId="0" xfId="3" applyNumberFormat="1" applyFont="1" applyFill="1" applyBorder="1" applyAlignment="1" applyProtection="1">
      <alignment horizontal="left" vertical="center"/>
    </xf>
    <xf numFmtId="0" fontId="14" fillId="0" borderId="0" xfId="3" applyNumberFormat="1" applyFont="1" applyFill="1" applyBorder="1" applyAlignment="1" applyProtection="1">
      <alignment horizontal="left" vertical="center"/>
    </xf>
    <xf numFmtId="0" fontId="2" fillId="0" borderId="2" xfId="0" applyNumberFormat="1" applyFont="1" applyFill="1" applyBorder="1" applyAlignment="1" applyProtection="1">
      <alignment horizontal="left" vertical="center"/>
    </xf>
    <xf numFmtId="14" fontId="2" fillId="0" borderId="0" xfId="0" applyNumberFormat="1" applyFont="1" applyFill="1" applyBorder="1" applyAlignment="1" applyProtection="1">
      <alignment horizontal="left" vertical="center"/>
    </xf>
    <xf numFmtId="0" fontId="2" fillId="0" borderId="1" xfId="0" applyNumberFormat="1" applyFont="1" applyFill="1" applyBorder="1" applyAlignment="1" applyProtection="1">
      <alignment horizontal="left" vertical="center"/>
    </xf>
    <xf numFmtId="0" fontId="9" fillId="0" borderId="0" xfId="0" applyNumberFormat="1" applyFont="1" applyFill="1" applyBorder="1" applyAlignment="1" applyProtection="1">
      <alignment horizontal="center" vertical="center" wrapText="1"/>
    </xf>
    <xf numFmtId="1" fontId="2" fillId="0" borderId="7" xfId="0" applyNumberFormat="1" applyFont="1" applyFill="1" applyBorder="1" applyAlignment="1" applyProtection="1">
      <alignment horizontal="left" vertical="center"/>
    </xf>
    <xf numFmtId="14" fontId="2" fillId="0" borderId="33" xfId="0" applyNumberFormat="1" applyFont="1" applyFill="1" applyBorder="1" applyAlignment="1" applyProtection="1">
      <alignment horizontal="left" vertical="center"/>
    </xf>
    <xf numFmtId="0" fontId="2" fillId="0" borderId="35" xfId="0" applyNumberFormat="1" applyFont="1" applyFill="1" applyBorder="1" applyAlignment="1" applyProtection="1">
      <alignment horizontal="left" vertical="center"/>
    </xf>
    <xf numFmtId="0" fontId="12" fillId="0" borderId="34" xfId="0" applyNumberFormat="1" applyFont="1" applyFill="1" applyBorder="1" applyAlignment="1" applyProtection="1">
      <alignment horizontal="center" vertical="center"/>
    </xf>
    <xf numFmtId="0" fontId="5" fillId="0" borderId="25" xfId="0" applyNumberFormat="1" applyFont="1" applyFill="1" applyBorder="1" applyAlignment="1" applyProtection="1">
      <alignment horizontal="left" vertical="center"/>
    </xf>
    <xf numFmtId="0" fontId="5" fillId="0" borderId="13" xfId="0" applyNumberFormat="1" applyFont="1" applyFill="1" applyBorder="1" applyAlignment="1" applyProtection="1">
      <alignment horizontal="left" vertical="center"/>
    </xf>
    <xf numFmtId="0" fontId="5" fillId="0" borderId="18" xfId="0" applyNumberFormat="1" applyFont="1" applyFill="1" applyBorder="1" applyAlignment="1" applyProtection="1">
      <alignment horizontal="left" vertical="center"/>
    </xf>
    <xf numFmtId="0" fontId="5" fillId="0" borderId="4" xfId="0" applyNumberFormat="1" applyFont="1" applyFill="1" applyBorder="1" applyAlignment="1" applyProtection="1">
      <alignment horizontal="left" vertical="center"/>
    </xf>
    <xf numFmtId="0" fontId="10" fillId="0" borderId="25" xfId="0" applyNumberFormat="1" applyFont="1" applyFill="1" applyBorder="1" applyAlignment="1" applyProtection="1">
      <alignment horizontal="left" vertical="center"/>
    </xf>
    <xf numFmtId="0" fontId="10" fillId="0" borderId="13" xfId="0" applyNumberFormat="1" applyFont="1" applyFill="1" applyBorder="1" applyAlignment="1" applyProtection="1">
      <alignment horizontal="left" vertical="center"/>
    </xf>
    <xf numFmtId="0" fontId="5" fillId="0" borderId="6" xfId="0" applyNumberFormat="1" applyFont="1" applyFill="1" applyBorder="1" applyAlignment="1" applyProtection="1">
      <alignment horizontal="left" vertical="center"/>
    </xf>
    <xf numFmtId="0" fontId="5" fillId="0" borderId="7" xfId="0" applyNumberFormat="1" applyFont="1" applyFill="1" applyBorder="1" applyAlignment="1" applyProtection="1">
      <alignment horizontal="left" vertical="center"/>
    </xf>
    <xf numFmtId="0" fontId="5" fillId="0" borderId="27" xfId="0" applyNumberFormat="1" applyFont="1" applyFill="1" applyBorder="1" applyAlignment="1" applyProtection="1">
      <alignment horizontal="left" vertical="center"/>
    </xf>
    <xf numFmtId="0" fontId="3" fillId="0" borderId="1" xfId="0" applyNumberFormat="1" applyFont="1" applyFill="1" applyBorder="1" applyAlignment="1" applyProtection="1">
      <alignment horizontal="left" vertical="center"/>
    </xf>
    <xf numFmtId="0" fontId="3" fillId="0" borderId="4" xfId="0" applyNumberFormat="1" applyFont="1" applyFill="1" applyBorder="1" applyAlignment="1" applyProtection="1">
      <alignment horizontal="left" vertical="center"/>
    </xf>
    <xf numFmtId="0" fontId="3" fillId="0" borderId="0" xfId="0" applyNumberFormat="1" applyFont="1" applyFill="1" applyBorder="1" applyAlignment="1" applyProtection="1">
      <alignment horizontal="left" vertical="center"/>
    </xf>
    <xf numFmtId="0" fontId="3" fillId="0" borderId="7" xfId="0" applyNumberFormat="1" applyFont="1" applyFill="1" applyBorder="1" applyAlignment="1" applyProtection="1">
      <alignment horizontal="left" vertical="center"/>
    </xf>
    <xf numFmtId="0" fontId="5" fillId="2" borderId="25" xfId="0" applyNumberFormat="1" applyFont="1" applyFill="1" applyBorder="1" applyAlignment="1" applyProtection="1">
      <alignment horizontal="left" vertical="center"/>
    </xf>
    <xf numFmtId="0" fontId="5" fillId="2" borderId="1" xfId="0" applyNumberFormat="1" applyFont="1" applyFill="1" applyBorder="1" applyAlignment="1" applyProtection="1">
      <alignment horizontal="left" vertical="center"/>
    </xf>
    <xf numFmtId="0" fontId="5" fillId="0" borderId="1" xfId="0" applyNumberFormat="1" applyFont="1" applyFill="1" applyBorder="1" applyAlignment="1" applyProtection="1">
      <alignment horizontal="left" vertical="center"/>
    </xf>
    <xf numFmtId="0" fontId="5" fillId="2" borderId="27" xfId="0" applyNumberFormat="1" applyFont="1" applyFill="1" applyBorder="1" applyAlignment="1" applyProtection="1">
      <alignment horizontal="left" vertical="center"/>
    </xf>
    <xf numFmtId="0" fontId="5" fillId="2" borderId="18" xfId="0" applyNumberFormat="1" applyFont="1" applyFill="1" applyBorder="1" applyAlignment="1" applyProtection="1">
      <alignment horizontal="left" vertical="center"/>
    </xf>
    <xf numFmtId="0" fontId="3" fillId="0" borderId="11" xfId="0" applyNumberFormat="1" applyFont="1" applyFill="1" applyBorder="1" applyAlignment="1" applyProtection="1">
      <alignment horizontal="left" vertical="center"/>
    </xf>
    <xf numFmtId="0" fontId="3" fillId="0" borderId="2" xfId="0" applyNumberFormat="1" applyFont="1" applyFill="1" applyBorder="1" applyAlignment="1" applyProtection="1">
      <alignment horizontal="left" vertical="center"/>
    </xf>
    <xf numFmtId="0" fontId="3" fillId="0" borderId="17" xfId="0" applyNumberFormat="1" applyFont="1" applyFill="1" applyBorder="1" applyAlignment="1" applyProtection="1">
      <alignment horizontal="left" vertical="center"/>
    </xf>
    <xf numFmtId="0" fontId="3" fillId="0" borderId="31" xfId="0" applyNumberFormat="1" applyFont="1" applyFill="1" applyBorder="1" applyAlignment="1" applyProtection="1">
      <alignment horizontal="left" vertical="center"/>
    </xf>
    <xf numFmtId="0" fontId="3" fillId="0" borderId="24" xfId="0" applyNumberFormat="1" applyFont="1" applyFill="1" applyBorder="1" applyAlignment="1" applyProtection="1">
      <alignment horizontal="left" vertical="center"/>
    </xf>
    <xf numFmtId="0" fontId="3" fillId="0" borderId="22" xfId="0" applyNumberFormat="1" applyFont="1" applyFill="1" applyBorder="1" applyAlignment="1" applyProtection="1">
      <alignment horizontal="left" vertical="center"/>
    </xf>
    <xf numFmtId="0" fontId="3" fillId="0" borderId="16" xfId="0" applyNumberFormat="1" applyFont="1" applyFill="1" applyBorder="1" applyAlignment="1" applyProtection="1">
      <alignment horizontal="left" vertical="center"/>
    </xf>
    <xf numFmtId="0" fontId="3" fillId="0" borderId="9" xfId="0" applyNumberFormat="1" applyFont="1" applyFill="1" applyBorder="1" applyAlignment="1" applyProtection="1">
      <alignment horizontal="left" vertical="center"/>
    </xf>
    <xf numFmtId="4" fontId="2" fillId="0" borderId="0" xfId="0" applyNumberFormat="1" applyFont="1" applyFill="1" applyBorder="1" applyAlignment="1" applyProtection="1">
      <alignment horizontal="right" vertical="center"/>
      <protection locked="0"/>
    </xf>
    <xf numFmtId="4" fontId="14" fillId="0" borderId="0" xfId="0" applyNumberFormat="1" applyFont="1" applyFill="1" applyBorder="1" applyAlignment="1" applyProtection="1">
      <alignment horizontal="right" vertical="center"/>
      <protection locked="0"/>
    </xf>
    <xf numFmtId="4" fontId="17" fillId="0" borderId="0" xfId="0" applyNumberFormat="1" applyFont="1" applyFill="1" applyBorder="1" applyAlignment="1" applyProtection="1">
      <alignment horizontal="right" vertical="center"/>
      <protection locked="0"/>
    </xf>
    <xf numFmtId="4" fontId="14" fillId="0" borderId="0" xfId="3" applyNumberFormat="1" applyFont="1" applyFill="1" applyBorder="1" applyAlignment="1" applyProtection="1">
      <alignment horizontal="right" vertical="center"/>
      <protection locked="0"/>
    </xf>
  </cellXfs>
  <cellStyles count="4">
    <cellStyle name="Chybně" xfId="1"/>
    <cellStyle name="Normální" xfId="0" builtinId="0"/>
    <cellStyle name="Normální_Stavební rozpočet" xfId="2"/>
    <cellStyle name="Normální_Stavební rozpočet_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BW227"/>
  <sheetViews>
    <sheetView showOutlineSymbols="0" workbookViewId="0">
      <pane ySplit="11" topLeftCell="A12" activePane="bottomLeft" state="frozenSplit"/>
      <selection activeCell="A556" sqref="A556:N556"/>
      <selection pane="bottomLeft" activeCell="H33" sqref="H33"/>
    </sheetView>
  </sheetViews>
  <sheetFormatPr defaultColWidth="14.140625" defaultRowHeight="15" customHeight="1" x14ac:dyDescent="0.3"/>
  <cols>
    <col min="1" max="1" width="4.7109375"/>
    <col min="2" max="2" width="8.85546875"/>
    <col min="3" max="3" width="20.85546875"/>
    <col min="4" max="4" width="28.28515625"/>
    <col min="5" max="5" width="48.85546875"/>
    <col min="6" max="6" width="7.42578125"/>
    <col min="7" max="7" width="15"/>
    <col min="8" max="8" width="15.140625" bestFit="1" customWidth="1"/>
    <col min="9" max="11" width="18.28515625"/>
    <col min="12" max="14" width="13.7109375"/>
    <col min="25" max="74" width="14.140625" hidden="1"/>
  </cols>
  <sheetData>
    <row r="1" spans="1:64" ht="54.75" customHeight="1" x14ac:dyDescent="0.3">
      <c r="A1" s="173" t="s">
        <v>116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</row>
    <row r="2" spans="1:64" ht="15" customHeight="1" x14ac:dyDescent="0.3">
      <c r="A2" s="174" t="s">
        <v>12</v>
      </c>
      <c r="B2" s="175"/>
      <c r="C2" s="175"/>
      <c r="D2" s="185" t="s">
        <v>244</v>
      </c>
      <c r="E2" s="186"/>
      <c r="F2" s="175" t="s">
        <v>0</v>
      </c>
      <c r="G2" s="175"/>
      <c r="H2" s="175" t="s">
        <v>199</v>
      </c>
      <c r="I2" s="178" t="s">
        <v>184</v>
      </c>
      <c r="J2" s="178" t="s">
        <v>145</v>
      </c>
      <c r="K2" s="175"/>
      <c r="L2" s="175"/>
      <c r="M2" s="175"/>
      <c r="N2" s="180"/>
    </row>
    <row r="3" spans="1:64" ht="15" customHeight="1" x14ac:dyDescent="0.3">
      <c r="A3" s="176"/>
      <c r="B3" s="160"/>
      <c r="C3" s="160"/>
      <c r="D3" s="187"/>
      <c r="E3" s="187"/>
      <c r="F3" s="160"/>
      <c r="G3" s="160"/>
      <c r="H3" s="160"/>
      <c r="I3" s="160"/>
      <c r="J3" s="160"/>
      <c r="K3" s="160"/>
      <c r="L3" s="160"/>
      <c r="M3" s="160"/>
      <c r="N3" s="181"/>
    </row>
    <row r="4" spans="1:64" ht="15" customHeight="1" x14ac:dyDescent="0.3">
      <c r="A4" s="177" t="s">
        <v>117</v>
      </c>
      <c r="B4" s="160"/>
      <c r="C4" s="160"/>
      <c r="D4" s="182" t="s">
        <v>199</v>
      </c>
      <c r="E4" s="160"/>
      <c r="F4" s="160" t="s">
        <v>191</v>
      </c>
      <c r="G4" s="160"/>
      <c r="H4" s="160" t="s">
        <v>199</v>
      </c>
      <c r="I4" s="182" t="s">
        <v>148</v>
      </c>
      <c r="J4" s="160" t="s">
        <v>101</v>
      </c>
      <c r="K4" s="160"/>
      <c r="L4" s="160"/>
      <c r="M4" s="160"/>
      <c r="N4" s="181"/>
    </row>
    <row r="5" spans="1:64" ht="15" customHeight="1" x14ac:dyDescent="0.3">
      <c r="A5" s="176"/>
      <c r="B5" s="160"/>
      <c r="C5" s="160"/>
      <c r="D5" s="160"/>
      <c r="E5" s="160"/>
      <c r="F5" s="160"/>
      <c r="G5" s="160"/>
      <c r="H5" s="160"/>
      <c r="I5" s="160"/>
      <c r="J5" s="160"/>
      <c r="K5" s="160"/>
      <c r="L5" s="160"/>
      <c r="M5" s="160"/>
      <c r="N5" s="181"/>
    </row>
    <row r="6" spans="1:64" ht="15" customHeight="1" x14ac:dyDescent="0.3">
      <c r="A6" s="177" t="s">
        <v>18</v>
      </c>
      <c r="B6" s="160"/>
      <c r="C6" s="160"/>
      <c r="D6" s="182" t="s">
        <v>57</v>
      </c>
      <c r="E6" s="160"/>
      <c r="F6" s="160" t="s">
        <v>72</v>
      </c>
      <c r="G6" s="160"/>
      <c r="H6" s="160" t="s">
        <v>199</v>
      </c>
      <c r="I6" s="182" t="s">
        <v>189</v>
      </c>
      <c r="J6" s="160" t="s">
        <v>101</v>
      </c>
      <c r="K6" s="160"/>
      <c r="L6" s="160"/>
      <c r="M6" s="160"/>
      <c r="N6" s="181"/>
    </row>
    <row r="7" spans="1:64" ht="15" customHeight="1" x14ac:dyDescent="0.3">
      <c r="A7" s="176"/>
      <c r="B7" s="160"/>
      <c r="C7" s="160"/>
      <c r="D7" s="160"/>
      <c r="E7" s="160"/>
      <c r="F7" s="160"/>
      <c r="G7" s="160"/>
      <c r="H7" s="160"/>
      <c r="I7" s="160"/>
      <c r="J7" s="160"/>
      <c r="K7" s="160"/>
      <c r="L7" s="160"/>
      <c r="M7" s="160"/>
      <c r="N7" s="181"/>
    </row>
    <row r="8" spans="1:64" ht="15" customHeight="1" x14ac:dyDescent="0.3">
      <c r="A8" s="177" t="s">
        <v>102</v>
      </c>
      <c r="B8" s="160"/>
      <c r="C8" s="160"/>
      <c r="D8" s="182" t="s">
        <v>199</v>
      </c>
      <c r="E8" s="160"/>
      <c r="F8" s="160" t="s">
        <v>118</v>
      </c>
      <c r="G8" s="160"/>
      <c r="H8" s="179">
        <v>46097</v>
      </c>
      <c r="I8" s="182" t="s">
        <v>143</v>
      </c>
      <c r="J8" s="182" t="s">
        <v>243</v>
      </c>
      <c r="K8" s="160"/>
      <c r="L8" s="160"/>
      <c r="M8" s="160"/>
      <c r="N8" s="181"/>
    </row>
    <row r="9" spans="1:64" ht="15" customHeight="1" x14ac:dyDescent="0.3">
      <c r="A9" s="176"/>
      <c r="B9" s="160"/>
      <c r="C9" s="160"/>
      <c r="D9" s="160"/>
      <c r="E9" s="160"/>
      <c r="F9" s="160"/>
      <c r="G9" s="160"/>
      <c r="H9" s="160"/>
      <c r="I9" s="160"/>
      <c r="J9" s="160"/>
      <c r="K9" s="160"/>
      <c r="L9" s="160"/>
      <c r="M9" s="160"/>
      <c r="N9" s="181"/>
    </row>
    <row r="10" spans="1:64" ht="15" customHeight="1" x14ac:dyDescent="0.3">
      <c r="A10" s="51" t="s">
        <v>16</v>
      </c>
      <c r="B10" s="44" t="s">
        <v>160</v>
      </c>
      <c r="C10" s="44" t="s">
        <v>74</v>
      </c>
      <c r="D10" s="183" t="s">
        <v>150</v>
      </c>
      <c r="E10" s="184"/>
      <c r="F10" s="44" t="s">
        <v>77</v>
      </c>
      <c r="G10" s="8" t="s">
        <v>125</v>
      </c>
      <c r="H10" s="43" t="s">
        <v>71</v>
      </c>
      <c r="I10" s="190" t="s">
        <v>136</v>
      </c>
      <c r="J10" s="191"/>
      <c r="K10" s="192"/>
      <c r="L10" s="191" t="s">
        <v>36</v>
      </c>
      <c r="M10" s="191"/>
      <c r="N10" s="39" t="s">
        <v>55</v>
      </c>
      <c r="BK10" s="25" t="s">
        <v>87</v>
      </c>
      <c r="BL10" s="48" t="s">
        <v>111</v>
      </c>
    </row>
    <row r="11" spans="1:64" ht="15" customHeight="1" x14ac:dyDescent="0.3">
      <c r="A11" s="5" t="s">
        <v>199</v>
      </c>
      <c r="B11" s="6" t="s">
        <v>199</v>
      </c>
      <c r="C11" s="6" t="s">
        <v>199</v>
      </c>
      <c r="D11" s="188" t="s">
        <v>220</v>
      </c>
      <c r="E11" s="189"/>
      <c r="F11" s="6" t="s">
        <v>199</v>
      </c>
      <c r="G11" s="6" t="s">
        <v>199</v>
      </c>
      <c r="H11" s="42" t="s">
        <v>203</v>
      </c>
      <c r="I11" s="53" t="s">
        <v>10</v>
      </c>
      <c r="J11" s="34" t="s">
        <v>41</v>
      </c>
      <c r="K11" s="30" t="s">
        <v>23</v>
      </c>
      <c r="L11" s="34" t="s">
        <v>75</v>
      </c>
      <c r="M11" s="42" t="s">
        <v>23</v>
      </c>
      <c r="N11" s="1" t="s">
        <v>53</v>
      </c>
      <c r="Z11" s="25" t="s">
        <v>167</v>
      </c>
      <c r="AA11" s="25" t="s">
        <v>127</v>
      </c>
      <c r="AB11" s="25" t="s">
        <v>229</v>
      </c>
      <c r="AC11" s="25" t="s">
        <v>58</v>
      </c>
      <c r="AD11" s="25" t="s">
        <v>186</v>
      </c>
      <c r="AE11" s="25" t="s">
        <v>82</v>
      </c>
      <c r="AF11" s="25" t="s">
        <v>196</v>
      </c>
      <c r="AG11" s="25" t="s">
        <v>95</v>
      </c>
      <c r="AH11" s="25" t="s">
        <v>54</v>
      </c>
      <c r="BH11" s="25" t="s">
        <v>168</v>
      </c>
      <c r="BI11" s="25" t="s">
        <v>224</v>
      </c>
      <c r="BJ11" s="25" t="s">
        <v>238</v>
      </c>
    </row>
    <row r="12" spans="1:64" ht="15" customHeight="1" x14ac:dyDescent="0.3">
      <c r="A12" s="16" t="s">
        <v>151</v>
      </c>
      <c r="B12" s="26" t="s">
        <v>60</v>
      </c>
      <c r="C12" s="26" t="s">
        <v>151</v>
      </c>
      <c r="D12" s="159" t="s">
        <v>93</v>
      </c>
      <c r="E12" s="159"/>
      <c r="F12" s="20" t="s">
        <v>199</v>
      </c>
      <c r="G12" s="20" t="s">
        <v>199</v>
      </c>
      <c r="H12" s="20" t="s">
        <v>199</v>
      </c>
      <c r="I12" s="27">
        <f>I13+I21+I16+I25</f>
        <v>0</v>
      </c>
      <c r="J12" s="27">
        <f>J13+J21+J16+J25</f>
        <v>0</v>
      </c>
      <c r="K12" s="27">
        <f>K13+K21+K16+K25</f>
        <v>0</v>
      </c>
      <c r="L12" s="50" t="s">
        <v>151</v>
      </c>
      <c r="M12" s="27">
        <f>M13+M16+M21</f>
        <v>18.523899999999998</v>
      </c>
      <c r="N12" s="54" t="s">
        <v>151</v>
      </c>
    </row>
    <row r="13" spans="1:64" ht="15" customHeight="1" x14ac:dyDescent="0.3">
      <c r="A13" s="35" t="s">
        <v>151</v>
      </c>
      <c r="B13" s="40" t="s">
        <v>60</v>
      </c>
      <c r="C13" s="40" t="s">
        <v>172</v>
      </c>
      <c r="D13" s="159" t="s">
        <v>225</v>
      </c>
      <c r="E13" s="159"/>
      <c r="F13" s="14" t="s">
        <v>199</v>
      </c>
      <c r="G13" s="14" t="s">
        <v>199</v>
      </c>
      <c r="H13" s="14" t="s">
        <v>199</v>
      </c>
      <c r="I13" s="7">
        <f>SUM(I14:I14)</f>
        <v>0</v>
      </c>
      <c r="J13" s="7">
        <f>SUM(J14:J14)</f>
        <v>0</v>
      </c>
      <c r="K13" s="7">
        <f>SUM(K14:K14)</f>
        <v>0</v>
      </c>
      <c r="L13" s="25" t="s">
        <v>151</v>
      </c>
      <c r="M13" s="7">
        <f>SUM(M14:M14)</f>
        <v>0</v>
      </c>
      <c r="N13" s="23" t="s">
        <v>151</v>
      </c>
      <c r="AI13" s="25" t="s">
        <v>60</v>
      </c>
      <c r="AS13" s="7">
        <f>SUM(AJ14:AJ14)</f>
        <v>0</v>
      </c>
      <c r="AT13" s="7">
        <f>SUM(AK14:AK14)</f>
        <v>0</v>
      </c>
      <c r="AU13" s="7">
        <f>SUM(AL14:AL14)</f>
        <v>0</v>
      </c>
    </row>
    <row r="14" spans="1:64" ht="15" customHeight="1" x14ac:dyDescent="0.3">
      <c r="A14" s="22" t="s">
        <v>26</v>
      </c>
      <c r="B14" s="9" t="s">
        <v>60</v>
      </c>
      <c r="C14" s="9" t="s">
        <v>63</v>
      </c>
      <c r="D14" s="160" t="s">
        <v>242</v>
      </c>
      <c r="E14" s="160"/>
      <c r="F14" s="9" t="s">
        <v>211</v>
      </c>
      <c r="G14" s="32">
        <v>130</v>
      </c>
      <c r="H14" s="237"/>
      <c r="I14" s="32">
        <f>G14*AO14</f>
        <v>0</v>
      </c>
      <c r="J14" s="32">
        <f>G14*AP14</f>
        <v>0</v>
      </c>
      <c r="K14" s="32">
        <f>G14*H14</f>
        <v>0</v>
      </c>
      <c r="L14" s="32">
        <v>0</v>
      </c>
      <c r="M14" s="32">
        <f>G14*L14</f>
        <v>0</v>
      </c>
      <c r="N14" s="47" t="s">
        <v>181</v>
      </c>
      <c r="Z14" s="32">
        <f>IF(AQ14="5",BJ14,0)</f>
        <v>0</v>
      </c>
      <c r="AB14" s="32">
        <f>IF(AQ14="1",BH14,0)</f>
        <v>0</v>
      </c>
      <c r="AC14" s="32">
        <f>IF(AQ14="1",BI14,0)</f>
        <v>0</v>
      </c>
      <c r="AD14" s="32">
        <f>IF(AQ14="7",BH14,0)</f>
        <v>0</v>
      </c>
      <c r="AE14" s="32">
        <f>IF(AQ14="7",BI14,0)</f>
        <v>0</v>
      </c>
      <c r="AF14" s="32">
        <f>IF(AQ14="2",BH14,0)</f>
        <v>0</v>
      </c>
      <c r="AG14" s="32">
        <f>IF(AQ14="2",BI14,0)</f>
        <v>0</v>
      </c>
      <c r="AH14" s="32">
        <f>IF(AQ14="0",BJ14,0)</f>
        <v>0</v>
      </c>
      <c r="AI14" s="25" t="s">
        <v>60</v>
      </c>
      <c r="AJ14" s="32">
        <f>IF(AN14=0,K14,0)</f>
        <v>0</v>
      </c>
      <c r="AK14" s="32">
        <f>IF(AN14=15,K14,0)</f>
        <v>0</v>
      </c>
      <c r="AL14" s="32">
        <f>IF(AN14=21,K14,0)</f>
        <v>0</v>
      </c>
      <c r="AN14" s="32">
        <v>21</v>
      </c>
      <c r="AO14" s="32">
        <f>H14*0</f>
        <v>0</v>
      </c>
      <c r="AP14" s="32">
        <f>H14*(1-0)</f>
        <v>0</v>
      </c>
      <c r="AQ14" s="29" t="s">
        <v>217</v>
      </c>
      <c r="AV14" s="32">
        <f>AW14+AX14</f>
        <v>0</v>
      </c>
      <c r="AW14" s="32">
        <f>G14*AO14</f>
        <v>0</v>
      </c>
      <c r="AX14" s="32">
        <f>G14*AP14</f>
        <v>0</v>
      </c>
      <c r="AY14" s="29" t="s">
        <v>104</v>
      </c>
      <c r="AZ14" s="29" t="s">
        <v>188</v>
      </c>
      <c r="BA14" s="25" t="s">
        <v>234</v>
      </c>
      <c r="BC14" s="32">
        <f>AW14+AX14</f>
        <v>0</v>
      </c>
      <c r="BD14" s="32">
        <f>H14/(100-BE14)*100</f>
        <v>0</v>
      </c>
      <c r="BE14" s="32">
        <v>0</v>
      </c>
      <c r="BF14" s="32">
        <f>M14</f>
        <v>0</v>
      </c>
      <c r="BH14" s="32">
        <f>G14*AO14</f>
        <v>0</v>
      </c>
      <c r="BI14" s="32">
        <f>G14*AP14</f>
        <v>0</v>
      </c>
      <c r="BJ14" s="32">
        <f>G14*H14</f>
        <v>0</v>
      </c>
      <c r="BK14" s="32"/>
      <c r="BL14" s="32">
        <v>18</v>
      </c>
    </row>
    <row r="15" spans="1:64" s="68" customFormat="1" ht="13.5" customHeight="1" x14ac:dyDescent="0.3">
      <c r="A15" s="84"/>
      <c r="C15" s="98" t="s">
        <v>108</v>
      </c>
      <c r="D15" s="161" t="s">
        <v>343</v>
      </c>
      <c r="E15" s="162"/>
      <c r="F15" s="162"/>
      <c r="G15" s="162"/>
      <c r="H15" s="162"/>
      <c r="I15" s="162"/>
      <c r="J15" s="162"/>
      <c r="K15" s="162"/>
      <c r="L15" s="162"/>
      <c r="M15" s="162"/>
      <c r="N15" s="163"/>
    </row>
    <row r="16" spans="1:64" ht="15" customHeight="1" x14ac:dyDescent="0.3">
      <c r="A16" s="35" t="s">
        <v>151</v>
      </c>
      <c r="B16" s="58" t="s">
        <v>60</v>
      </c>
      <c r="C16" s="58" t="s">
        <v>133</v>
      </c>
      <c r="D16" s="159" t="s">
        <v>144</v>
      </c>
      <c r="E16" s="159"/>
      <c r="F16" s="20" t="s">
        <v>199</v>
      </c>
      <c r="G16" s="20" t="s">
        <v>199</v>
      </c>
      <c r="H16" s="20" t="s">
        <v>199</v>
      </c>
      <c r="I16" s="27">
        <f>SUM(I17:I19)</f>
        <v>0</v>
      </c>
      <c r="J16" s="27">
        <f>SUM(J17:J19)</f>
        <v>0</v>
      </c>
      <c r="K16" s="27">
        <f>SUM(K17:K19)</f>
        <v>0</v>
      </c>
      <c r="L16" s="50" t="s">
        <v>151</v>
      </c>
      <c r="M16" s="27">
        <f>SUM(M17:M19)</f>
        <v>5</v>
      </c>
      <c r="N16" s="54" t="s">
        <v>151</v>
      </c>
      <c r="AI16" s="50" t="s">
        <v>68</v>
      </c>
      <c r="AS16" s="27">
        <f>SUM(AJ17:AJ19)</f>
        <v>0</v>
      </c>
      <c r="AT16" s="27">
        <f>SUM(AK17:AK19)</f>
        <v>0</v>
      </c>
      <c r="AU16" s="27">
        <f>SUM(AL17:AL19)</f>
        <v>0</v>
      </c>
    </row>
    <row r="17" spans="1:64" ht="15" customHeight="1" x14ac:dyDescent="0.3">
      <c r="A17" s="55">
        <v>5</v>
      </c>
      <c r="B17" s="56" t="s">
        <v>60</v>
      </c>
      <c r="C17" s="56" t="s">
        <v>123</v>
      </c>
      <c r="D17" s="160" t="s">
        <v>245</v>
      </c>
      <c r="E17" s="160"/>
      <c r="F17" s="56" t="s">
        <v>211</v>
      </c>
      <c r="G17" s="32">
        <v>20</v>
      </c>
      <c r="H17" s="237"/>
      <c r="I17" s="32">
        <v>0</v>
      </c>
      <c r="J17" s="32">
        <f>G17*H17</f>
        <v>0</v>
      </c>
      <c r="K17" s="32">
        <f>G17*H17</f>
        <v>0</v>
      </c>
      <c r="L17" s="32">
        <v>0.25</v>
      </c>
      <c r="M17" s="32">
        <f>G17*L17</f>
        <v>5</v>
      </c>
      <c r="N17" s="47" t="s">
        <v>181</v>
      </c>
      <c r="Z17" s="32">
        <f>IF(AQ17="5",BJ17,0)</f>
        <v>0</v>
      </c>
      <c r="AB17" s="32">
        <f>IF(AQ17="1",BH17,0)</f>
        <v>0</v>
      </c>
      <c r="AC17" s="32">
        <f>IF(AQ17="1",BI17,0)</f>
        <v>0</v>
      </c>
      <c r="AD17" s="32">
        <f>IF(AQ17="7",BH17,0)</f>
        <v>0</v>
      </c>
      <c r="AE17" s="32">
        <f>IF(AQ17="7",BI17,0)</f>
        <v>0</v>
      </c>
      <c r="AF17" s="32">
        <f>IF(AQ17="2",BH17,0)</f>
        <v>0</v>
      </c>
      <c r="AG17" s="32">
        <f>IF(AQ17="2",BI17,0)</f>
        <v>0</v>
      </c>
      <c r="AH17" s="32">
        <f>IF(AQ17="0",BJ17,0)</f>
        <v>0</v>
      </c>
      <c r="AI17" s="50" t="s">
        <v>68</v>
      </c>
      <c r="AJ17" s="32">
        <f>IF(AN17=0,K17,0)</f>
        <v>0</v>
      </c>
      <c r="AK17" s="32">
        <f>IF(AN17=15,K17,0)</f>
        <v>0</v>
      </c>
      <c r="AL17" s="32">
        <f>IF(AN17=21,K17,0)</f>
        <v>0</v>
      </c>
      <c r="AN17" s="32">
        <v>21</v>
      </c>
      <c r="AO17" s="32">
        <f>H17*0.359187344584943</f>
        <v>0</v>
      </c>
      <c r="AP17" s="32">
        <f>H17*(1-0.359187344584943)</f>
        <v>0</v>
      </c>
      <c r="AQ17" s="29" t="s">
        <v>217</v>
      </c>
      <c r="AV17" s="32">
        <f>AW17+AX17</f>
        <v>0</v>
      </c>
      <c r="AW17" s="32">
        <f>G17*AO17</f>
        <v>0</v>
      </c>
      <c r="AX17" s="32">
        <f>G17*AP17</f>
        <v>0</v>
      </c>
      <c r="AY17" s="29" t="s">
        <v>232</v>
      </c>
      <c r="AZ17" s="29" t="s">
        <v>233</v>
      </c>
      <c r="BA17" s="50" t="s">
        <v>85</v>
      </c>
      <c r="BC17" s="32">
        <f>AW17+AX17</f>
        <v>0</v>
      </c>
      <c r="BD17" s="32">
        <f>H17/(100-BE17)*100</f>
        <v>0</v>
      </c>
      <c r="BE17" s="32">
        <v>0</v>
      </c>
      <c r="BF17" s="32">
        <f>M17</f>
        <v>5</v>
      </c>
      <c r="BH17" s="32">
        <f>G17*AO17</f>
        <v>0</v>
      </c>
      <c r="BI17" s="32">
        <f>G17*AP17</f>
        <v>0</v>
      </c>
      <c r="BJ17" s="32">
        <f>G17*H17</f>
        <v>0</v>
      </c>
      <c r="BK17" s="32"/>
      <c r="BL17" s="32">
        <v>56</v>
      </c>
    </row>
    <row r="18" spans="1:64" ht="15" customHeight="1" x14ac:dyDescent="0.3">
      <c r="A18" s="117"/>
      <c r="B18" s="114"/>
      <c r="C18" s="98" t="s">
        <v>108</v>
      </c>
      <c r="D18" s="161" t="s">
        <v>377</v>
      </c>
      <c r="E18" s="162"/>
      <c r="F18" s="162"/>
      <c r="G18" s="162"/>
      <c r="H18" s="162"/>
      <c r="I18" s="162"/>
      <c r="J18" s="162"/>
      <c r="K18" s="162"/>
      <c r="L18" s="162"/>
      <c r="M18" s="162"/>
      <c r="N18" s="163"/>
      <c r="Z18" s="32"/>
      <c r="AB18" s="32"/>
      <c r="AC18" s="32"/>
      <c r="AD18" s="32"/>
      <c r="AE18" s="32"/>
      <c r="AF18" s="32"/>
      <c r="AG18" s="32"/>
      <c r="AH18" s="32"/>
      <c r="AI18" s="50"/>
      <c r="AJ18" s="32"/>
      <c r="AK18" s="32"/>
      <c r="AL18" s="32"/>
      <c r="AN18" s="32"/>
      <c r="AO18" s="32"/>
      <c r="AP18" s="32"/>
      <c r="AQ18" s="29"/>
      <c r="AV18" s="32"/>
      <c r="AW18" s="32"/>
      <c r="AX18" s="32"/>
      <c r="AY18" s="29"/>
      <c r="AZ18" s="29"/>
      <c r="BA18" s="50"/>
      <c r="BC18" s="32"/>
      <c r="BD18" s="32"/>
      <c r="BE18" s="32"/>
      <c r="BF18" s="32"/>
      <c r="BH18" s="32"/>
      <c r="BI18" s="32"/>
      <c r="BJ18" s="32"/>
      <c r="BK18" s="32"/>
      <c r="BL18" s="32"/>
    </row>
    <row r="19" spans="1:64" ht="15" customHeight="1" x14ac:dyDescent="0.3">
      <c r="A19" s="55">
        <v>6</v>
      </c>
      <c r="B19" s="56" t="s">
        <v>60</v>
      </c>
      <c r="C19" s="56" t="s">
        <v>69</v>
      </c>
      <c r="D19" s="160" t="s">
        <v>153</v>
      </c>
      <c r="E19" s="160"/>
      <c r="F19" s="56" t="s">
        <v>211</v>
      </c>
      <c r="G19" s="32">
        <v>80</v>
      </c>
      <c r="H19" s="237"/>
      <c r="I19" s="32">
        <v>0</v>
      </c>
      <c r="J19" s="32">
        <f>G19*H19</f>
        <v>0</v>
      </c>
      <c r="K19" s="32">
        <f>G19*H19</f>
        <v>0</v>
      </c>
      <c r="L19" s="32">
        <v>0</v>
      </c>
      <c r="M19" s="32">
        <f>G19*L19</f>
        <v>0</v>
      </c>
      <c r="N19" s="47" t="s">
        <v>181</v>
      </c>
      <c r="Z19" s="32">
        <f>IF(AQ19="5",BJ19,0)</f>
        <v>0</v>
      </c>
      <c r="AB19" s="32">
        <f>IF(AQ19="1",BH19,0)</f>
        <v>0</v>
      </c>
      <c r="AC19" s="32">
        <f>IF(AQ19="1",BI19,0)</f>
        <v>0</v>
      </c>
      <c r="AD19" s="32">
        <f>IF(AQ19="7",BH19,0)</f>
        <v>0</v>
      </c>
      <c r="AE19" s="32">
        <f>IF(AQ19="7",BI19,0)</f>
        <v>0</v>
      </c>
      <c r="AF19" s="32">
        <f>IF(AQ19="2",BH19,0)</f>
        <v>0</v>
      </c>
      <c r="AG19" s="32">
        <f>IF(AQ19="2",BI19,0)</f>
        <v>0</v>
      </c>
      <c r="AH19" s="32">
        <f>IF(AQ19="0",BJ19,0)</f>
        <v>0</v>
      </c>
      <c r="AI19" s="50" t="s">
        <v>68</v>
      </c>
      <c r="AJ19" s="32">
        <f>IF(AN19=0,K19,0)</f>
        <v>0</v>
      </c>
      <c r="AK19" s="32">
        <f>IF(AN19=15,K19,0)</f>
        <v>0</v>
      </c>
      <c r="AL19" s="32">
        <f>IF(AN19=21,K19,0)</f>
        <v>0</v>
      </c>
      <c r="AN19" s="32">
        <v>21</v>
      </c>
      <c r="AO19" s="32">
        <f>H19*0.0118836915297092</f>
        <v>0</v>
      </c>
      <c r="AP19" s="32">
        <f>H19*(1-0.0118836915297092)</f>
        <v>0</v>
      </c>
      <c r="AQ19" s="29" t="s">
        <v>217</v>
      </c>
      <c r="AV19" s="32">
        <f>AW19+AX19</f>
        <v>0</v>
      </c>
      <c r="AW19" s="32">
        <f>G19*AO19</f>
        <v>0</v>
      </c>
      <c r="AX19" s="32">
        <f>G19*AP19</f>
        <v>0</v>
      </c>
      <c r="AY19" s="29" t="s">
        <v>232</v>
      </c>
      <c r="AZ19" s="29" t="s">
        <v>233</v>
      </c>
      <c r="BA19" s="50" t="s">
        <v>85</v>
      </c>
      <c r="BC19" s="32">
        <f>AW19+AX19</f>
        <v>0</v>
      </c>
      <c r="BD19" s="32">
        <f>H19/(100-BE19)*100</f>
        <v>0</v>
      </c>
      <c r="BE19" s="32">
        <v>0</v>
      </c>
      <c r="BF19" s="32">
        <f>M19</f>
        <v>0</v>
      </c>
      <c r="BH19" s="32">
        <f>G19*AO19</f>
        <v>0</v>
      </c>
      <c r="BI19" s="32">
        <f>G19*AP19</f>
        <v>0</v>
      </c>
      <c r="BJ19" s="32">
        <f>G19*H19</f>
        <v>0</v>
      </c>
      <c r="BK19" s="32"/>
      <c r="BL19" s="32">
        <v>56</v>
      </c>
    </row>
    <row r="20" spans="1:64" ht="15" customHeight="1" x14ac:dyDescent="0.3">
      <c r="A20" s="123"/>
      <c r="B20" s="120"/>
      <c r="C20" s="98" t="s">
        <v>108</v>
      </c>
      <c r="D20" s="161" t="s">
        <v>376</v>
      </c>
      <c r="E20" s="162"/>
      <c r="F20" s="162"/>
      <c r="G20" s="162"/>
      <c r="H20" s="162"/>
      <c r="I20" s="162"/>
      <c r="J20" s="162"/>
      <c r="K20" s="162"/>
      <c r="L20" s="162"/>
      <c r="M20" s="162"/>
      <c r="N20" s="163"/>
      <c r="Z20" s="32"/>
      <c r="AB20" s="32"/>
      <c r="AC20" s="32"/>
      <c r="AD20" s="32"/>
      <c r="AE20" s="32"/>
      <c r="AF20" s="32"/>
      <c r="AG20" s="32"/>
      <c r="AH20" s="32"/>
      <c r="AI20" s="50"/>
      <c r="AJ20" s="32"/>
      <c r="AK20" s="32"/>
      <c r="AL20" s="32"/>
      <c r="AN20" s="32"/>
      <c r="AO20" s="32"/>
      <c r="AP20" s="32"/>
      <c r="AQ20" s="29"/>
      <c r="AV20" s="32"/>
      <c r="AW20" s="32"/>
      <c r="AX20" s="32"/>
      <c r="AY20" s="29"/>
      <c r="AZ20" s="29"/>
      <c r="BA20" s="50"/>
      <c r="BC20" s="32"/>
      <c r="BD20" s="32"/>
      <c r="BE20" s="32"/>
      <c r="BF20" s="32"/>
      <c r="BH20" s="32"/>
      <c r="BI20" s="32"/>
      <c r="BJ20" s="32"/>
      <c r="BK20" s="32"/>
      <c r="BL20" s="32"/>
    </row>
    <row r="21" spans="1:64" ht="15" customHeight="1" x14ac:dyDescent="0.3">
      <c r="A21" s="35" t="s">
        <v>151</v>
      </c>
      <c r="B21" s="58" t="s">
        <v>60</v>
      </c>
      <c r="C21" s="58" t="s">
        <v>202</v>
      </c>
      <c r="D21" s="159" t="s">
        <v>107</v>
      </c>
      <c r="E21" s="159"/>
      <c r="F21" s="20" t="s">
        <v>199</v>
      </c>
      <c r="G21" s="20" t="s">
        <v>199</v>
      </c>
      <c r="H21" s="20" t="s">
        <v>199</v>
      </c>
      <c r="I21" s="27">
        <f>SUM(I22:I24)</f>
        <v>0</v>
      </c>
      <c r="J21" s="27">
        <f>SUM(J22:J24)</f>
        <v>0</v>
      </c>
      <c r="K21" s="27">
        <f>SUM(K22:K24)</f>
        <v>0</v>
      </c>
      <c r="L21" s="50" t="s">
        <v>151</v>
      </c>
      <c r="M21" s="27">
        <f>SUM(M22:M24)</f>
        <v>13.523899999999999</v>
      </c>
      <c r="N21" s="54" t="s">
        <v>151</v>
      </c>
      <c r="AI21" s="50" t="s">
        <v>60</v>
      </c>
      <c r="AS21" s="27">
        <f>SUM(AJ22:AJ24)</f>
        <v>0</v>
      </c>
      <c r="AT21" s="27">
        <f>SUM(AK22:AK24)</f>
        <v>0</v>
      </c>
      <c r="AU21" s="27">
        <f>SUM(AL22:AL24)</f>
        <v>0</v>
      </c>
    </row>
    <row r="22" spans="1:64" ht="15" customHeight="1" x14ac:dyDescent="0.3">
      <c r="A22" s="22">
        <v>7</v>
      </c>
      <c r="B22" s="9" t="s">
        <v>60</v>
      </c>
      <c r="C22" s="9" t="s">
        <v>128</v>
      </c>
      <c r="D22" s="160" t="s">
        <v>142</v>
      </c>
      <c r="E22" s="160"/>
      <c r="F22" s="9" t="s">
        <v>211</v>
      </c>
      <c r="G22" s="32">
        <v>130</v>
      </c>
      <c r="H22" s="237"/>
      <c r="I22" s="32">
        <f>G22*AO22</f>
        <v>0</v>
      </c>
      <c r="J22" s="32">
        <f>G22*AP22</f>
        <v>0</v>
      </c>
      <c r="K22" s="32">
        <f>G22*H22</f>
        <v>0</v>
      </c>
      <c r="L22" s="32">
        <v>2.9999999999999997E-4</v>
      </c>
      <c r="M22" s="32">
        <f>G22*L22</f>
        <v>3.9E-2</v>
      </c>
      <c r="N22" s="47" t="s">
        <v>181</v>
      </c>
      <c r="Z22" s="32">
        <f>IF(AQ22="5",BJ22,0)</f>
        <v>0</v>
      </c>
      <c r="AB22" s="32">
        <f>IF(AQ22="1",BH22,0)</f>
        <v>0</v>
      </c>
      <c r="AC22" s="32">
        <f>IF(AQ22="1",BI22,0)</f>
        <v>0</v>
      </c>
      <c r="AD22" s="32">
        <f>IF(AQ22="7",BH22,0)</f>
        <v>0</v>
      </c>
      <c r="AE22" s="32">
        <f>IF(AQ22="7",BI22,0)</f>
        <v>0</v>
      </c>
      <c r="AF22" s="32">
        <f>IF(AQ22="2",BH22,0)</f>
        <v>0</v>
      </c>
      <c r="AG22" s="32">
        <f>IF(AQ22="2",BI22,0)</f>
        <v>0</v>
      </c>
      <c r="AH22" s="32">
        <f>IF(AQ22="0",BJ22,0)</f>
        <v>0</v>
      </c>
      <c r="AI22" s="25" t="s">
        <v>60</v>
      </c>
      <c r="AJ22" s="32">
        <f>IF(AN22=0,K22,0)</f>
        <v>0</v>
      </c>
      <c r="AK22" s="32">
        <f>IF(AN22=15,K22,0)</f>
        <v>0</v>
      </c>
      <c r="AL22" s="32">
        <f>IF(AN22=21,K22,0)</f>
        <v>0</v>
      </c>
      <c r="AN22" s="32">
        <v>21</v>
      </c>
      <c r="AO22" s="32">
        <f>H22*0.770689655172414</f>
        <v>0</v>
      </c>
      <c r="AP22" s="32">
        <f>H22*(1-0.770689655172414)</f>
        <v>0</v>
      </c>
      <c r="AQ22" s="29" t="s">
        <v>217</v>
      </c>
      <c r="AV22" s="32">
        <f>AW22+AX22</f>
        <v>0</v>
      </c>
      <c r="AW22" s="32">
        <f>G22*AO22</f>
        <v>0</v>
      </c>
      <c r="AX22" s="32">
        <f>G22*AP22</f>
        <v>0</v>
      </c>
      <c r="AY22" s="29" t="s">
        <v>88</v>
      </c>
      <c r="AZ22" s="29" t="s">
        <v>130</v>
      </c>
      <c r="BA22" s="25" t="s">
        <v>234</v>
      </c>
      <c r="BC22" s="32">
        <f>AW22+AX22</f>
        <v>0</v>
      </c>
      <c r="BD22" s="32">
        <f>H22/(100-BE22)*100</f>
        <v>0</v>
      </c>
      <c r="BE22" s="32">
        <v>0</v>
      </c>
      <c r="BF22" s="32">
        <f>M22</f>
        <v>3.9E-2</v>
      </c>
      <c r="BH22" s="32">
        <f>G22*AO22</f>
        <v>0</v>
      </c>
      <c r="BI22" s="32">
        <f>G22*AP22</f>
        <v>0</v>
      </c>
      <c r="BJ22" s="32">
        <f>G22*H22</f>
        <v>0</v>
      </c>
      <c r="BK22" s="32"/>
      <c r="BL22" s="32">
        <v>57</v>
      </c>
    </row>
    <row r="23" spans="1:64" ht="15" customHeight="1" x14ac:dyDescent="0.3">
      <c r="A23" s="22">
        <v>8</v>
      </c>
      <c r="B23" s="9" t="s">
        <v>60</v>
      </c>
      <c r="C23" s="9" t="s">
        <v>56</v>
      </c>
      <c r="D23" s="160" t="s">
        <v>246</v>
      </c>
      <c r="E23" s="160"/>
      <c r="F23" s="9" t="s">
        <v>211</v>
      </c>
      <c r="G23" s="32">
        <v>130</v>
      </c>
      <c r="H23" s="237"/>
      <c r="I23" s="32">
        <f>G23*AO23</f>
        <v>0</v>
      </c>
      <c r="J23" s="32">
        <f>G23*AP23</f>
        <v>0</v>
      </c>
      <c r="K23" s="32">
        <f>G23*H23</f>
        <v>0</v>
      </c>
      <c r="L23" s="32">
        <v>0.10373</v>
      </c>
      <c r="M23" s="32">
        <f>G23*L23</f>
        <v>13.4849</v>
      </c>
      <c r="N23" s="47" t="s">
        <v>181</v>
      </c>
      <c r="Z23" s="32">
        <f>IF(AQ23="5",BJ23,0)</f>
        <v>0</v>
      </c>
      <c r="AB23" s="32">
        <f>IF(AQ23="1",BH23,0)</f>
        <v>0</v>
      </c>
      <c r="AC23" s="32">
        <f>IF(AQ23="1",BI23,0)</f>
        <v>0</v>
      </c>
      <c r="AD23" s="32">
        <f>IF(AQ23="7",BH23,0)</f>
        <v>0</v>
      </c>
      <c r="AE23" s="32">
        <f>IF(AQ23="7",BI23,0)</f>
        <v>0</v>
      </c>
      <c r="AF23" s="32">
        <f>IF(AQ23="2",BH23,0)</f>
        <v>0</v>
      </c>
      <c r="AG23" s="32">
        <f>IF(AQ23="2",BI23,0)</f>
        <v>0</v>
      </c>
      <c r="AH23" s="32">
        <f>IF(AQ23="0",BJ23,0)</f>
        <v>0</v>
      </c>
      <c r="AI23" s="25" t="s">
        <v>60</v>
      </c>
      <c r="AJ23" s="32">
        <f>IF(AN23=0,K23,0)</f>
        <v>0</v>
      </c>
      <c r="AK23" s="32">
        <f>IF(AN23=15,K23,0)</f>
        <v>0</v>
      </c>
      <c r="AL23" s="32">
        <f>IF(AN23=21,K23,0)</f>
        <v>0</v>
      </c>
      <c r="AN23" s="32">
        <v>21</v>
      </c>
      <c r="AO23" s="32">
        <f>H23*0.587014563106796</f>
        <v>0</v>
      </c>
      <c r="AP23" s="32">
        <f>H23*(1-0.587014563106796)</f>
        <v>0</v>
      </c>
      <c r="AQ23" s="29" t="s">
        <v>217</v>
      </c>
      <c r="AV23" s="32">
        <f>AW23+AX23</f>
        <v>0</v>
      </c>
      <c r="AW23" s="32">
        <f>G23*AO23</f>
        <v>0</v>
      </c>
      <c r="AX23" s="32">
        <f>G23*AP23</f>
        <v>0</v>
      </c>
      <c r="AY23" s="29" t="s">
        <v>88</v>
      </c>
      <c r="AZ23" s="29" t="s">
        <v>130</v>
      </c>
      <c r="BA23" s="25" t="s">
        <v>234</v>
      </c>
      <c r="BC23" s="32">
        <f>AW23+AX23</f>
        <v>0</v>
      </c>
      <c r="BD23" s="32">
        <f>H23/(100-BE23)*100</f>
        <v>0</v>
      </c>
      <c r="BE23" s="32">
        <v>0</v>
      </c>
      <c r="BF23" s="32">
        <f>M23</f>
        <v>13.4849</v>
      </c>
      <c r="BH23" s="32">
        <f>G23*AO23</f>
        <v>0</v>
      </c>
      <c r="BI23" s="32">
        <f>G23*AP23</f>
        <v>0</v>
      </c>
      <c r="BJ23" s="32">
        <f>G23*H23</f>
        <v>0</v>
      </c>
      <c r="BK23" s="32"/>
      <c r="BL23" s="32">
        <v>57</v>
      </c>
    </row>
    <row r="24" spans="1:64" ht="13.5" customHeight="1" x14ac:dyDescent="0.3">
      <c r="A24" s="41"/>
      <c r="C24" s="12"/>
      <c r="D24" s="193"/>
      <c r="E24" s="194"/>
      <c r="F24" s="194"/>
      <c r="G24" s="194"/>
      <c r="H24" s="194"/>
      <c r="I24" s="194"/>
      <c r="J24" s="194"/>
      <c r="K24" s="194"/>
      <c r="L24" s="194"/>
      <c r="M24" s="194"/>
      <c r="N24" s="195"/>
    </row>
    <row r="25" spans="1:64" ht="15" customHeight="1" x14ac:dyDescent="0.3">
      <c r="A25" s="35" t="s">
        <v>151</v>
      </c>
      <c r="B25" s="58" t="s">
        <v>60</v>
      </c>
      <c r="C25" s="58" t="s">
        <v>79</v>
      </c>
      <c r="D25" s="58" t="s">
        <v>110</v>
      </c>
      <c r="E25" s="58"/>
      <c r="F25" s="20" t="s">
        <v>199</v>
      </c>
      <c r="G25" s="20" t="s">
        <v>199</v>
      </c>
      <c r="H25" s="20" t="s">
        <v>199</v>
      </c>
      <c r="I25" s="27">
        <f>SUM(I26:I26)</f>
        <v>0</v>
      </c>
      <c r="J25" s="27">
        <f>SUM(J26:J26)</f>
        <v>0</v>
      </c>
      <c r="K25" s="27">
        <f>SUM(K26:K26)</f>
        <v>0</v>
      </c>
      <c r="L25" s="50" t="s">
        <v>151</v>
      </c>
      <c r="M25" s="27">
        <f>SUM(M26:M26)</f>
        <v>0</v>
      </c>
      <c r="N25" s="54" t="s">
        <v>151</v>
      </c>
      <c r="AI25" s="50" t="s">
        <v>221</v>
      </c>
      <c r="AS25" s="27">
        <f>SUM(AJ26:AJ26)</f>
        <v>0</v>
      </c>
      <c r="AT25" s="27">
        <f>SUM(AK26:AK26)</f>
        <v>0</v>
      </c>
      <c r="AU25" s="27">
        <f>SUM(AL26:AL26)</f>
        <v>0</v>
      </c>
    </row>
    <row r="26" spans="1:64" ht="15" customHeight="1" x14ac:dyDescent="0.3">
      <c r="A26" s="55">
        <v>9</v>
      </c>
      <c r="B26" s="56" t="s">
        <v>60</v>
      </c>
      <c r="C26" s="56" t="s">
        <v>216</v>
      </c>
      <c r="D26" s="56" t="s">
        <v>9</v>
      </c>
      <c r="E26" s="56"/>
      <c r="F26" s="56" t="s">
        <v>99</v>
      </c>
      <c r="G26" s="32">
        <f>M12</f>
        <v>18.523899999999998</v>
      </c>
      <c r="H26" s="237"/>
      <c r="I26" s="32">
        <f>G26*AO26</f>
        <v>0</v>
      </c>
      <c r="J26" s="32">
        <f>G26*AP26</f>
        <v>0</v>
      </c>
      <c r="K26" s="32">
        <f>G26*H26</f>
        <v>0</v>
      </c>
      <c r="L26" s="32">
        <v>0</v>
      </c>
      <c r="M26" s="32">
        <f>G26*L26</f>
        <v>0</v>
      </c>
      <c r="N26" s="47" t="s">
        <v>181</v>
      </c>
      <c r="Z26" s="32">
        <f>IF(AQ26="5",BJ26,0)</f>
        <v>0</v>
      </c>
      <c r="AB26" s="32">
        <f>IF(AQ26="1",BH26,0)</f>
        <v>0</v>
      </c>
      <c r="AC26" s="32">
        <f>IF(AQ26="1",BI26,0)</f>
        <v>0</v>
      </c>
      <c r="AD26" s="32">
        <f>IF(AQ26="7",BH26,0)</f>
        <v>0</v>
      </c>
      <c r="AE26" s="32">
        <f>IF(AQ26="7",BI26,0)</f>
        <v>0</v>
      </c>
      <c r="AF26" s="32">
        <f>IF(AQ26="2",BH26,0)</f>
        <v>0</v>
      </c>
      <c r="AG26" s="32">
        <f>IF(AQ26="2",BI26,0)</f>
        <v>0</v>
      </c>
      <c r="AH26" s="32">
        <f>IF(AQ26="0",BJ26,0)</f>
        <v>0</v>
      </c>
      <c r="AI26" s="50" t="s">
        <v>221</v>
      </c>
      <c r="AJ26" s="32">
        <f>IF(AN26=0,K26,0)</f>
        <v>0</v>
      </c>
      <c r="AK26" s="32">
        <f>IF(AN26=15,K26,0)</f>
        <v>0</v>
      </c>
      <c r="AL26" s="32">
        <f>IF(AN26=21,K26,0)</f>
        <v>0</v>
      </c>
      <c r="AN26" s="32">
        <v>21</v>
      </c>
      <c r="AO26" s="32">
        <f>H26*0</f>
        <v>0</v>
      </c>
      <c r="AP26" s="32">
        <f>H26*(1-0)</f>
        <v>0</v>
      </c>
      <c r="AQ26" s="29" t="s">
        <v>114</v>
      </c>
      <c r="AV26" s="32">
        <f>AW26+AX26</f>
        <v>0</v>
      </c>
      <c r="AW26" s="32">
        <f>G26*AO26</f>
        <v>0</v>
      </c>
      <c r="AX26" s="32">
        <f>G26*AP26</f>
        <v>0</v>
      </c>
      <c r="AY26" s="29" t="s">
        <v>73</v>
      </c>
      <c r="AZ26" s="29" t="s">
        <v>120</v>
      </c>
      <c r="BA26" s="50" t="s">
        <v>27</v>
      </c>
      <c r="BC26" s="32">
        <f>AW26+AX26</f>
        <v>0</v>
      </c>
      <c r="BD26" s="32">
        <f>H26/(100-BE26)*100</f>
        <v>0</v>
      </c>
      <c r="BE26" s="32">
        <v>0</v>
      </c>
      <c r="BF26" s="32">
        <f>M26</f>
        <v>0</v>
      </c>
      <c r="BH26" s="32">
        <f>G26*AO26</f>
        <v>0</v>
      </c>
      <c r="BI26" s="32">
        <f>G26*AP26</f>
        <v>0</v>
      </c>
      <c r="BJ26" s="32">
        <f>G26*H26</f>
        <v>0</v>
      </c>
      <c r="BK26" s="32"/>
      <c r="BL26" s="32"/>
    </row>
    <row r="27" spans="1:64" ht="13.5" customHeight="1" x14ac:dyDescent="0.3">
      <c r="A27" s="41"/>
      <c r="C27" s="12"/>
      <c r="D27" s="59"/>
      <c r="E27" s="60"/>
      <c r="F27" s="60"/>
      <c r="G27" s="60"/>
      <c r="H27" s="60"/>
      <c r="I27" s="60"/>
      <c r="J27" s="60"/>
      <c r="K27" s="60"/>
      <c r="L27" s="60"/>
      <c r="M27" s="60"/>
      <c r="N27" s="61"/>
    </row>
    <row r="28" spans="1:64" ht="15" customHeight="1" x14ac:dyDescent="0.3">
      <c r="A28" s="35" t="s">
        <v>151</v>
      </c>
      <c r="B28" s="40" t="s">
        <v>221</v>
      </c>
      <c r="C28" s="40" t="s">
        <v>151</v>
      </c>
      <c r="D28" s="159" t="s">
        <v>226</v>
      </c>
      <c r="E28" s="159"/>
      <c r="F28" s="14" t="s">
        <v>199</v>
      </c>
      <c r="G28" s="14" t="s">
        <v>199</v>
      </c>
      <c r="H28" s="14" t="s">
        <v>199</v>
      </c>
      <c r="I28" s="27">
        <f>I29+I34+I36+I40+I47+I52+I54+I58+I63+I74+I91</f>
        <v>0</v>
      </c>
      <c r="J28" s="7">
        <f>J29+J34+J36+J40+J47+J54+J52+J58+J63+J74+J91+J98</f>
        <v>0</v>
      </c>
      <c r="K28" s="7">
        <f>K29+K34+K36+K40+K47+K54+K52+K58+K63+K74+K91+K98</f>
        <v>0</v>
      </c>
      <c r="L28" s="25" t="s">
        <v>151</v>
      </c>
      <c r="M28" s="7">
        <f>M29+M34+M36+M40+M47+M58+M63+M74+M91+M54</f>
        <v>462.16903000000002</v>
      </c>
      <c r="N28" s="23" t="s">
        <v>151</v>
      </c>
    </row>
    <row r="29" spans="1:64" ht="15" customHeight="1" x14ac:dyDescent="0.3">
      <c r="A29" s="35" t="s">
        <v>151</v>
      </c>
      <c r="B29" s="40" t="s">
        <v>221</v>
      </c>
      <c r="C29" s="40" t="s">
        <v>158</v>
      </c>
      <c r="D29" s="159" t="s">
        <v>51</v>
      </c>
      <c r="E29" s="159"/>
      <c r="F29" s="14" t="s">
        <v>199</v>
      </c>
      <c r="G29" s="14" t="s">
        <v>199</v>
      </c>
      <c r="H29" s="14" t="s">
        <v>199</v>
      </c>
      <c r="I29" s="7">
        <f>SUM(I30:I33)</f>
        <v>0</v>
      </c>
      <c r="J29" s="7">
        <f>SUM(J30:J33)</f>
        <v>0</v>
      </c>
      <c r="K29" s="7">
        <f>SUM(K30:K33)</f>
        <v>0</v>
      </c>
      <c r="L29" s="25" t="s">
        <v>151</v>
      </c>
      <c r="M29" s="7">
        <f>SUM(M30:M33)</f>
        <v>0.54</v>
      </c>
      <c r="N29" s="23" t="s">
        <v>151</v>
      </c>
      <c r="AI29" s="25" t="s">
        <v>221</v>
      </c>
      <c r="AS29" s="7">
        <f>SUM(AJ30:AJ33)</f>
        <v>0</v>
      </c>
      <c r="AT29" s="7">
        <f>SUM(AK30:AK33)</f>
        <v>0</v>
      </c>
      <c r="AU29" s="7">
        <f>SUM(AL30:AL33)</f>
        <v>0</v>
      </c>
    </row>
    <row r="30" spans="1:64" ht="15" customHeight="1" x14ac:dyDescent="0.3">
      <c r="A30" s="55">
        <v>10</v>
      </c>
      <c r="B30" s="73" t="s">
        <v>221</v>
      </c>
      <c r="C30" s="56" t="s">
        <v>174</v>
      </c>
      <c r="D30" s="160" t="s">
        <v>7</v>
      </c>
      <c r="E30" s="160"/>
      <c r="F30" s="56" t="s">
        <v>206</v>
      </c>
      <c r="G30" s="32">
        <v>180</v>
      </c>
      <c r="H30" s="237"/>
      <c r="I30" s="32">
        <f>G30*AO30</f>
        <v>0</v>
      </c>
      <c r="J30" s="32">
        <f>G30*AP30</f>
        <v>0</v>
      </c>
      <c r="K30" s="32">
        <f>G30*H30</f>
        <v>0</v>
      </c>
      <c r="L30" s="32">
        <v>0</v>
      </c>
      <c r="M30" s="32">
        <f>G30*L30</f>
        <v>0</v>
      </c>
      <c r="N30" s="47" t="s">
        <v>181</v>
      </c>
      <c r="Z30" s="32">
        <f>IF(AQ30="5",BJ30,0)</f>
        <v>0</v>
      </c>
      <c r="AB30" s="32">
        <f>IF(AQ30="1",BH30,0)</f>
        <v>0</v>
      </c>
      <c r="AC30" s="32">
        <f>IF(AQ30="1",BI30,0)</f>
        <v>0</v>
      </c>
      <c r="AD30" s="32">
        <f>IF(AQ30="7",BH30,0)</f>
        <v>0</v>
      </c>
      <c r="AE30" s="32">
        <f>IF(AQ30="7",BI30,0)</f>
        <v>0</v>
      </c>
      <c r="AF30" s="32">
        <f>IF(AQ30="2",BH30,0)</f>
        <v>0</v>
      </c>
      <c r="AG30" s="32">
        <f>IF(AQ30="2",BI30,0)</f>
        <v>0</v>
      </c>
      <c r="AH30" s="32">
        <f>IF(AQ30="0",BJ30,0)</f>
        <v>0</v>
      </c>
      <c r="AI30" s="50" t="s">
        <v>60</v>
      </c>
      <c r="AJ30" s="32">
        <f>IF(AN30=0,K30,0)</f>
        <v>0</v>
      </c>
      <c r="AK30" s="32">
        <f>IF(AN30=15,K30,0)</f>
        <v>0</v>
      </c>
      <c r="AL30" s="32">
        <f>IF(AN30=21,K30,0)</f>
        <v>0</v>
      </c>
      <c r="AN30" s="32">
        <v>21</v>
      </c>
      <c r="AO30" s="32">
        <f>H30*0</f>
        <v>0</v>
      </c>
      <c r="AP30" s="32">
        <f>H30*(1-0)</f>
        <v>0</v>
      </c>
      <c r="AQ30" s="29" t="s">
        <v>217</v>
      </c>
      <c r="AV30" s="32">
        <f>AW30+AX30</f>
        <v>0</v>
      </c>
      <c r="AW30" s="32">
        <f>G30*AO30</f>
        <v>0</v>
      </c>
      <c r="AX30" s="32">
        <f>G30*AP30</f>
        <v>0</v>
      </c>
      <c r="AY30" s="29" t="s">
        <v>106</v>
      </c>
      <c r="AZ30" s="29" t="s">
        <v>188</v>
      </c>
      <c r="BA30" s="50" t="s">
        <v>234</v>
      </c>
      <c r="BC30" s="32">
        <f>AW30+AX30</f>
        <v>0</v>
      </c>
      <c r="BD30" s="32">
        <f>H30/(100-BE30)*100</f>
        <v>0</v>
      </c>
      <c r="BE30" s="32">
        <v>0</v>
      </c>
      <c r="BF30" s="32">
        <f>M30</f>
        <v>0</v>
      </c>
      <c r="BH30" s="32">
        <f>G30*AO30</f>
        <v>0</v>
      </c>
      <c r="BI30" s="32">
        <f>G30*AP30</f>
        <v>0</v>
      </c>
      <c r="BJ30" s="32">
        <f>G30*H30</f>
        <v>0</v>
      </c>
      <c r="BK30" s="32"/>
      <c r="BL30" s="32">
        <v>12</v>
      </c>
    </row>
    <row r="31" spans="1:64" s="68" customFormat="1" ht="15" customHeight="1" x14ac:dyDescent="0.3">
      <c r="A31" s="84"/>
      <c r="D31" s="100" t="s">
        <v>247</v>
      </c>
      <c r="E31" s="100" t="s">
        <v>151</v>
      </c>
      <c r="G31" s="101">
        <v>180</v>
      </c>
      <c r="N31" s="86"/>
    </row>
    <row r="32" spans="1:64" s="93" customFormat="1" ht="13.2" x14ac:dyDescent="0.2">
      <c r="A32" s="90" t="s">
        <v>162</v>
      </c>
      <c r="B32" s="65" t="s">
        <v>221</v>
      </c>
      <c r="C32" s="69" t="s">
        <v>155</v>
      </c>
      <c r="D32" s="154" t="s">
        <v>318</v>
      </c>
      <c r="E32" s="153"/>
      <c r="F32" s="69" t="s">
        <v>179</v>
      </c>
      <c r="G32" s="71">
        <v>2</v>
      </c>
      <c r="H32" s="238"/>
      <c r="I32" s="71">
        <f>G32*AO32</f>
        <v>0</v>
      </c>
      <c r="J32" s="71">
        <f>G32*AP32</f>
        <v>0</v>
      </c>
      <c r="K32" s="71">
        <f>G32*H32</f>
        <v>0</v>
      </c>
      <c r="L32" s="71">
        <v>0.27</v>
      </c>
      <c r="M32" s="71">
        <f>G32*L32</f>
        <v>0.54</v>
      </c>
      <c r="N32" s="91" t="s">
        <v>292</v>
      </c>
      <c r="O32" s="92"/>
      <c r="Z32" s="71">
        <f>IF(AQ32="5",BJ32,0)</f>
        <v>0</v>
      </c>
      <c r="AB32" s="71">
        <f>IF(AQ32="1",BH32,0)</f>
        <v>0</v>
      </c>
      <c r="AC32" s="71">
        <f>IF(AQ32="1",BI32,0)</f>
        <v>0</v>
      </c>
      <c r="AD32" s="71">
        <f>IF(AQ32="7",BH32,0)</f>
        <v>0</v>
      </c>
      <c r="AE32" s="71">
        <f>IF(AQ32="7",BI32,0)</f>
        <v>0</v>
      </c>
      <c r="AF32" s="71">
        <f>IF(AQ32="2",BH32,0)</f>
        <v>0</v>
      </c>
      <c r="AG32" s="71">
        <f>IF(AQ32="2",BI32,0)</f>
        <v>0</v>
      </c>
      <c r="AH32" s="71">
        <f>IF(AQ32="0",BJ32,0)</f>
        <v>0</v>
      </c>
      <c r="AI32" s="94" t="s">
        <v>317</v>
      </c>
      <c r="AJ32" s="71">
        <f>IF(AN32=0,K32,0)</f>
        <v>0</v>
      </c>
      <c r="AK32" s="71">
        <f>IF(AN32=15,K32,0)</f>
        <v>0</v>
      </c>
      <c r="AL32" s="71">
        <f>IF(AN32=21,K32,0)</f>
        <v>0</v>
      </c>
      <c r="AN32" s="71">
        <v>21</v>
      </c>
      <c r="AO32" s="71">
        <f>H32*0</f>
        <v>0</v>
      </c>
      <c r="AP32" s="71">
        <f>H32*(1-0)</f>
        <v>0</v>
      </c>
      <c r="AQ32" s="95" t="s">
        <v>217</v>
      </c>
      <c r="AV32" s="71">
        <f>AW32+AX32</f>
        <v>0</v>
      </c>
      <c r="AW32" s="71">
        <f>G32*AO32</f>
        <v>0</v>
      </c>
      <c r="AX32" s="71">
        <f>G32*AP32</f>
        <v>0</v>
      </c>
      <c r="AY32" s="95" t="s">
        <v>25</v>
      </c>
      <c r="AZ32" s="95" t="s">
        <v>319</v>
      </c>
      <c r="BA32" s="94" t="s">
        <v>320</v>
      </c>
      <c r="BC32" s="71">
        <f>AW32+AX32</f>
        <v>0</v>
      </c>
      <c r="BD32" s="71">
        <f>H32/(100-BE32)*100</f>
        <v>0</v>
      </c>
      <c r="BE32" s="71">
        <v>0</v>
      </c>
      <c r="BF32" s="71">
        <f>M32</f>
        <v>0.54</v>
      </c>
      <c r="BH32" s="71">
        <f>G32*AO32</f>
        <v>0</v>
      </c>
      <c r="BI32" s="71">
        <f>G32*AP32</f>
        <v>0</v>
      </c>
      <c r="BJ32" s="71">
        <f>G32*H32</f>
        <v>0</v>
      </c>
      <c r="BK32" s="71" t="s">
        <v>295</v>
      </c>
      <c r="BL32" s="71">
        <v>11</v>
      </c>
    </row>
    <row r="33" spans="1:64" ht="15" customHeight="1" x14ac:dyDescent="0.3">
      <c r="A33" s="55">
        <v>11</v>
      </c>
      <c r="B33" s="73" t="s">
        <v>221</v>
      </c>
      <c r="C33" s="56" t="s">
        <v>122</v>
      </c>
      <c r="D33" s="160" t="s">
        <v>198</v>
      </c>
      <c r="E33" s="160"/>
      <c r="F33" s="56" t="s">
        <v>206</v>
      </c>
      <c r="G33" s="32">
        <v>180</v>
      </c>
      <c r="H33" s="237"/>
      <c r="I33" s="32">
        <f>G33*AO33</f>
        <v>0</v>
      </c>
      <c r="J33" s="32">
        <f>G33*AP33</f>
        <v>0</v>
      </c>
      <c r="K33" s="32">
        <f>G33*H33</f>
        <v>0</v>
      </c>
      <c r="L33" s="32">
        <v>0</v>
      </c>
      <c r="M33" s="32">
        <f>G33*L33</f>
        <v>0</v>
      </c>
      <c r="N33" s="47" t="s">
        <v>181</v>
      </c>
      <c r="Z33" s="32">
        <f>IF(AQ33="5",BJ33,0)</f>
        <v>0</v>
      </c>
      <c r="AB33" s="32">
        <f>IF(AQ33="1",BH33,0)</f>
        <v>0</v>
      </c>
      <c r="AC33" s="32">
        <f>IF(AQ33="1",BI33,0)</f>
        <v>0</v>
      </c>
      <c r="AD33" s="32">
        <f>IF(AQ33="7",BH33,0)</f>
        <v>0</v>
      </c>
      <c r="AE33" s="32">
        <f>IF(AQ33="7",BI33,0)</f>
        <v>0</v>
      </c>
      <c r="AF33" s="32">
        <f>IF(AQ33="2",BH33,0)</f>
        <v>0</v>
      </c>
      <c r="AG33" s="32">
        <f>IF(AQ33="2",BI33,0)</f>
        <v>0</v>
      </c>
      <c r="AH33" s="32">
        <f>IF(AQ33="0",BJ33,0)</f>
        <v>0</v>
      </c>
      <c r="AI33" s="50" t="s">
        <v>60</v>
      </c>
      <c r="AJ33" s="32">
        <f>IF(AN33=0,K33,0)</f>
        <v>0</v>
      </c>
      <c r="AK33" s="32">
        <f>IF(AN33=15,K33,0)</f>
        <v>0</v>
      </c>
      <c r="AL33" s="32">
        <f>IF(AN33=21,K33,0)</f>
        <v>0</v>
      </c>
      <c r="AN33" s="32">
        <v>21</v>
      </c>
      <c r="AO33" s="32">
        <f>H33*0</f>
        <v>0</v>
      </c>
      <c r="AP33" s="32">
        <f>H33*(1-0)</f>
        <v>0</v>
      </c>
      <c r="AQ33" s="29" t="s">
        <v>217</v>
      </c>
      <c r="AV33" s="32">
        <f>AW33+AX33</f>
        <v>0</v>
      </c>
      <c r="AW33" s="32">
        <f>G33*AO33</f>
        <v>0</v>
      </c>
      <c r="AX33" s="32">
        <f>G33*AP33</f>
        <v>0</v>
      </c>
      <c r="AY33" s="29" t="s">
        <v>106</v>
      </c>
      <c r="AZ33" s="29" t="s">
        <v>188</v>
      </c>
      <c r="BA33" s="50" t="s">
        <v>234</v>
      </c>
      <c r="BC33" s="32">
        <f>AW33+AX33</f>
        <v>0</v>
      </c>
      <c r="BD33" s="32">
        <f>H33/(100-BE33)*100</f>
        <v>0</v>
      </c>
      <c r="BE33" s="32">
        <v>0</v>
      </c>
      <c r="BF33" s="32">
        <f>M33</f>
        <v>0</v>
      </c>
      <c r="BH33" s="32">
        <f>G33*AO33</f>
        <v>0</v>
      </c>
      <c r="BI33" s="32">
        <f>G33*AP33</f>
        <v>0</v>
      </c>
      <c r="BJ33" s="32">
        <f>G33*H33</f>
        <v>0</v>
      </c>
      <c r="BK33" s="32"/>
      <c r="BL33" s="32">
        <v>12</v>
      </c>
    </row>
    <row r="34" spans="1:64" ht="15" customHeight="1" x14ac:dyDescent="0.3">
      <c r="A34" s="35" t="s">
        <v>151</v>
      </c>
      <c r="B34" s="74" t="s">
        <v>221</v>
      </c>
      <c r="C34" s="58" t="s">
        <v>154</v>
      </c>
      <c r="D34" s="159" t="s">
        <v>33</v>
      </c>
      <c r="E34" s="159"/>
      <c r="F34" s="20" t="s">
        <v>199</v>
      </c>
      <c r="G34" s="20" t="s">
        <v>199</v>
      </c>
      <c r="H34" s="20" t="s">
        <v>199</v>
      </c>
      <c r="I34" s="27">
        <f>SUM(I35:I35)</f>
        <v>0</v>
      </c>
      <c r="J34" s="27">
        <f>SUM(J35:J35)</f>
        <v>0</v>
      </c>
      <c r="K34" s="27">
        <f>SUM(K35:K35)</f>
        <v>0</v>
      </c>
      <c r="L34" s="50" t="s">
        <v>151</v>
      </c>
      <c r="M34" s="27">
        <f>SUM(M35:M35)</f>
        <v>0</v>
      </c>
      <c r="N34" s="54" t="s">
        <v>151</v>
      </c>
      <c r="AI34" s="50" t="s">
        <v>60</v>
      </c>
      <c r="AS34" s="27">
        <f>SUM(AJ35:AJ35)</f>
        <v>0</v>
      </c>
      <c r="AT34" s="27">
        <f>SUM(AK35:AK35)</f>
        <v>0</v>
      </c>
      <c r="AU34" s="27">
        <f>SUM(AL35:AL35)</f>
        <v>0</v>
      </c>
    </row>
    <row r="35" spans="1:64" ht="15" customHeight="1" x14ac:dyDescent="0.3">
      <c r="A35" s="55">
        <v>12</v>
      </c>
      <c r="B35" s="73" t="s">
        <v>221</v>
      </c>
      <c r="C35" s="56" t="s">
        <v>178</v>
      </c>
      <c r="D35" s="160" t="s">
        <v>100</v>
      </c>
      <c r="E35" s="160"/>
      <c r="F35" s="56" t="s">
        <v>206</v>
      </c>
      <c r="G35" s="32">
        <v>100</v>
      </c>
      <c r="H35" s="237"/>
      <c r="I35" s="32">
        <f>G35*AO35</f>
        <v>0</v>
      </c>
      <c r="J35" s="32">
        <f>G35*AP35</f>
        <v>0</v>
      </c>
      <c r="K35" s="32">
        <f>G35*H35</f>
        <v>0</v>
      </c>
      <c r="L35" s="32">
        <v>0</v>
      </c>
      <c r="M35" s="32">
        <f>G35*L35</f>
        <v>0</v>
      </c>
      <c r="N35" s="47" t="s">
        <v>181</v>
      </c>
      <c r="Z35" s="32">
        <f>IF(AQ35="5",BJ35,0)</f>
        <v>0</v>
      </c>
      <c r="AB35" s="32">
        <f>IF(AQ35="1",BH35,0)</f>
        <v>0</v>
      </c>
      <c r="AC35" s="32">
        <f>IF(AQ35="1",BI35,0)</f>
        <v>0</v>
      </c>
      <c r="AD35" s="32">
        <f>IF(AQ35="7",BH35,0)</f>
        <v>0</v>
      </c>
      <c r="AE35" s="32">
        <f>IF(AQ35="7",BI35,0)</f>
        <v>0</v>
      </c>
      <c r="AF35" s="32">
        <f>IF(AQ35="2",BH35,0)</f>
        <v>0</v>
      </c>
      <c r="AG35" s="32">
        <f>IF(AQ35="2",BI35,0)</f>
        <v>0</v>
      </c>
      <c r="AH35" s="32">
        <f>IF(AQ35="0",BJ35,0)</f>
        <v>0</v>
      </c>
      <c r="AI35" s="50" t="s">
        <v>60</v>
      </c>
      <c r="AJ35" s="32">
        <f>IF(AN35=0,K35,0)</f>
        <v>0</v>
      </c>
      <c r="AK35" s="32">
        <f>IF(AN35=15,K35,0)</f>
        <v>0</v>
      </c>
      <c r="AL35" s="32">
        <f>IF(AN35=21,K35,0)</f>
        <v>0</v>
      </c>
      <c r="AN35" s="32">
        <v>21</v>
      </c>
      <c r="AO35" s="32">
        <f>H35*0</f>
        <v>0</v>
      </c>
      <c r="AP35" s="32">
        <f>H35*(1-0)</f>
        <v>0</v>
      </c>
      <c r="AQ35" s="29" t="s">
        <v>217</v>
      </c>
      <c r="AV35" s="32">
        <f>AW35+AX35</f>
        <v>0</v>
      </c>
      <c r="AW35" s="32">
        <f>G35*AO35</f>
        <v>0</v>
      </c>
      <c r="AX35" s="32">
        <f>G35*AP35</f>
        <v>0</v>
      </c>
      <c r="AY35" s="29" t="s">
        <v>44</v>
      </c>
      <c r="AZ35" s="29" t="s">
        <v>188</v>
      </c>
      <c r="BA35" s="50" t="s">
        <v>234</v>
      </c>
      <c r="BC35" s="32">
        <f>AW35+AX35</f>
        <v>0</v>
      </c>
      <c r="BD35" s="32">
        <f>H35/(100-BE35)*100</f>
        <v>0</v>
      </c>
      <c r="BE35" s="32">
        <v>0</v>
      </c>
      <c r="BF35" s="32">
        <f>M35</f>
        <v>0</v>
      </c>
      <c r="BH35" s="32">
        <f>G35*AO35</f>
        <v>0</v>
      </c>
      <c r="BI35" s="32">
        <f>G35*AP35</f>
        <v>0</v>
      </c>
      <c r="BJ35" s="32">
        <f>G35*H35</f>
        <v>0</v>
      </c>
      <c r="BK35" s="32"/>
      <c r="BL35" s="32">
        <v>17</v>
      </c>
    </row>
    <row r="36" spans="1:64" ht="15" customHeight="1" x14ac:dyDescent="0.3">
      <c r="A36" s="35" t="s">
        <v>151</v>
      </c>
      <c r="B36" s="74" t="s">
        <v>221</v>
      </c>
      <c r="C36" s="58" t="s">
        <v>172</v>
      </c>
      <c r="D36" s="159" t="s">
        <v>225</v>
      </c>
      <c r="E36" s="159"/>
      <c r="F36" s="20" t="s">
        <v>199</v>
      </c>
      <c r="G36" s="20" t="s">
        <v>199</v>
      </c>
      <c r="H36" s="20" t="s">
        <v>199</v>
      </c>
      <c r="I36" s="27">
        <f>SUM(I37:I37)</f>
        <v>0</v>
      </c>
      <c r="J36" s="27">
        <f>SUM(J37:J37)</f>
        <v>0</v>
      </c>
      <c r="K36" s="27">
        <f>SUM(K37:K37)</f>
        <v>0</v>
      </c>
      <c r="L36" s="50" t="s">
        <v>151</v>
      </c>
      <c r="M36" s="27">
        <f>SUM(M37:M37)</f>
        <v>0</v>
      </c>
      <c r="N36" s="54" t="s">
        <v>151</v>
      </c>
      <c r="AI36" s="50" t="s">
        <v>60</v>
      </c>
      <c r="AS36" s="27">
        <f>SUM(AJ37:AJ37)</f>
        <v>0</v>
      </c>
      <c r="AT36" s="27">
        <f>SUM(AK37:AK37)</f>
        <v>0</v>
      </c>
      <c r="AU36" s="27">
        <f>SUM(AL37:AL37)</f>
        <v>0</v>
      </c>
    </row>
    <row r="37" spans="1:64" ht="15" customHeight="1" x14ac:dyDescent="0.3">
      <c r="A37" s="55">
        <v>13</v>
      </c>
      <c r="B37" s="73" t="s">
        <v>221</v>
      </c>
      <c r="C37" s="56" t="s">
        <v>63</v>
      </c>
      <c r="D37" s="160" t="s">
        <v>242</v>
      </c>
      <c r="E37" s="160"/>
      <c r="F37" s="56" t="s">
        <v>211</v>
      </c>
      <c r="G37" s="32">
        <v>1050</v>
      </c>
      <c r="H37" s="237"/>
      <c r="I37" s="32">
        <f>G37*AO37</f>
        <v>0</v>
      </c>
      <c r="J37" s="32">
        <f>G37*AP37</f>
        <v>0</v>
      </c>
      <c r="K37" s="32">
        <f>G37*H37</f>
        <v>0</v>
      </c>
      <c r="L37" s="32">
        <v>0</v>
      </c>
      <c r="M37" s="32">
        <f>G37*L37</f>
        <v>0</v>
      </c>
      <c r="N37" s="47" t="s">
        <v>181</v>
      </c>
      <c r="Z37" s="32">
        <f>IF(AQ37="5",BJ37,0)</f>
        <v>0</v>
      </c>
      <c r="AB37" s="32">
        <f>IF(AQ37="1",BH37,0)</f>
        <v>0</v>
      </c>
      <c r="AC37" s="32">
        <f>IF(AQ37="1",BI37,0)</f>
        <v>0</v>
      </c>
      <c r="AD37" s="32">
        <f>IF(AQ37="7",BH37,0)</f>
        <v>0</v>
      </c>
      <c r="AE37" s="32">
        <f>IF(AQ37="7",BI37,0)</f>
        <v>0</v>
      </c>
      <c r="AF37" s="32">
        <f>IF(AQ37="2",BH37,0)</f>
        <v>0</v>
      </c>
      <c r="AG37" s="32">
        <f>IF(AQ37="2",BI37,0)</f>
        <v>0</v>
      </c>
      <c r="AH37" s="32">
        <f>IF(AQ37="0",BJ37,0)</f>
        <v>0</v>
      </c>
      <c r="AI37" s="50" t="s">
        <v>60</v>
      </c>
      <c r="AJ37" s="32">
        <f>IF(AN37=0,K37,0)</f>
        <v>0</v>
      </c>
      <c r="AK37" s="32">
        <f>IF(AN37=15,K37,0)</f>
        <v>0</v>
      </c>
      <c r="AL37" s="32">
        <f>IF(AN37=21,K37,0)</f>
        <v>0</v>
      </c>
      <c r="AN37" s="32">
        <v>21</v>
      </c>
      <c r="AO37" s="32">
        <f>H37*0</f>
        <v>0</v>
      </c>
      <c r="AP37" s="32">
        <f>H37*(1-0)</f>
        <v>0</v>
      </c>
      <c r="AQ37" s="29" t="s">
        <v>217</v>
      </c>
      <c r="AV37" s="32">
        <f>AW37+AX37</f>
        <v>0</v>
      </c>
      <c r="AW37" s="32">
        <f>G37*AO37</f>
        <v>0</v>
      </c>
      <c r="AX37" s="32">
        <f>G37*AP37</f>
        <v>0</v>
      </c>
      <c r="AY37" s="29" t="s">
        <v>104</v>
      </c>
      <c r="AZ37" s="29" t="s">
        <v>188</v>
      </c>
      <c r="BA37" s="50" t="s">
        <v>234</v>
      </c>
      <c r="BC37" s="32">
        <f>AW37+AX37</f>
        <v>0</v>
      </c>
      <c r="BD37" s="32">
        <f>H37/(100-BE37)*100</f>
        <v>0</v>
      </c>
      <c r="BE37" s="32">
        <v>0</v>
      </c>
      <c r="BF37" s="32">
        <f>M37</f>
        <v>0</v>
      </c>
      <c r="BH37" s="32">
        <f>G37*AO37</f>
        <v>0</v>
      </c>
      <c r="BI37" s="32">
        <f>G37*AP37</f>
        <v>0</v>
      </c>
      <c r="BJ37" s="32">
        <f>G37*H37</f>
        <v>0</v>
      </c>
      <c r="BK37" s="32"/>
      <c r="BL37" s="32">
        <v>18</v>
      </c>
    </row>
    <row r="38" spans="1:64" ht="13.5" customHeight="1" x14ac:dyDescent="0.3">
      <c r="A38" s="41"/>
      <c r="C38" s="12" t="s">
        <v>108</v>
      </c>
      <c r="D38" s="161" t="s">
        <v>64</v>
      </c>
      <c r="E38" s="162"/>
      <c r="F38" s="162"/>
      <c r="G38" s="162"/>
      <c r="H38" s="162"/>
      <c r="I38" s="162"/>
      <c r="J38" s="162"/>
      <c r="K38" s="162"/>
      <c r="L38" s="162"/>
      <c r="M38" s="162"/>
      <c r="N38" s="163"/>
    </row>
    <row r="39" spans="1:64" ht="15" customHeight="1" x14ac:dyDescent="0.3">
      <c r="A39" s="41"/>
      <c r="D39" s="100" t="s">
        <v>248</v>
      </c>
      <c r="E39" s="100" t="s">
        <v>151</v>
      </c>
      <c r="F39" s="68"/>
      <c r="G39" s="101">
        <v>1050</v>
      </c>
      <c r="H39" s="68"/>
      <c r="I39" s="68"/>
      <c r="J39" s="68"/>
      <c r="K39" s="68"/>
      <c r="L39" s="68"/>
      <c r="M39" s="68"/>
      <c r="N39" s="86"/>
    </row>
    <row r="40" spans="1:64" ht="15" customHeight="1" x14ac:dyDescent="0.3">
      <c r="A40" s="35" t="s">
        <v>151</v>
      </c>
      <c r="B40" s="74" t="s">
        <v>221</v>
      </c>
      <c r="C40" s="58" t="s">
        <v>133</v>
      </c>
      <c r="D40" s="159" t="s">
        <v>144</v>
      </c>
      <c r="E40" s="159"/>
      <c r="F40" s="20" t="s">
        <v>199</v>
      </c>
      <c r="G40" s="20" t="s">
        <v>199</v>
      </c>
      <c r="H40" s="20" t="s">
        <v>199</v>
      </c>
      <c r="I40" s="27">
        <f>SUM(I41:I45)</f>
        <v>0</v>
      </c>
      <c r="J40" s="27">
        <f>SUM(J41:J45)</f>
        <v>0</v>
      </c>
      <c r="K40" s="27">
        <f>SUM(K41:K45)</f>
        <v>0</v>
      </c>
      <c r="L40" s="50" t="s">
        <v>151</v>
      </c>
      <c r="M40" s="27">
        <f>SUM(M41:M45)</f>
        <v>325</v>
      </c>
      <c r="N40" s="54" t="s">
        <v>151</v>
      </c>
      <c r="AI40" s="50" t="s">
        <v>68</v>
      </c>
      <c r="AS40" s="27">
        <f>SUM(AJ43:AJ45)</f>
        <v>0</v>
      </c>
      <c r="AT40" s="27">
        <f>SUM(AK43:AK45)</f>
        <v>0</v>
      </c>
      <c r="AU40" s="27">
        <f>SUM(AL43:AL45)</f>
        <v>0</v>
      </c>
    </row>
    <row r="41" spans="1:64" s="68" customFormat="1" ht="15" customHeight="1" x14ac:dyDescent="0.3">
      <c r="A41" s="63">
        <v>13</v>
      </c>
      <c r="B41" s="64"/>
      <c r="C41" s="69" t="s">
        <v>249</v>
      </c>
      <c r="D41" s="69" t="s">
        <v>250</v>
      </c>
      <c r="E41" s="64"/>
      <c r="F41" s="69" t="s">
        <v>211</v>
      </c>
      <c r="G41" s="71">
        <v>200</v>
      </c>
      <c r="H41" s="238"/>
      <c r="I41" s="71">
        <f>H41*0.8*G41</f>
        <v>0</v>
      </c>
      <c r="J41" s="71">
        <f>G41*0.2*H41</f>
        <v>0</v>
      </c>
      <c r="K41" s="71">
        <f>J41+I41</f>
        <v>0</v>
      </c>
      <c r="L41" s="71">
        <v>0.75</v>
      </c>
      <c r="M41" s="71">
        <f>G41*L41</f>
        <v>150</v>
      </c>
      <c r="N41" s="72" t="s">
        <v>181</v>
      </c>
      <c r="AI41" s="67"/>
      <c r="AS41" s="66"/>
      <c r="AT41" s="66"/>
      <c r="AU41" s="66"/>
    </row>
    <row r="42" spans="1:64" ht="13.2" customHeight="1" x14ac:dyDescent="0.3">
      <c r="A42" s="55"/>
      <c r="B42" s="57"/>
      <c r="C42" s="70"/>
      <c r="D42" s="161" t="s">
        <v>251</v>
      </c>
      <c r="E42" s="161"/>
      <c r="F42" s="56"/>
      <c r="G42" s="56"/>
      <c r="H42" s="56"/>
      <c r="I42" s="36"/>
      <c r="J42" s="36"/>
      <c r="K42" s="36"/>
      <c r="L42" s="48"/>
      <c r="M42" s="36"/>
      <c r="N42" s="62"/>
      <c r="AI42" s="48"/>
      <c r="AS42" s="36"/>
      <c r="AT42" s="36"/>
      <c r="AU42" s="36"/>
    </row>
    <row r="43" spans="1:64" ht="15" customHeight="1" x14ac:dyDescent="0.3">
      <c r="A43" s="55">
        <v>14</v>
      </c>
      <c r="B43" s="73" t="s">
        <v>221</v>
      </c>
      <c r="C43" s="56" t="s">
        <v>123</v>
      </c>
      <c r="D43" s="160" t="s">
        <v>245</v>
      </c>
      <c r="E43" s="160"/>
      <c r="F43" s="56" t="s">
        <v>211</v>
      </c>
      <c r="G43" s="32">
        <v>700</v>
      </c>
      <c r="H43" s="237"/>
      <c r="I43" s="32">
        <v>0</v>
      </c>
      <c r="J43" s="32">
        <f>H43*G43</f>
        <v>0</v>
      </c>
      <c r="K43" s="32">
        <f>G43*H43</f>
        <v>0</v>
      </c>
      <c r="L43" s="32">
        <v>0.25</v>
      </c>
      <c r="M43" s="32">
        <f>G43*L43</f>
        <v>175</v>
      </c>
      <c r="N43" s="47" t="s">
        <v>181</v>
      </c>
      <c r="Z43" s="32">
        <f>IF(AQ43="5",BJ43,0)</f>
        <v>0</v>
      </c>
      <c r="AB43" s="32">
        <f>IF(AQ43="1",BH43,0)</f>
        <v>0</v>
      </c>
      <c r="AC43" s="32">
        <f>IF(AQ43="1",BI43,0)</f>
        <v>0</v>
      </c>
      <c r="AD43" s="32">
        <f>IF(AQ43="7",BH43,0)</f>
        <v>0</v>
      </c>
      <c r="AE43" s="32">
        <f>IF(AQ43="7",BI43,0)</f>
        <v>0</v>
      </c>
      <c r="AF43" s="32">
        <f>IF(AQ43="2",BH43,0)</f>
        <v>0</v>
      </c>
      <c r="AG43" s="32">
        <f>IF(AQ43="2",BI43,0)</f>
        <v>0</v>
      </c>
      <c r="AH43" s="32">
        <f>IF(AQ43="0",BJ43,0)</f>
        <v>0</v>
      </c>
      <c r="AI43" s="50" t="s">
        <v>68</v>
      </c>
      <c r="AJ43" s="32">
        <f>IF(AN43=0,K43,0)</f>
        <v>0</v>
      </c>
      <c r="AK43" s="32">
        <f>IF(AN43=15,K43,0)</f>
        <v>0</v>
      </c>
      <c r="AL43" s="32">
        <f>IF(AN43=21,K43,0)</f>
        <v>0</v>
      </c>
      <c r="AN43" s="32">
        <v>21</v>
      </c>
      <c r="AO43" s="32">
        <f>H43*0.359187344584943</f>
        <v>0</v>
      </c>
      <c r="AP43" s="32">
        <f>H43*(1-0.359187344584943)</f>
        <v>0</v>
      </c>
      <c r="AQ43" s="29" t="s">
        <v>217</v>
      </c>
      <c r="AV43" s="32">
        <f>AW43+AX43</f>
        <v>0</v>
      </c>
      <c r="AW43" s="32">
        <f>G43*AO43</f>
        <v>0</v>
      </c>
      <c r="AX43" s="32">
        <f>G43*AP43</f>
        <v>0</v>
      </c>
      <c r="AY43" s="29" t="s">
        <v>232</v>
      </c>
      <c r="AZ43" s="29" t="s">
        <v>233</v>
      </c>
      <c r="BA43" s="50" t="s">
        <v>85</v>
      </c>
      <c r="BC43" s="32">
        <f>AW43+AX43</f>
        <v>0</v>
      </c>
      <c r="BD43" s="32">
        <f>H43/(100-BE43)*100</f>
        <v>0</v>
      </c>
      <c r="BE43" s="32">
        <v>0</v>
      </c>
      <c r="BF43" s="32">
        <f>M43</f>
        <v>175</v>
      </c>
      <c r="BH43" s="32">
        <f>G43*AO43</f>
        <v>0</v>
      </c>
      <c r="BI43" s="32">
        <f>G43*AP43</f>
        <v>0</v>
      </c>
      <c r="BJ43" s="32">
        <f>G43*H43</f>
        <v>0</v>
      </c>
      <c r="BK43" s="32"/>
      <c r="BL43" s="32">
        <v>56</v>
      </c>
    </row>
    <row r="44" spans="1:64" ht="15" customHeight="1" x14ac:dyDescent="0.3">
      <c r="A44" s="123"/>
      <c r="B44" s="120"/>
      <c r="C44" s="98" t="s">
        <v>108</v>
      </c>
      <c r="D44" s="161" t="s">
        <v>378</v>
      </c>
      <c r="E44" s="162"/>
      <c r="F44" s="162"/>
      <c r="G44" s="162"/>
      <c r="H44" s="162"/>
      <c r="I44" s="162"/>
      <c r="J44" s="162"/>
      <c r="K44" s="162"/>
      <c r="L44" s="162"/>
      <c r="M44" s="162"/>
      <c r="N44" s="163"/>
      <c r="Z44" s="32"/>
      <c r="AB44" s="32"/>
      <c r="AC44" s="32"/>
      <c r="AD44" s="32"/>
      <c r="AE44" s="32"/>
      <c r="AF44" s="32"/>
      <c r="AG44" s="32"/>
      <c r="AH44" s="32"/>
      <c r="AI44" s="50"/>
      <c r="AJ44" s="32"/>
      <c r="AK44" s="32"/>
      <c r="AL44" s="32"/>
      <c r="AN44" s="32"/>
      <c r="AO44" s="32"/>
      <c r="AP44" s="32"/>
      <c r="AQ44" s="29"/>
      <c r="AV44" s="32"/>
      <c r="AW44" s="32"/>
      <c r="AX44" s="32"/>
      <c r="AY44" s="29"/>
      <c r="AZ44" s="29"/>
      <c r="BA44" s="50"/>
      <c r="BC44" s="32"/>
      <c r="BD44" s="32"/>
      <c r="BE44" s="32"/>
      <c r="BF44" s="32"/>
      <c r="BH44" s="32"/>
      <c r="BI44" s="32"/>
      <c r="BJ44" s="32"/>
      <c r="BK44" s="32"/>
      <c r="BL44" s="32"/>
    </row>
    <row r="45" spans="1:64" ht="15" customHeight="1" x14ac:dyDescent="0.3">
      <c r="A45" s="55">
        <v>15</v>
      </c>
      <c r="B45" s="73" t="s">
        <v>221</v>
      </c>
      <c r="C45" s="56" t="s">
        <v>69</v>
      </c>
      <c r="D45" s="160" t="s">
        <v>153</v>
      </c>
      <c r="E45" s="160"/>
      <c r="F45" s="56" t="s">
        <v>211</v>
      </c>
      <c r="G45" s="32">
        <v>150</v>
      </c>
      <c r="H45" s="237"/>
      <c r="I45" s="32">
        <v>0</v>
      </c>
      <c r="J45" s="32">
        <f>G45*H45</f>
        <v>0</v>
      </c>
      <c r="K45" s="32">
        <f>G45*H45</f>
        <v>0</v>
      </c>
      <c r="L45" s="32">
        <v>0</v>
      </c>
      <c r="M45" s="32">
        <f>G45*L45</f>
        <v>0</v>
      </c>
      <c r="N45" s="47" t="s">
        <v>181</v>
      </c>
      <c r="Z45" s="32">
        <f>IF(AQ45="5",BJ45,0)</f>
        <v>0</v>
      </c>
      <c r="AB45" s="32">
        <f>IF(AQ45="1",BH45,0)</f>
        <v>0</v>
      </c>
      <c r="AC45" s="32">
        <f>IF(AQ45="1",BI45,0)</f>
        <v>0</v>
      </c>
      <c r="AD45" s="32">
        <f>IF(AQ45="7",BH45,0)</f>
        <v>0</v>
      </c>
      <c r="AE45" s="32">
        <f>IF(AQ45="7",BI45,0)</f>
        <v>0</v>
      </c>
      <c r="AF45" s="32">
        <f>IF(AQ45="2",BH45,0)</f>
        <v>0</v>
      </c>
      <c r="AG45" s="32">
        <f>IF(AQ45="2",BI45,0)</f>
        <v>0</v>
      </c>
      <c r="AH45" s="32">
        <f>IF(AQ45="0",BJ45,0)</f>
        <v>0</v>
      </c>
      <c r="AI45" s="50" t="s">
        <v>68</v>
      </c>
      <c r="AJ45" s="32">
        <f>IF(AN45=0,K45,0)</f>
        <v>0</v>
      </c>
      <c r="AK45" s="32">
        <f>IF(AN45=15,K45,0)</f>
        <v>0</v>
      </c>
      <c r="AL45" s="32">
        <f>IF(AN45=21,K45,0)</f>
        <v>0</v>
      </c>
      <c r="AN45" s="32">
        <v>21</v>
      </c>
      <c r="AO45" s="32">
        <f>H45*0.0118836915297092</f>
        <v>0</v>
      </c>
      <c r="AP45" s="32">
        <f>H45*(1-0.0118836915297092)</f>
        <v>0</v>
      </c>
      <c r="AQ45" s="29" t="s">
        <v>217</v>
      </c>
      <c r="AV45" s="32">
        <f>AW45+AX45</f>
        <v>0</v>
      </c>
      <c r="AW45" s="32">
        <f>G45*AO45</f>
        <v>0</v>
      </c>
      <c r="AX45" s="32">
        <f>G45*AP45</f>
        <v>0</v>
      </c>
      <c r="AY45" s="29" t="s">
        <v>232</v>
      </c>
      <c r="AZ45" s="29" t="s">
        <v>233</v>
      </c>
      <c r="BA45" s="50" t="s">
        <v>85</v>
      </c>
      <c r="BC45" s="32">
        <f>AW45+AX45</f>
        <v>0</v>
      </c>
      <c r="BD45" s="32">
        <f>H45/(100-BE45)*100</f>
        <v>0</v>
      </c>
      <c r="BE45" s="32">
        <v>0</v>
      </c>
      <c r="BF45" s="32">
        <f>M45</f>
        <v>0</v>
      </c>
      <c r="BH45" s="32">
        <f>G45*AO45</f>
        <v>0</v>
      </c>
      <c r="BI45" s="32">
        <f>G45*AP45</f>
        <v>0</v>
      </c>
      <c r="BJ45" s="32">
        <f>G45*H45</f>
        <v>0</v>
      </c>
      <c r="BK45" s="32"/>
      <c r="BL45" s="32">
        <v>56</v>
      </c>
    </row>
    <row r="46" spans="1:64" ht="15" customHeight="1" x14ac:dyDescent="0.3">
      <c r="A46" s="123"/>
      <c r="B46" s="120"/>
      <c r="C46" s="98" t="s">
        <v>108</v>
      </c>
      <c r="D46" s="161" t="s">
        <v>376</v>
      </c>
      <c r="E46" s="162"/>
      <c r="F46" s="162"/>
      <c r="G46" s="162"/>
      <c r="H46" s="162"/>
      <c r="I46" s="162"/>
      <c r="J46" s="162"/>
      <c r="K46" s="162"/>
      <c r="L46" s="162"/>
      <c r="M46" s="162"/>
      <c r="N46" s="163"/>
      <c r="Z46" s="32"/>
      <c r="AB46" s="32"/>
      <c r="AC46" s="32"/>
      <c r="AD46" s="32"/>
      <c r="AE46" s="32"/>
      <c r="AF46" s="32"/>
      <c r="AG46" s="32"/>
      <c r="AH46" s="32"/>
      <c r="AI46" s="50"/>
      <c r="AJ46" s="32"/>
      <c r="AK46" s="32"/>
      <c r="AL46" s="32"/>
      <c r="AN46" s="32"/>
      <c r="AO46" s="32"/>
      <c r="AP46" s="32"/>
      <c r="AQ46" s="29"/>
      <c r="AV46" s="32"/>
      <c r="AW46" s="32"/>
      <c r="AX46" s="32"/>
      <c r="AY46" s="29"/>
      <c r="AZ46" s="29"/>
      <c r="BA46" s="50"/>
      <c r="BC46" s="32"/>
      <c r="BD46" s="32"/>
      <c r="BE46" s="32"/>
      <c r="BF46" s="32"/>
      <c r="BH46" s="32"/>
      <c r="BI46" s="32"/>
      <c r="BJ46" s="32"/>
      <c r="BK46" s="32"/>
      <c r="BL46" s="32"/>
    </row>
    <row r="47" spans="1:64" ht="15" customHeight="1" x14ac:dyDescent="0.3">
      <c r="A47" s="35" t="s">
        <v>151</v>
      </c>
      <c r="B47" s="74" t="s">
        <v>221</v>
      </c>
      <c r="C47" s="58" t="s">
        <v>202</v>
      </c>
      <c r="D47" s="159" t="s">
        <v>107</v>
      </c>
      <c r="E47" s="159"/>
      <c r="F47" s="20" t="s">
        <v>199</v>
      </c>
      <c r="G47" s="20" t="s">
        <v>199</v>
      </c>
      <c r="H47" s="20" t="s">
        <v>199</v>
      </c>
      <c r="I47" s="27">
        <f>SUM(I48:I51)</f>
        <v>0</v>
      </c>
      <c r="J47" s="27">
        <f>SUM(J48:J51)</f>
        <v>0</v>
      </c>
      <c r="K47" s="27">
        <f>SUM(K48:K51)</f>
        <v>0</v>
      </c>
      <c r="L47" s="50" t="s">
        <v>151</v>
      </c>
      <c r="M47" s="27">
        <f>SUM(M48:M51)</f>
        <v>73.26473</v>
      </c>
      <c r="N47" s="54" t="s">
        <v>151</v>
      </c>
      <c r="AI47" s="50" t="s">
        <v>60</v>
      </c>
      <c r="AS47" s="27">
        <f>SUM(AJ48:AJ51)</f>
        <v>0</v>
      </c>
      <c r="AT47" s="27">
        <f>SUM(AK48:AK51)</f>
        <v>0</v>
      </c>
      <c r="AU47" s="27">
        <f>SUM(AL48:AL51)</f>
        <v>0</v>
      </c>
    </row>
    <row r="48" spans="1:64" ht="15" customHeight="1" x14ac:dyDescent="0.3">
      <c r="A48" s="55">
        <v>16</v>
      </c>
      <c r="B48" s="73" t="s">
        <v>221</v>
      </c>
      <c r="C48" s="56" t="s">
        <v>128</v>
      </c>
      <c r="D48" s="160" t="s">
        <v>142</v>
      </c>
      <c r="E48" s="160"/>
      <c r="F48" s="56" t="s">
        <v>211</v>
      </c>
      <c r="G48" s="32">
        <v>700</v>
      </c>
      <c r="H48" s="237"/>
      <c r="I48" s="32">
        <f>G48*AO48</f>
        <v>0</v>
      </c>
      <c r="J48" s="32">
        <f>G48*AP48</f>
        <v>0</v>
      </c>
      <c r="K48" s="32">
        <f>G48*H48</f>
        <v>0</v>
      </c>
      <c r="L48" s="32">
        <v>2.9999999999999997E-4</v>
      </c>
      <c r="M48" s="32">
        <f>G48*L48</f>
        <v>0.21</v>
      </c>
      <c r="N48" s="47" t="s">
        <v>181</v>
      </c>
      <c r="Z48" s="32">
        <f>IF(AQ48="5",BJ48,0)</f>
        <v>0</v>
      </c>
      <c r="AB48" s="32">
        <f>IF(AQ48="1",BH48,0)</f>
        <v>0</v>
      </c>
      <c r="AC48" s="32">
        <f>IF(AQ48="1",BI48,0)</f>
        <v>0</v>
      </c>
      <c r="AD48" s="32">
        <f>IF(AQ48="7",BH48,0)</f>
        <v>0</v>
      </c>
      <c r="AE48" s="32">
        <f>IF(AQ48="7",BI48,0)</f>
        <v>0</v>
      </c>
      <c r="AF48" s="32">
        <f>IF(AQ48="2",BH48,0)</f>
        <v>0</v>
      </c>
      <c r="AG48" s="32">
        <f>IF(AQ48="2",BI48,0)</f>
        <v>0</v>
      </c>
      <c r="AH48" s="32">
        <f>IF(AQ48="0",BJ48,0)</f>
        <v>0</v>
      </c>
      <c r="AI48" s="50" t="s">
        <v>60</v>
      </c>
      <c r="AJ48" s="32">
        <f>IF(AN48=0,K48,0)</f>
        <v>0</v>
      </c>
      <c r="AK48" s="32">
        <f>IF(AN48=15,K48,0)</f>
        <v>0</v>
      </c>
      <c r="AL48" s="32">
        <f>IF(AN48=21,K48,0)</f>
        <v>0</v>
      </c>
      <c r="AN48" s="32">
        <v>21</v>
      </c>
      <c r="AO48" s="32">
        <f>H48*0.770689655172414</f>
        <v>0</v>
      </c>
      <c r="AP48" s="32">
        <f>H48*(1-0.770689655172414)</f>
        <v>0</v>
      </c>
      <c r="AQ48" s="29" t="s">
        <v>217</v>
      </c>
      <c r="AV48" s="32">
        <f>AW48+AX48</f>
        <v>0</v>
      </c>
      <c r="AW48" s="32">
        <f>G48*AO48</f>
        <v>0</v>
      </c>
      <c r="AX48" s="32">
        <f>G48*AP48</f>
        <v>0</v>
      </c>
      <c r="AY48" s="29" t="s">
        <v>88</v>
      </c>
      <c r="AZ48" s="29" t="s">
        <v>130</v>
      </c>
      <c r="BA48" s="50" t="s">
        <v>234</v>
      </c>
      <c r="BC48" s="32">
        <f>AW48+AX48</f>
        <v>0</v>
      </c>
      <c r="BD48" s="32">
        <f>H48/(100-BE48)*100</f>
        <v>0</v>
      </c>
      <c r="BE48" s="32">
        <v>0</v>
      </c>
      <c r="BF48" s="32">
        <f>M48</f>
        <v>0.21</v>
      </c>
      <c r="BH48" s="32">
        <f>G48*AO48</f>
        <v>0</v>
      </c>
      <c r="BI48" s="32">
        <f>G48*AP48</f>
        <v>0</v>
      </c>
      <c r="BJ48" s="32">
        <f>G48*H48</f>
        <v>0</v>
      </c>
      <c r="BK48" s="32"/>
      <c r="BL48" s="32">
        <v>57</v>
      </c>
    </row>
    <row r="49" spans="1:64" ht="15" customHeight="1" x14ac:dyDescent="0.3">
      <c r="A49" s="55">
        <v>17</v>
      </c>
      <c r="B49" s="73" t="s">
        <v>221</v>
      </c>
      <c r="C49" s="56" t="s">
        <v>56</v>
      </c>
      <c r="D49" s="160" t="s">
        <v>246</v>
      </c>
      <c r="E49" s="160"/>
      <c r="F49" s="56" t="s">
        <v>211</v>
      </c>
      <c r="G49" s="32">
        <v>700</v>
      </c>
      <c r="H49" s="237"/>
      <c r="I49" s="32">
        <f>G49*AO49</f>
        <v>0</v>
      </c>
      <c r="J49" s="32">
        <f>G49*AP49</f>
        <v>0</v>
      </c>
      <c r="K49" s="32">
        <f>G49*H49</f>
        <v>0</v>
      </c>
      <c r="L49" s="32">
        <v>0.10373</v>
      </c>
      <c r="M49" s="32">
        <f>G49*L49</f>
        <v>72.611000000000004</v>
      </c>
      <c r="N49" s="47" t="s">
        <v>181</v>
      </c>
      <c r="Z49" s="32">
        <f>IF(AQ49="5",BJ49,0)</f>
        <v>0</v>
      </c>
      <c r="AB49" s="32">
        <f>IF(AQ49="1",BH49,0)</f>
        <v>0</v>
      </c>
      <c r="AC49" s="32">
        <f>IF(AQ49="1",BI49,0)</f>
        <v>0</v>
      </c>
      <c r="AD49" s="32">
        <f>IF(AQ49="7",BH49,0)</f>
        <v>0</v>
      </c>
      <c r="AE49" s="32">
        <f>IF(AQ49="7",BI49,0)</f>
        <v>0</v>
      </c>
      <c r="AF49" s="32">
        <f>IF(AQ49="2",BH49,0)</f>
        <v>0</v>
      </c>
      <c r="AG49" s="32">
        <f>IF(AQ49="2",BI49,0)</f>
        <v>0</v>
      </c>
      <c r="AH49" s="32">
        <f>IF(AQ49="0",BJ49,0)</f>
        <v>0</v>
      </c>
      <c r="AI49" s="50" t="s">
        <v>60</v>
      </c>
      <c r="AJ49" s="32">
        <f>IF(AN49=0,K49,0)</f>
        <v>0</v>
      </c>
      <c r="AK49" s="32">
        <f>IF(AN49=15,K49,0)</f>
        <v>0</v>
      </c>
      <c r="AL49" s="32">
        <f>IF(AN49=21,K49,0)</f>
        <v>0</v>
      </c>
      <c r="AN49" s="32">
        <v>21</v>
      </c>
      <c r="AO49" s="32">
        <f>H49*0.587014563106796</f>
        <v>0</v>
      </c>
      <c r="AP49" s="32">
        <f>H49*(1-0.587014563106796)</f>
        <v>0</v>
      </c>
      <c r="AQ49" s="29" t="s">
        <v>217</v>
      </c>
      <c r="AV49" s="32">
        <f>AW49+AX49</f>
        <v>0</v>
      </c>
      <c r="AW49" s="32">
        <f>G49*AO49</f>
        <v>0</v>
      </c>
      <c r="AX49" s="32">
        <f>G49*AP49</f>
        <v>0</v>
      </c>
      <c r="AY49" s="29" t="s">
        <v>88</v>
      </c>
      <c r="AZ49" s="29" t="s">
        <v>130</v>
      </c>
      <c r="BA49" s="50" t="s">
        <v>234</v>
      </c>
      <c r="BC49" s="32">
        <f>AW49+AX49</f>
        <v>0</v>
      </c>
      <c r="BD49" s="32">
        <f>H49/(100-BE49)*100</f>
        <v>0</v>
      </c>
      <c r="BE49" s="32">
        <v>0</v>
      </c>
      <c r="BF49" s="32">
        <f>M49</f>
        <v>72.611000000000004</v>
      </c>
      <c r="BH49" s="32">
        <f>G49*AO49</f>
        <v>0</v>
      </c>
      <c r="BI49" s="32">
        <f>G49*AP49</f>
        <v>0</v>
      </c>
      <c r="BJ49" s="32">
        <f>G49*H49</f>
        <v>0</v>
      </c>
      <c r="BK49" s="32"/>
      <c r="BL49" s="32">
        <v>57</v>
      </c>
    </row>
    <row r="50" spans="1:64" s="93" customFormat="1" ht="13.2" x14ac:dyDescent="0.2">
      <c r="A50" s="90" t="s">
        <v>172</v>
      </c>
      <c r="B50" s="73" t="s">
        <v>221</v>
      </c>
      <c r="C50" s="69" t="s">
        <v>326</v>
      </c>
      <c r="D50" s="154" t="s">
        <v>327</v>
      </c>
      <c r="E50" s="153"/>
      <c r="F50" s="69" t="s">
        <v>211</v>
      </c>
      <c r="G50" s="71">
        <v>6</v>
      </c>
      <c r="H50" s="238"/>
      <c r="I50" s="71">
        <f>G50*AO50</f>
        <v>0</v>
      </c>
      <c r="J50" s="71">
        <f>G50*AP50</f>
        <v>0</v>
      </c>
      <c r="K50" s="71">
        <f>G50*H50</f>
        <v>0</v>
      </c>
      <c r="L50" s="71">
        <v>7.3899999999999993E-2</v>
      </c>
      <c r="M50" s="71">
        <f>G50*L50</f>
        <v>0.44339999999999996</v>
      </c>
      <c r="N50" s="91" t="s">
        <v>292</v>
      </c>
      <c r="O50" s="92"/>
      <c r="Z50" s="71">
        <f>IF(AQ50="5",BJ50,0)</f>
        <v>0</v>
      </c>
      <c r="AB50" s="71">
        <f>IF(AQ50="1",BH50,0)</f>
        <v>0</v>
      </c>
      <c r="AC50" s="71">
        <f>IF(AQ50="1",BI50,0)</f>
        <v>0</v>
      </c>
      <c r="AD50" s="71">
        <f>IF(AQ50="7",BH50,0)</f>
        <v>0</v>
      </c>
      <c r="AE50" s="71">
        <f>IF(AQ50="7",BI50,0)</f>
        <v>0</v>
      </c>
      <c r="AF50" s="71">
        <f>IF(AQ50="2",BH50,0)</f>
        <v>0</v>
      </c>
      <c r="AG50" s="71">
        <f>IF(AQ50="2",BI50,0)</f>
        <v>0</v>
      </c>
      <c r="AH50" s="71">
        <f>IF(AQ50="0",BJ50,0)</f>
        <v>0</v>
      </c>
      <c r="AI50" s="94" t="s">
        <v>304</v>
      </c>
      <c r="AJ50" s="71">
        <f>IF(AN50=0,K50,0)</f>
        <v>0</v>
      </c>
      <c r="AK50" s="71">
        <f>IF(AN50=15,K50,0)</f>
        <v>0</v>
      </c>
      <c r="AL50" s="71">
        <f>IF(AN50=21,K50,0)</f>
        <v>0</v>
      </c>
      <c r="AN50" s="71">
        <v>21</v>
      </c>
      <c r="AO50" s="71">
        <f>H50*0.152280071813285</f>
        <v>0</v>
      </c>
      <c r="AP50" s="71">
        <f>H50*(1-0.152280071813285)</f>
        <v>0</v>
      </c>
      <c r="AQ50" s="95" t="s">
        <v>217</v>
      </c>
      <c r="AV50" s="71">
        <f>AW50+AX50</f>
        <v>0</v>
      </c>
      <c r="AW50" s="71">
        <f>G50*AO50</f>
        <v>0</v>
      </c>
      <c r="AX50" s="71">
        <f>G50*AP50</f>
        <v>0</v>
      </c>
      <c r="AY50" s="95" t="s">
        <v>213</v>
      </c>
      <c r="AZ50" s="95" t="s">
        <v>328</v>
      </c>
      <c r="BA50" s="94" t="s">
        <v>307</v>
      </c>
      <c r="BC50" s="71">
        <f>AW50+AX50</f>
        <v>0</v>
      </c>
      <c r="BD50" s="71">
        <f>H50/(100-BE50)*100</f>
        <v>0</v>
      </c>
      <c r="BE50" s="71">
        <v>0</v>
      </c>
      <c r="BF50" s="71">
        <f>M50</f>
        <v>0.44339999999999996</v>
      </c>
      <c r="BH50" s="71">
        <f>G50*AO50</f>
        <v>0</v>
      </c>
      <c r="BI50" s="71">
        <f>G50*AP50</f>
        <v>0</v>
      </c>
      <c r="BJ50" s="71">
        <f>G50*H50</f>
        <v>0</v>
      </c>
      <c r="BK50" s="71" t="s">
        <v>295</v>
      </c>
      <c r="BL50" s="71">
        <v>59</v>
      </c>
    </row>
    <row r="51" spans="1:64" s="93" customFormat="1" ht="13.2" x14ac:dyDescent="0.2">
      <c r="A51" s="90" t="s">
        <v>134</v>
      </c>
      <c r="B51" s="73" t="s">
        <v>221</v>
      </c>
      <c r="C51" s="69" t="s">
        <v>329</v>
      </c>
      <c r="D51" s="154" t="s">
        <v>330</v>
      </c>
      <c r="E51" s="153"/>
      <c r="F51" s="69" t="s">
        <v>179</v>
      </c>
      <c r="G51" s="71">
        <v>1</v>
      </c>
      <c r="H51" s="238"/>
      <c r="I51" s="71">
        <f>G51*AO51</f>
        <v>0</v>
      </c>
      <c r="J51" s="71">
        <f>G51*AP51</f>
        <v>0</v>
      </c>
      <c r="K51" s="71">
        <f>G51*H51</f>
        <v>0</v>
      </c>
      <c r="L51" s="71">
        <v>3.3E-4</v>
      </c>
      <c r="M51" s="71">
        <f>G51*L51</f>
        <v>3.3E-4</v>
      </c>
      <c r="N51" s="91" t="s">
        <v>292</v>
      </c>
      <c r="O51" s="92"/>
      <c r="Z51" s="71">
        <f>IF(AQ51="5",BJ51,0)</f>
        <v>0</v>
      </c>
      <c r="AB51" s="71">
        <f>IF(AQ51="1",BH51,0)</f>
        <v>0</v>
      </c>
      <c r="AC51" s="71">
        <f>IF(AQ51="1",BI51,0)</f>
        <v>0</v>
      </c>
      <c r="AD51" s="71">
        <f>IF(AQ51="7",BH51,0)</f>
        <v>0</v>
      </c>
      <c r="AE51" s="71">
        <f>IF(AQ51="7",BI51,0)</f>
        <v>0</v>
      </c>
      <c r="AF51" s="71">
        <f>IF(AQ51="2",BH51,0)</f>
        <v>0</v>
      </c>
      <c r="AG51" s="71">
        <f>IF(AQ51="2",BI51,0)</f>
        <v>0</v>
      </c>
      <c r="AH51" s="71">
        <f>IF(AQ51="0",BJ51,0)</f>
        <v>0</v>
      </c>
      <c r="AI51" s="94" t="s">
        <v>304</v>
      </c>
      <c r="AJ51" s="71">
        <f>IF(AN51=0,K51,0)</f>
        <v>0</v>
      </c>
      <c r="AK51" s="71">
        <f>IF(AN51=15,K51,0)</f>
        <v>0</v>
      </c>
      <c r="AL51" s="71">
        <f>IF(AN51=21,K51,0)</f>
        <v>0</v>
      </c>
      <c r="AN51" s="71">
        <v>21</v>
      </c>
      <c r="AO51" s="71">
        <f>H51*0.0594343434343434</f>
        <v>0</v>
      </c>
      <c r="AP51" s="71">
        <f>H51*(1-0.0594343434343434)</f>
        <v>0</v>
      </c>
      <c r="AQ51" s="95" t="s">
        <v>217</v>
      </c>
      <c r="AV51" s="71">
        <f>AW51+AX51</f>
        <v>0</v>
      </c>
      <c r="AW51" s="71">
        <f>G51*AO51</f>
        <v>0</v>
      </c>
      <c r="AX51" s="71">
        <f>G51*AP51</f>
        <v>0</v>
      </c>
      <c r="AY51" s="95" t="s">
        <v>213</v>
      </c>
      <c r="AZ51" s="95" t="s">
        <v>328</v>
      </c>
      <c r="BA51" s="94" t="s">
        <v>307</v>
      </c>
      <c r="BC51" s="71">
        <f>AW51+AX51</f>
        <v>0</v>
      </c>
      <c r="BD51" s="71">
        <f>H51/(100-BE51)*100</f>
        <v>0</v>
      </c>
      <c r="BE51" s="71">
        <v>0</v>
      </c>
      <c r="BF51" s="71">
        <f>M51</f>
        <v>3.3E-4</v>
      </c>
      <c r="BH51" s="71">
        <f>G51*AO51</f>
        <v>0</v>
      </c>
      <c r="BI51" s="71">
        <f>G51*AP51</f>
        <v>0</v>
      </c>
      <c r="BJ51" s="71">
        <f>G51*H51</f>
        <v>0</v>
      </c>
      <c r="BK51" s="71" t="s">
        <v>295</v>
      </c>
      <c r="BL51" s="71">
        <v>59</v>
      </c>
    </row>
    <row r="52" spans="1:64" ht="14.4" x14ac:dyDescent="0.3">
      <c r="A52" s="35" t="s">
        <v>151</v>
      </c>
      <c r="B52" s="74" t="s">
        <v>221</v>
      </c>
      <c r="C52" s="58" t="s">
        <v>79</v>
      </c>
      <c r="D52" s="58" t="s">
        <v>110</v>
      </c>
      <c r="E52" s="58"/>
      <c r="F52" s="20" t="s">
        <v>199</v>
      </c>
      <c r="G52" s="20" t="s">
        <v>199</v>
      </c>
      <c r="H52" s="20" t="s">
        <v>199</v>
      </c>
      <c r="I52" s="27">
        <f>SUM(I53:I53)</f>
        <v>0</v>
      </c>
      <c r="J52" s="27">
        <f>SUM(J53:J53)</f>
        <v>0</v>
      </c>
      <c r="K52" s="27">
        <f>SUM(K53:K53)</f>
        <v>0</v>
      </c>
      <c r="L52" s="50" t="s">
        <v>151</v>
      </c>
      <c r="M52" s="27">
        <f>SUM(M53:M53)</f>
        <v>0</v>
      </c>
      <c r="N52" s="54" t="s">
        <v>151</v>
      </c>
      <c r="AI52" s="50" t="s">
        <v>221</v>
      </c>
      <c r="AS52" s="27">
        <f>SUM(AJ53:AJ53)</f>
        <v>0</v>
      </c>
      <c r="AT52" s="27">
        <f>SUM(AK53:AK53)</f>
        <v>0</v>
      </c>
      <c r="AU52" s="27">
        <f>SUM(AL53:AL53)</f>
        <v>0</v>
      </c>
    </row>
    <row r="53" spans="1:64" ht="15" customHeight="1" x14ac:dyDescent="0.3">
      <c r="A53" s="55">
        <v>20</v>
      </c>
      <c r="B53" s="73" t="s">
        <v>221</v>
      </c>
      <c r="C53" s="56" t="s">
        <v>216</v>
      </c>
      <c r="D53" s="56" t="s">
        <v>9</v>
      </c>
      <c r="E53" s="56"/>
      <c r="F53" s="56" t="s">
        <v>99</v>
      </c>
      <c r="G53" s="32">
        <f>M28</f>
        <v>462.16903000000002</v>
      </c>
      <c r="H53" s="237"/>
      <c r="I53" s="32">
        <f>G53*AO53</f>
        <v>0</v>
      </c>
      <c r="J53" s="32">
        <f>G53*AP53</f>
        <v>0</v>
      </c>
      <c r="K53" s="32">
        <f>G53*H53</f>
        <v>0</v>
      </c>
      <c r="L53" s="32">
        <v>0</v>
      </c>
      <c r="M53" s="32">
        <f>G53*L53</f>
        <v>0</v>
      </c>
      <c r="N53" s="47" t="s">
        <v>181</v>
      </c>
      <c r="Z53" s="32">
        <f>IF(AQ53="5",BJ53,0)</f>
        <v>0</v>
      </c>
      <c r="AB53" s="32">
        <f>IF(AQ53="1",BH53,0)</f>
        <v>0</v>
      </c>
      <c r="AC53" s="32">
        <f>IF(AQ53="1",BI53,0)</f>
        <v>0</v>
      </c>
      <c r="AD53" s="32">
        <f>IF(AQ53="7",BH53,0)</f>
        <v>0</v>
      </c>
      <c r="AE53" s="32">
        <f>IF(AQ53="7",BI53,0)</f>
        <v>0</v>
      </c>
      <c r="AF53" s="32">
        <f>IF(AQ53="2",BH53,0)</f>
        <v>0</v>
      </c>
      <c r="AG53" s="32">
        <f>IF(AQ53="2",BI53,0)</f>
        <v>0</v>
      </c>
      <c r="AH53" s="32">
        <f>IF(AQ53="0",BJ53,0)</f>
        <v>0</v>
      </c>
      <c r="AI53" s="50" t="s">
        <v>221</v>
      </c>
      <c r="AJ53" s="32">
        <f>IF(AN53=0,K53,0)</f>
        <v>0</v>
      </c>
      <c r="AK53" s="32">
        <f>IF(AN53=15,K53,0)</f>
        <v>0</v>
      </c>
      <c r="AL53" s="32">
        <f>IF(AN53=21,K53,0)</f>
        <v>0</v>
      </c>
      <c r="AN53" s="32">
        <v>21</v>
      </c>
      <c r="AO53" s="32">
        <f>H53*0</f>
        <v>0</v>
      </c>
      <c r="AP53" s="32">
        <f>H53*(1-0)</f>
        <v>0</v>
      </c>
      <c r="AQ53" s="29" t="s">
        <v>114</v>
      </c>
      <c r="AV53" s="32">
        <f>AW53+AX53</f>
        <v>0</v>
      </c>
      <c r="AW53" s="32">
        <f>G53*AO53</f>
        <v>0</v>
      </c>
      <c r="AX53" s="32">
        <f>G53*AP53</f>
        <v>0</v>
      </c>
      <c r="AY53" s="29" t="s">
        <v>73</v>
      </c>
      <c r="AZ53" s="29" t="s">
        <v>120</v>
      </c>
      <c r="BA53" s="50" t="s">
        <v>27</v>
      </c>
      <c r="BC53" s="32">
        <f>AW53+AX53</f>
        <v>0</v>
      </c>
      <c r="BD53" s="32">
        <f>H53/(100-BE53)*100</f>
        <v>0</v>
      </c>
      <c r="BE53" s="32">
        <v>0</v>
      </c>
      <c r="BF53" s="32">
        <f>M53</f>
        <v>0</v>
      </c>
      <c r="BH53" s="32">
        <f>G53*AO53</f>
        <v>0</v>
      </c>
      <c r="BI53" s="32">
        <f>G53*AP53</f>
        <v>0</v>
      </c>
      <c r="BJ53" s="32">
        <f>G53*H53</f>
        <v>0</v>
      </c>
      <c r="BK53" s="32"/>
      <c r="BL53" s="32"/>
    </row>
    <row r="54" spans="1:64" s="68" customFormat="1" ht="15" customHeight="1" x14ac:dyDescent="0.3">
      <c r="A54" s="75" t="s">
        <v>151</v>
      </c>
      <c r="B54" s="58" t="s">
        <v>221</v>
      </c>
      <c r="C54" s="74" t="s">
        <v>62</v>
      </c>
      <c r="D54" s="158" t="s">
        <v>1</v>
      </c>
      <c r="E54" s="158"/>
      <c r="F54" s="76" t="s">
        <v>199</v>
      </c>
      <c r="G54" s="76" t="s">
        <v>199</v>
      </c>
      <c r="H54" s="76" t="s">
        <v>199</v>
      </c>
      <c r="I54" s="77">
        <f>SUM(I55:I57)</f>
        <v>0</v>
      </c>
      <c r="J54" s="77">
        <f>SUM(J55:J57)</f>
        <v>0</v>
      </c>
      <c r="K54" s="77">
        <f>SUM(K55:K57)</f>
        <v>0</v>
      </c>
      <c r="L54" s="78" t="s">
        <v>151</v>
      </c>
      <c r="M54" s="77">
        <f>SUM(M55:M57)</f>
        <v>0</v>
      </c>
      <c r="N54" s="79" t="s">
        <v>151</v>
      </c>
      <c r="AI54" s="78" t="s">
        <v>252</v>
      </c>
      <c r="AS54" s="77">
        <f>SUM(AJ55:AJ57)</f>
        <v>0</v>
      </c>
      <c r="AT54" s="77">
        <f>SUM(AK55:AK57)</f>
        <v>0</v>
      </c>
      <c r="AU54" s="77">
        <f>SUM(AL55:AL57)</f>
        <v>0</v>
      </c>
    </row>
    <row r="55" spans="1:64" s="68" customFormat="1" ht="15" customHeight="1" x14ac:dyDescent="0.3">
      <c r="A55" s="80">
        <v>21</v>
      </c>
      <c r="B55" s="73" t="s">
        <v>221</v>
      </c>
      <c r="C55" s="73" t="s">
        <v>235</v>
      </c>
      <c r="D55" s="168" t="s">
        <v>230</v>
      </c>
      <c r="E55" s="168"/>
      <c r="F55" s="73" t="s">
        <v>206</v>
      </c>
      <c r="G55" s="81">
        <v>12</v>
      </c>
      <c r="H55" s="239"/>
      <c r="I55" s="81">
        <f>G55*AO55</f>
        <v>0</v>
      </c>
      <c r="J55" s="81">
        <f>G55*AP55</f>
        <v>0</v>
      </c>
      <c r="K55" s="81">
        <f>G55*H55</f>
        <v>0</v>
      </c>
      <c r="L55" s="81">
        <v>0</v>
      </c>
      <c r="M55" s="81">
        <f>G55*L55</f>
        <v>0</v>
      </c>
      <c r="N55" s="82" t="s">
        <v>181</v>
      </c>
      <c r="Z55" s="81">
        <f>IF(AQ55="5",BJ55,0)</f>
        <v>0</v>
      </c>
      <c r="AB55" s="81">
        <f>IF(AQ55="1",BH55,0)</f>
        <v>0</v>
      </c>
      <c r="AC55" s="81">
        <f>IF(AQ55="1",BI55,0)</f>
        <v>0</v>
      </c>
      <c r="AD55" s="81">
        <f>IF(AQ55="7",BH55,0)</f>
        <v>0</v>
      </c>
      <c r="AE55" s="81">
        <f>IF(AQ55="7",BI55,0)</f>
        <v>0</v>
      </c>
      <c r="AF55" s="81">
        <f>IF(AQ55="2",BH55,0)</f>
        <v>0</v>
      </c>
      <c r="AG55" s="81">
        <f>IF(AQ55="2",BI55,0)</f>
        <v>0</v>
      </c>
      <c r="AH55" s="81">
        <f>IF(AQ55="0",BJ55,0)</f>
        <v>0</v>
      </c>
      <c r="AI55" s="78" t="s">
        <v>252</v>
      </c>
      <c r="AJ55" s="81">
        <f>IF(AN55=0,K55,0)</f>
        <v>0</v>
      </c>
      <c r="AK55" s="81">
        <f>IF(AN55=15,K55,0)</f>
        <v>0</v>
      </c>
      <c r="AL55" s="81">
        <f>IF(AN55=21,K55,0)</f>
        <v>0</v>
      </c>
      <c r="AN55" s="81">
        <v>21</v>
      </c>
      <c r="AO55" s="81">
        <f>H55*0</f>
        <v>0</v>
      </c>
      <c r="AP55" s="81">
        <f>H55*(1-0)</f>
        <v>0</v>
      </c>
      <c r="AQ55" s="83" t="s">
        <v>217</v>
      </c>
      <c r="AV55" s="81">
        <f>AW55+AX55</f>
        <v>0</v>
      </c>
      <c r="AW55" s="81">
        <f>G55*AO55</f>
        <v>0</v>
      </c>
      <c r="AX55" s="81">
        <f>G55*AP55</f>
        <v>0</v>
      </c>
      <c r="AY55" s="83" t="s">
        <v>197</v>
      </c>
      <c r="AZ55" s="83" t="s">
        <v>253</v>
      </c>
      <c r="BA55" s="78" t="s">
        <v>254</v>
      </c>
      <c r="BC55" s="81">
        <f>AW55+AX55</f>
        <v>0</v>
      </c>
      <c r="BD55" s="81">
        <f>H55/(100-BE55)*100</f>
        <v>0</v>
      </c>
      <c r="BE55" s="81">
        <v>0</v>
      </c>
      <c r="BF55" s="81">
        <f>M55</f>
        <v>0</v>
      </c>
      <c r="BH55" s="81">
        <f>G55*AO55</f>
        <v>0</v>
      </c>
      <c r="BI55" s="81">
        <f>G55*AP55</f>
        <v>0</v>
      </c>
      <c r="BJ55" s="81">
        <f>G55*H55</f>
        <v>0</v>
      </c>
      <c r="BK55" s="81"/>
      <c r="BL55" s="81">
        <v>13</v>
      </c>
    </row>
    <row r="56" spans="1:64" s="68" customFormat="1" ht="13.5" customHeight="1" x14ac:dyDescent="0.3">
      <c r="A56" s="84"/>
      <c r="C56" s="85" t="s">
        <v>108</v>
      </c>
      <c r="D56" s="161" t="s">
        <v>255</v>
      </c>
      <c r="E56" s="162"/>
      <c r="F56" s="162"/>
      <c r="G56" s="162"/>
      <c r="H56" s="162"/>
      <c r="I56" s="162"/>
      <c r="J56" s="162"/>
      <c r="K56" s="162"/>
      <c r="L56" s="162"/>
      <c r="M56" s="162"/>
      <c r="N56" s="163"/>
    </row>
    <row r="57" spans="1:64" s="68" customFormat="1" ht="15" customHeight="1" x14ac:dyDescent="0.3">
      <c r="A57" s="80">
        <v>22</v>
      </c>
      <c r="B57" s="73" t="s">
        <v>221</v>
      </c>
      <c r="C57" s="73" t="s">
        <v>175</v>
      </c>
      <c r="D57" s="168" t="s">
        <v>239</v>
      </c>
      <c r="E57" s="168"/>
      <c r="F57" s="73" t="s">
        <v>206</v>
      </c>
      <c r="G57" s="81">
        <v>12</v>
      </c>
      <c r="H57" s="239"/>
      <c r="I57" s="81">
        <f>G57*AO57</f>
        <v>0</v>
      </c>
      <c r="J57" s="81">
        <f>G57*AP57</f>
        <v>0</v>
      </c>
      <c r="K57" s="81">
        <f>G57*H57</f>
        <v>0</v>
      </c>
      <c r="L57" s="81">
        <v>0</v>
      </c>
      <c r="M57" s="81">
        <f>G57*L57</f>
        <v>0</v>
      </c>
      <c r="N57" s="82" t="s">
        <v>181</v>
      </c>
      <c r="Z57" s="81">
        <f>IF(AQ57="5",BJ57,0)</f>
        <v>0</v>
      </c>
      <c r="AB57" s="81">
        <f>IF(AQ57="1",BH57,0)</f>
        <v>0</v>
      </c>
      <c r="AC57" s="81">
        <f>IF(AQ57="1",BI57,0)</f>
        <v>0</v>
      </c>
      <c r="AD57" s="81">
        <f>IF(AQ57="7",BH57,0)</f>
        <v>0</v>
      </c>
      <c r="AE57" s="81">
        <f>IF(AQ57="7",BI57,0)</f>
        <v>0</v>
      </c>
      <c r="AF57" s="81">
        <f>IF(AQ57="2",BH57,0)</f>
        <v>0</v>
      </c>
      <c r="AG57" s="81">
        <f>IF(AQ57="2",BI57,0)</f>
        <v>0</v>
      </c>
      <c r="AH57" s="81">
        <f>IF(AQ57="0",BJ57,0)</f>
        <v>0</v>
      </c>
      <c r="AI57" s="78" t="s">
        <v>252</v>
      </c>
      <c r="AJ57" s="81">
        <f>IF(AN57=0,K57,0)</f>
        <v>0</v>
      </c>
      <c r="AK57" s="81">
        <f>IF(AN57=15,K57,0)</f>
        <v>0</v>
      </c>
      <c r="AL57" s="81">
        <f>IF(AN57=21,K57,0)</f>
        <v>0</v>
      </c>
      <c r="AN57" s="81">
        <v>21</v>
      </c>
      <c r="AO57" s="81">
        <f>H57*0</f>
        <v>0</v>
      </c>
      <c r="AP57" s="81">
        <f>H57*(1-0)</f>
        <v>0</v>
      </c>
      <c r="AQ57" s="83" t="s">
        <v>217</v>
      </c>
      <c r="AV57" s="81">
        <f>AW57+AX57</f>
        <v>0</v>
      </c>
      <c r="AW57" s="81">
        <f>G57*AO57</f>
        <v>0</v>
      </c>
      <c r="AX57" s="81">
        <f>G57*AP57</f>
        <v>0</v>
      </c>
      <c r="AY57" s="83" t="s">
        <v>197</v>
      </c>
      <c r="AZ57" s="83" t="s">
        <v>253</v>
      </c>
      <c r="BA57" s="78" t="s">
        <v>254</v>
      </c>
      <c r="BC57" s="81">
        <f>AW57+AX57</f>
        <v>0</v>
      </c>
      <c r="BD57" s="81">
        <f>H57/(100-BE57)*100</f>
        <v>0</v>
      </c>
      <c r="BE57" s="81">
        <v>0</v>
      </c>
      <c r="BF57" s="81">
        <f>M57</f>
        <v>0</v>
      </c>
      <c r="BH57" s="81">
        <f>G57*AO57</f>
        <v>0</v>
      </c>
      <c r="BI57" s="81">
        <f>G57*AP57</f>
        <v>0</v>
      </c>
      <c r="BJ57" s="81">
        <f>G57*H57</f>
        <v>0</v>
      </c>
      <c r="BK57" s="81"/>
      <c r="BL57" s="81">
        <v>13</v>
      </c>
    </row>
    <row r="58" spans="1:64" s="68" customFormat="1" ht="15" customHeight="1" x14ac:dyDescent="0.3">
      <c r="A58" s="75" t="s">
        <v>151</v>
      </c>
      <c r="B58" s="58" t="s">
        <v>221</v>
      </c>
      <c r="C58" s="74" t="s">
        <v>209</v>
      </c>
      <c r="D58" s="158" t="s">
        <v>256</v>
      </c>
      <c r="E58" s="158"/>
      <c r="F58" s="76" t="s">
        <v>199</v>
      </c>
      <c r="G58" s="76" t="s">
        <v>199</v>
      </c>
      <c r="H58" s="76" t="s">
        <v>199</v>
      </c>
      <c r="I58" s="77">
        <f>SUM(I59:I62)</f>
        <v>0</v>
      </c>
      <c r="J58" s="77">
        <f>SUM(J59:J62)</f>
        <v>0</v>
      </c>
      <c r="K58" s="77">
        <f>SUM(K59:K62)</f>
        <v>0</v>
      </c>
      <c r="L58" s="78" t="s">
        <v>151</v>
      </c>
      <c r="M58" s="77">
        <f>SUM(M59:M62)</f>
        <v>20.4663</v>
      </c>
      <c r="N58" s="79" t="s">
        <v>151</v>
      </c>
      <c r="AI58" s="78" t="s">
        <v>252</v>
      </c>
      <c r="AS58" s="77">
        <f>SUM(AJ59:AJ62)</f>
        <v>0</v>
      </c>
      <c r="AT58" s="77">
        <f>SUM(AK59:AK62)</f>
        <v>0</v>
      </c>
      <c r="AU58" s="77">
        <f>SUM(AL59:AL62)</f>
        <v>0</v>
      </c>
    </row>
    <row r="59" spans="1:64" s="68" customFormat="1" ht="15" customHeight="1" x14ac:dyDescent="0.3">
      <c r="A59" s="80">
        <v>23</v>
      </c>
      <c r="B59" s="73" t="s">
        <v>221</v>
      </c>
      <c r="C59" s="73" t="s">
        <v>257</v>
      </c>
      <c r="D59" s="168" t="s">
        <v>258</v>
      </c>
      <c r="E59" s="168"/>
      <c r="F59" s="73" t="s">
        <v>206</v>
      </c>
      <c r="G59" s="81">
        <v>7.5</v>
      </c>
      <c r="H59" s="239"/>
      <c r="I59" s="81">
        <f>G59*AO59</f>
        <v>0</v>
      </c>
      <c r="J59" s="81">
        <f>G59*AP59</f>
        <v>0</v>
      </c>
      <c r="K59" s="81">
        <f>G59*H59</f>
        <v>0</v>
      </c>
      <c r="L59" s="81">
        <v>2.5249999999999999</v>
      </c>
      <c r="M59" s="81">
        <f>G59*L59</f>
        <v>18.9375</v>
      </c>
      <c r="N59" s="82" t="s">
        <v>181</v>
      </c>
      <c r="Z59" s="81">
        <f>IF(AQ59="5",BJ59,0)</f>
        <v>0</v>
      </c>
      <c r="AB59" s="81">
        <f>IF(AQ59="1",BH59,0)</f>
        <v>0</v>
      </c>
      <c r="AC59" s="81">
        <f>IF(AQ59="1",BI59,0)</f>
        <v>0</v>
      </c>
      <c r="AD59" s="81">
        <f>IF(AQ59="7",BH59,0)</f>
        <v>0</v>
      </c>
      <c r="AE59" s="81">
        <f>IF(AQ59="7",BI59,0)</f>
        <v>0</v>
      </c>
      <c r="AF59" s="81">
        <f>IF(AQ59="2",BH59,0)</f>
        <v>0</v>
      </c>
      <c r="AG59" s="81">
        <f>IF(AQ59="2",BI59,0)</f>
        <v>0</v>
      </c>
      <c r="AH59" s="81">
        <f>IF(AQ59="0",BJ59,0)</f>
        <v>0</v>
      </c>
      <c r="AI59" s="78" t="s">
        <v>252</v>
      </c>
      <c r="AJ59" s="81">
        <f>IF(AN59=0,K59,0)</f>
        <v>0</v>
      </c>
      <c r="AK59" s="81">
        <f>IF(AN59=15,K59,0)</f>
        <v>0</v>
      </c>
      <c r="AL59" s="81">
        <f>IF(AN59=21,K59,0)</f>
        <v>0</v>
      </c>
      <c r="AN59" s="81">
        <v>21</v>
      </c>
      <c r="AO59" s="81">
        <f>H59*0.904078896146027</f>
        <v>0</v>
      </c>
      <c r="AP59" s="81">
        <f>H59*(1-0.904078896146027)</f>
        <v>0</v>
      </c>
      <c r="AQ59" s="83" t="s">
        <v>217</v>
      </c>
      <c r="AV59" s="81">
        <f>AW59+AX59</f>
        <v>0</v>
      </c>
      <c r="AW59" s="81">
        <f>G59*AO59</f>
        <v>0</v>
      </c>
      <c r="AX59" s="81">
        <f>G59*AP59</f>
        <v>0</v>
      </c>
      <c r="AY59" s="83" t="s">
        <v>259</v>
      </c>
      <c r="AZ59" s="83" t="s">
        <v>260</v>
      </c>
      <c r="BA59" s="78" t="s">
        <v>254</v>
      </c>
      <c r="BC59" s="81">
        <f>AW59+AX59</f>
        <v>0</v>
      </c>
      <c r="BD59" s="81">
        <f>H59/(100-BE59)*100</f>
        <v>0</v>
      </c>
      <c r="BE59" s="81">
        <v>0</v>
      </c>
      <c r="BF59" s="81">
        <f>M59</f>
        <v>18.9375</v>
      </c>
      <c r="BH59" s="81">
        <f>G59*AO59</f>
        <v>0</v>
      </c>
      <c r="BI59" s="81">
        <f>G59*AP59</f>
        <v>0</v>
      </c>
      <c r="BJ59" s="81">
        <f>G59*H59</f>
        <v>0</v>
      </c>
      <c r="BK59" s="81"/>
      <c r="BL59" s="81">
        <v>27</v>
      </c>
    </row>
    <row r="60" spans="1:64" s="68" customFormat="1" ht="13.5" customHeight="1" x14ac:dyDescent="0.3">
      <c r="A60" s="84"/>
      <c r="C60" s="85" t="s">
        <v>108</v>
      </c>
      <c r="D60" s="161" t="s">
        <v>261</v>
      </c>
      <c r="E60" s="162"/>
      <c r="F60" s="162"/>
      <c r="G60" s="162"/>
      <c r="H60" s="162"/>
      <c r="I60" s="162"/>
      <c r="J60" s="162"/>
      <c r="K60" s="162"/>
      <c r="L60" s="162"/>
      <c r="M60" s="162"/>
      <c r="N60" s="163"/>
    </row>
    <row r="61" spans="1:64" s="68" customFormat="1" ht="15" customHeight="1" x14ac:dyDescent="0.3">
      <c r="A61" s="80">
        <v>23</v>
      </c>
      <c r="B61" s="73" t="s">
        <v>221</v>
      </c>
      <c r="C61" s="73" t="s">
        <v>262</v>
      </c>
      <c r="D61" s="168" t="s">
        <v>342</v>
      </c>
      <c r="E61" s="168"/>
      <c r="F61" s="73" t="s">
        <v>211</v>
      </c>
      <c r="G61" s="81">
        <v>39</v>
      </c>
      <c r="H61" s="239"/>
      <c r="I61" s="81">
        <f>G61*AO61</f>
        <v>0</v>
      </c>
      <c r="J61" s="81">
        <f>G61*AP61</f>
        <v>0</v>
      </c>
      <c r="K61" s="81">
        <f>G61*H61</f>
        <v>0</v>
      </c>
      <c r="L61" s="81">
        <v>3.9199999999999999E-2</v>
      </c>
      <c r="M61" s="81">
        <f>G61*L61</f>
        <v>1.5287999999999999</v>
      </c>
      <c r="N61" s="82" t="s">
        <v>181</v>
      </c>
      <c r="Z61" s="81">
        <f>IF(AQ61="5",BJ61,0)</f>
        <v>0</v>
      </c>
      <c r="AB61" s="81">
        <f>IF(AQ61="1",BH61,0)</f>
        <v>0</v>
      </c>
      <c r="AC61" s="81">
        <f>IF(AQ61="1",BI61,0)</f>
        <v>0</v>
      </c>
      <c r="AD61" s="81">
        <f>IF(AQ61="7",BH61,0)</f>
        <v>0</v>
      </c>
      <c r="AE61" s="81">
        <f>IF(AQ61="7",BI61,0)</f>
        <v>0</v>
      </c>
      <c r="AF61" s="81">
        <f>IF(AQ61="2",BH61,0)</f>
        <v>0</v>
      </c>
      <c r="AG61" s="81">
        <f>IF(AQ61="2",BI61,0)</f>
        <v>0</v>
      </c>
      <c r="AH61" s="81">
        <f>IF(AQ61="0",BJ61,0)</f>
        <v>0</v>
      </c>
      <c r="AI61" s="78" t="s">
        <v>252</v>
      </c>
      <c r="AJ61" s="81">
        <f>IF(AN61=0,K61,0)</f>
        <v>0</v>
      </c>
      <c r="AK61" s="81">
        <f>IF(AN61=15,K61,0)</f>
        <v>0</v>
      </c>
      <c r="AL61" s="81">
        <f>IF(AN61=21,K61,0)</f>
        <v>0</v>
      </c>
      <c r="AN61" s="81">
        <v>21</v>
      </c>
      <c r="AO61" s="81">
        <f>H61*0.29144634525661</f>
        <v>0</v>
      </c>
      <c r="AP61" s="81">
        <f>H61*(1-0.29144634525661)</f>
        <v>0</v>
      </c>
      <c r="AQ61" s="83" t="s">
        <v>217</v>
      </c>
      <c r="AV61" s="81">
        <f>AW61+AX61</f>
        <v>0</v>
      </c>
      <c r="AW61" s="81">
        <f>G61*AO61</f>
        <v>0</v>
      </c>
      <c r="AX61" s="81">
        <f>G61*AP61</f>
        <v>0</v>
      </c>
      <c r="AY61" s="83" t="s">
        <v>259</v>
      </c>
      <c r="AZ61" s="83" t="s">
        <v>260</v>
      </c>
      <c r="BA61" s="78" t="s">
        <v>254</v>
      </c>
      <c r="BC61" s="81">
        <f>AW61+AX61</f>
        <v>0</v>
      </c>
      <c r="BD61" s="81">
        <f>H61/(100-BE61)*100</f>
        <v>0</v>
      </c>
      <c r="BE61" s="81">
        <v>0</v>
      </c>
      <c r="BF61" s="81">
        <f>M61</f>
        <v>1.5287999999999999</v>
      </c>
      <c r="BH61" s="81">
        <f>G61*AO61</f>
        <v>0</v>
      </c>
      <c r="BI61" s="81">
        <f>G61*AP61</f>
        <v>0</v>
      </c>
      <c r="BJ61" s="81">
        <f>G61*H61</f>
        <v>0</v>
      </c>
      <c r="BK61" s="81"/>
      <c r="BL61" s="81">
        <v>27</v>
      </c>
    </row>
    <row r="62" spans="1:64" s="68" customFormat="1" ht="15" customHeight="1" x14ac:dyDescent="0.3">
      <c r="A62" s="80" t="s">
        <v>204</v>
      </c>
      <c r="B62" s="73" t="s">
        <v>221</v>
      </c>
      <c r="C62" s="73" t="s">
        <v>263</v>
      </c>
      <c r="D62" s="168" t="s">
        <v>264</v>
      </c>
      <c r="E62" s="168"/>
      <c r="F62" s="73" t="s">
        <v>211</v>
      </c>
      <c r="G62" s="81">
        <v>39</v>
      </c>
      <c r="H62" s="239"/>
      <c r="I62" s="81">
        <f>G62*AO62</f>
        <v>0</v>
      </c>
      <c r="J62" s="81">
        <f>G62*AP62</f>
        <v>0</v>
      </c>
      <c r="K62" s="81">
        <f>G62*H62</f>
        <v>0</v>
      </c>
      <c r="L62" s="81">
        <v>0</v>
      </c>
      <c r="M62" s="81">
        <f>G62*L62</f>
        <v>0</v>
      </c>
      <c r="N62" s="82" t="s">
        <v>181</v>
      </c>
      <c r="Z62" s="81">
        <f>IF(AQ62="5",BJ62,0)</f>
        <v>0</v>
      </c>
      <c r="AB62" s="81">
        <f>IF(AQ62="1",BH62,0)</f>
        <v>0</v>
      </c>
      <c r="AC62" s="81">
        <f>IF(AQ62="1",BI62,0)</f>
        <v>0</v>
      </c>
      <c r="AD62" s="81">
        <f>IF(AQ62="7",BH62,0)</f>
        <v>0</v>
      </c>
      <c r="AE62" s="81">
        <f>IF(AQ62="7",BI62,0)</f>
        <v>0</v>
      </c>
      <c r="AF62" s="81">
        <f>IF(AQ62="2",BH62,0)</f>
        <v>0</v>
      </c>
      <c r="AG62" s="81">
        <f>IF(AQ62="2",BI62,0)</f>
        <v>0</v>
      </c>
      <c r="AH62" s="81">
        <f>IF(AQ62="0",BJ62,0)</f>
        <v>0</v>
      </c>
      <c r="AI62" s="78" t="s">
        <v>252</v>
      </c>
      <c r="AJ62" s="81">
        <f>IF(AN62=0,K62,0)</f>
        <v>0</v>
      </c>
      <c r="AK62" s="81">
        <f>IF(AN62=15,K62,0)</f>
        <v>0</v>
      </c>
      <c r="AL62" s="81">
        <f>IF(AN62=21,K62,0)</f>
        <v>0</v>
      </c>
      <c r="AN62" s="81">
        <v>21</v>
      </c>
      <c r="AO62" s="81">
        <f>H62*0</f>
        <v>0</v>
      </c>
      <c r="AP62" s="81">
        <f>H62*(1-0)</f>
        <v>0</v>
      </c>
      <c r="AQ62" s="83" t="s">
        <v>217</v>
      </c>
      <c r="AV62" s="81">
        <f>AW62+AX62</f>
        <v>0</v>
      </c>
      <c r="AW62" s="81">
        <f>G62*AO62</f>
        <v>0</v>
      </c>
      <c r="AX62" s="81">
        <f>G62*AP62</f>
        <v>0</v>
      </c>
      <c r="AY62" s="83" t="s">
        <v>259</v>
      </c>
      <c r="AZ62" s="83" t="s">
        <v>260</v>
      </c>
      <c r="BA62" s="78" t="s">
        <v>254</v>
      </c>
      <c r="BC62" s="81">
        <f>AW62+AX62</f>
        <v>0</v>
      </c>
      <c r="BD62" s="81">
        <f>H62/(100-BE62)*100</f>
        <v>0</v>
      </c>
      <c r="BE62" s="81">
        <v>0</v>
      </c>
      <c r="BF62" s="81">
        <f>M62</f>
        <v>0</v>
      </c>
      <c r="BH62" s="81">
        <f>G62*AO62</f>
        <v>0</v>
      </c>
      <c r="BI62" s="81">
        <f>G62*AP62</f>
        <v>0</v>
      </c>
      <c r="BJ62" s="81">
        <f>G62*H62</f>
        <v>0</v>
      </c>
      <c r="BK62" s="81"/>
      <c r="BL62" s="81">
        <v>27</v>
      </c>
    </row>
    <row r="63" spans="1:64" s="68" customFormat="1" ht="15" customHeight="1" x14ac:dyDescent="0.3">
      <c r="A63" s="75"/>
      <c r="B63" s="58" t="s">
        <v>221</v>
      </c>
      <c r="C63" s="74" t="s">
        <v>6</v>
      </c>
      <c r="D63" s="158" t="s">
        <v>80</v>
      </c>
      <c r="E63" s="158"/>
      <c r="F63" s="76" t="s">
        <v>199</v>
      </c>
      <c r="G63" s="76" t="s">
        <v>199</v>
      </c>
      <c r="H63" s="76" t="s">
        <v>199</v>
      </c>
      <c r="I63" s="77">
        <f>SUM(I64:I72)</f>
        <v>0</v>
      </c>
      <c r="J63" s="77">
        <f>SUM(J64:J72)</f>
        <v>0</v>
      </c>
      <c r="K63" s="77">
        <f>SUM(K64:K72)</f>
        <v>0</v>
      </c>
      <c r="L63" s="78" t="s">
        <v>151</v>
      </c>
      <c r="M63" s="77">
        <f>SUM(M64:M72)</f>
        <v>33.7318</v>
      </c>
      <c r="N63" s="79" t="s">
        <v>151</v>
      </c>
      <c r="AI63" s="78" t="s">
        <v>252</v>
      </c>
      <c r="AS63" s="77">
        <f>SUM(AJ64:AJ94)</f>
        <v>0</v>
      </c>
      <c r="AT63" s="77">
        <f>SUM(AK64:AK94)</f>
        <v>0</v>
      </c>
      <c r="AU63" s="77">
        <f>SUM(AL64:AL94)</f>
        <v>0</v>
      </c>
    </row>
    <row r="64" spans="1:64" s="68" customFormat="1" ht="15" customHeight="1" x14ac:dyDescent="0.3">
      <c r="A64" s="80">
        <v>24</v>
      </c>
      <c r="B64" s="73" t="s">
        <v>221</v>
      </c>
      <c r="C64" s="73" t="s">
        <v>265</v>
      </c>
      <c r="D64" s="168" t="s">
        <v>266</v>
      </c>
      <c r="E64" s="168"/>
      <c r="F64" s="73" t="s">
        <v>179</v>
      </c>
      <c r="G64" s="81">
        <v>65</v>
      </c>
      <c r="H64" s="239"/>
      <c r="I64" s="81">
        <f t="shared" ref="I64" si="0">G64*AO64</f>
        <v>0</v>
      </c>
      <c r="J64" s="81">
        <f t="shared" ref="J64" si="1">G64*AP64</f>
        <v>0</v>
      </c>
      <c r="K64" s="81">
        <f t="shared" ref="K64" si="2">G64*H64</f>
        <v>0</v>
      </c>
      <c r="L64" s="81">
        <v>0.125</v>
      </c>
      <c r="M64" s="81">
        <f t="shared" ref="M64" si="3">G64*L64</f>
        <v>8.125</v>
      </c>
      <c r="N64" s="82" t="s">
        <v>181</v>
      </c>
      <c r="Z64" s="81">
        <f t="shared" ref="Z64" si="4">IF(AQ64="5",BJ64,0)</f>
        <v>0</v>
      </c>
      <c r="AB64" s="81">
        <f t="shared" ref="AB64" si="5">IF(AQ64="1",BH64,0)</f>
        <v>0</v>
      </c>
      <c r="AC64" s="81">
        <f t="shared" ref="AC64" si="6">IF(AQ64="1",BI64,0)</f>
        <v>0</v>
      </c>
      <c r="AD64" s="81">
        <f t="shared" ref="AD64" si="7">IF(AQ64="7",BH64,0)</f>
        <v>0</v>
      </c>
      <c r="AE64" s="81">
        <f t="shared" ref="AE64" si="8">IF(AQ64="7",BI64,0)</f>
        <v>0</v>
      </c>
      <c r="AF64" s="81">
        <f t="shared" ref="AF64" si="9">IF(AQ64="2",BH64,0)</f>
        <v>0</v>
      </c>
      <c r="AG64" s="81">
        <f t="shared" ref="AG64" si="10">IF(AQ64="2",BI64,0)</f>
        <v>0</v>
      </c>
      <c r="AH64" s="81">
        <f t="shared" ref="AH64" si="11">IF(AQ64="0",BJ64,0)</f>
        <v>0</v>
      </c>
      <c r="AI64" s="78" t="s">
        <v>252</v>
      </c>
      <c r="AJ64" s="81">
        <f t="shared" ref="AJ64" si="12">IF(AN64=0,K64,0)</f>
        <v>0</v>
      </c>
      <c r="AK64" s="81">
        <f t="shared" ref="AK64" si="13">IF(AN64=15,K64,0)</f>
        <v>0</v>
      </c>
      <c r="AL64" s="81">
        <f t="shared" ref="AL64" si="14">IF(AN64=21,K64,0)</f>
        <v>0</v>
      </c>
      <c r="AN64" s="81">
        <v>21</v>
      </c>
      <c r="AO64" s="81">
        <f>H64*0.155135520684736</f>
        <v>0</v>
      </c>
      <c r="AP64" s="81">
        <f>H64*(1-0.155135520684736)</f>
        <v>0</v>
      </c>
      <c r="AQ64" s="83" t="s">
        <v>217</v>
      </c>
      <c r="AV64" s="81">
        <f t="shared" ref="AV64" si="15">AW64+AX64</f>
        <v>0</v>
      </c>
      <c r="AW64" s="81">
        <f t="shared" ref="AW64" si="16">G64*AO64</f>
        <v>0</v>
      </c>
      <c r="AX64" s="81">
        <f t="shared" ref="AX64" si="17">G64*AP64</f>
        <v>0</v>
      </c>
      <c r="AY64" s="83" t="s">
        <v>208</v>
      </c>
      <c r="AZ64" s="83" t="s">
        <v>267</v>
      </c>
      <c r="BA64" s="78" t="s">
        <v>254</v>
      </c>
      <c r="BC64" s="81">
        <f t="shared" ref="BC64" si="18">AW64+AX64</f>
        <v>0</v>
      </c>
      <c r="BD64" s="81">
        <f t="shared" ref="BD64" si="19">H64/(100-BE64)*100</f>
        <v>0</v>
      </c>
      <c r="BE64" s="81">
        <v>0</v>
      </c>
      <c r="BF64" s="81">
        <f t="shared" ref="BF64" si="20">M64</f>
        <v>8.125</v>
      </c>
      <c r="BH64" s="81">
        <f t="shared" ref="BH64" si="21">G64*AO64</f>
        <v>0</v>
      </c>
      <c r="BI64" s="81">
        <f t="shared" ref="BI64" si="22">G64*AP64</f>
        <v>0</v>
      </c>
      <c r="BJ64" s="81">
        <f t="shared" ref="BJ64" si="23">G64*H64</f>
        <v>0</v>
      </c>
      <c r="BK64" s="81"/>
      <c r="BL64" s="81">
        <v>91</v>
      </c>
    </row>
    <row r="65" spans="1:64" s="68" customFormat="1" ht="15" customHeight="1" x14ac:dyDescent="0.3">
      <c r="A65" s="80">
        <v>25</v>
      </c>
      <c r="B65" s="73" t="s">
        <v>221</v>
      </c>
      <c r="C65" s="73" t="s">
        <v>265</v>
      </c>
      <c r="D65" s="168" t="s">
        <v>289</v>
      </c>
      <c r="E65" s="168"/>
      <c r="F65" s="73" t="s">
        <v>179</v>
      </c>
      <c r="G65" s="81">
        <v>200</v>
      </c>
      <c r="H65" s="239"/>
      <c r="I65" s="81">
        <f t="shared" ref="I65" si="24">G65*AO65</f>
        <v>0</v>
      </c>
      <c r="J65" s="81">
        <f t="shared" ref="J65" si="25">G65*AP65</f>
        <v>0</v>
      </c>
      <c r="K65" s="81">
        <f t="shared" ref="K65" si="26">G65*H65</f>
        <v>0</v>
      </c>
      <c r="L65" s="81">
        <v>0.125</v>
      </c>
      <c r="M65" s="81">
        <f t="shared" ref="M65" si="27">G65*L65</f>
        <v>25</v>
      </c>
      <c r="N65" s="82" t="s">
        <v>181</v>
      </c>
      <c r="Z65" s="81">
        <f t="shared" ref="Z65" si="28">IF(AQ65="5",BJ65,0)</f>
        <v>0</v>
      </c>
      <c r="AB65" s="81">
        <f t="shared" ref="AB65" si="29">IF(AQ65="1",BH65,0)</f>
        <v>0</v>
      </c>
      <c r="AC65" s="81">
        <f t="shared" ref="AC65" si="30">IF(AQ65="1",BI65,0)</f>
        <v>0</v>
      </c>
      <c r="AD65" s="81">
        <f t="shared" ref="AD65" si="31">IF(AQ65="7",BH65,0)</f>
        <v>0</v>
      </c>
      <c r="AE65" s="81">
        <f t="shared" ref="AE65" si="32">IF(AQ65="7",BI65,0)</f>
        <v>0</v>
      </c>
      <c r="AF65" s="81">
        <f t="shared" ref="AF65" si="33">IF(AQ65="2",BH65,0)</f>
        <v>0</v>
      </c>
      <c r="AG65" s="81">
        <f t="shared" ref="AG65" si="34">IF(AQ65="2",BI65,0)</f>
        <v>0</v>
      </c>
      <c r="AH65" s="81">
        <f t="shared" ref="AH65" si="35">IF(AQ65="0",BJ65,0)</f>
        <v>0</v>
      </c>
      <c r="AI65" s="78" t="s">
        <v>252</v>
      </c>
      <c r="AJ65" s="81">
        <f t="shared" ref="AJ65" si="36">IF(AN65=0,K65,0)</f>
        <v>0</v>
      </c>
      <c r="AK65" s="81">
        <f t="shared" ref="AK65" si="37">IF(AN65=15,K65,0)</f>
        <v>0</v>
      </c>
      <c r="AL65" s="81">
        <f t="shared" ref="AL65" si="38">IF(AN65=21,K65,0)</f>
        <v>0</v>
      </c>
      <c r="AN65" s="81">
        <v>21</v>
      </c>
      <c r="AO65" s="81">
        <f>H65*0.155135520684736</f>
        <v>0</v>
      </c>
      <c r="AP65" s="81">
        <f>H65*(1-0.155135520684736)</f>
        <v>0</v>
      </c>
      <c r="AQ65" s="83" t="s">
        <v>217</v>
      </c>
      <c r="AV65" s="81">
        <f t="shared" ref="AV65" si="39">AW65+AX65</f>
        <v>0</v>
      </c>
      <c r="AW65" s="81">
        <f t="shared" ref="AW65" si="40">G65*AO65</f>
        <v>0</v>
      </c>
      <c r="AX65" s="81">
        <f t="shared" ref="AX65" si="41">G65*AP65</f>
        <v>0</v>
      </c>
      <c r="AY65" s="83" t="s">
        <v>208</v>
      </c>
      <c r="AZ65" s="83" t="s">
        <v>267</v>
      </c>
      <c r="BA65" s="78" t="s">
        <v>254</v>
      </c>
      <c r="BC65" s="81">
        <f t="shared" ref="BC65" si="42">AW65+AX65</f>
        <v>0</v>
      </c>
      <c r="BD65" s="81">
        <f t="shared" ref="BD65" si="43">H65/(100-BE65)*100</f>
        <v>0</v>
      </c>
      <c r="BE65" s="81">
        <v>0</v>
      </c>
      <c r="BF65" s="81">
        <f t="shared" ref="BF65" si="44">M65</f>
        <v>25</v>
      </c>
      <c r="BH65" s="81">
        <f t="shared" ref="BH65" si="45">G65*AO65</f>
        <v>0</v>
      </c>
      <c r="BI65" s="81">
        <f t="shared" ref="BI65" si="46">G65*AP65</f>
        <v>0</v>
      </c>
      <c r="BJ65" s="81">
        <f t="shared" ref="BJ65" si="47">G65*H65</f>
        <v>0</v>
      </c>
      <c r="BK65" s="81"/>
      <c r="BL65" s="81">
        <v>91</v>
      </c>
    </row>
    <row r="66" spans="1:64" s="93" customFormat="1" ht="13.2" x14ac:dyDescent="0.2">
      <c r="A66" s="90" t="s">
        <v>30</v>
      </c>
      <c r="B66" s="73" t="s">
        <v>221</v>
      </c>
      <c r="C66" s="69" t="s">
        <v>291</v>
      </c>
      <c r="D66" s="154" t="s">
        <v>296</v>
      </c>
      <c r="E66" s="153"/>
      <c r="F66" s="69" t="s">
        <v>50</v>
      </c>
      <c r="G66" s="71">
        <v>1</v>
      </c>
      <c r="H66" s="238"/>
      <c r="I66" s="71">
        <f>G66*AO66</f>
        <v>0</v>
      </c>
      <c r="J66" s="71">
        <f>G66*AP66</f>
        <v>0</v>
      </c>
      <c r="K66" s="71">
        <f>G66*H66</f>
        <v>0</v>
      </c>
      <c r="L66" s="71">
        <v>0</v>
      </c>
      <c r="M66" s="71">
        <f>G66*L66</f>
        <v>0</v>
      </c>
      <c r="N66" s="91" t="s">
        <v>292</v>
      </c>
      <c r="O66" s="92"/>
      <c r="Z66" s="71">
        <f>IF(AQ66="5",BJ66,0)</f>
        <v>0</v>
      </c>
      <c r="AB66" s="71">
        <f>IF(AQ66="1",BH66,0)</f>
        <v>0</v>
      </c>
      <c r="AC66" s="71">
        <f>IF(AQ66="1",BI66,0)</f>
        <v>0</v>
      </c>
      <c r="AD66" s="71">
        <f>IF(AQ66="7",BH66,0)</f>
        <v>0</v>
      </c>
      <c r="AE66" s="71">
        <f>IF(AQ66="7",BI66,0)</f>
        <v>0</v>
      </c>
      <c r="AF66" s="71">
        <f>IF(AQ66="2",BH66,0)</f>
        <v>0</v>
      </c>
      <c r="AG66" s="71">
        <f>IF(AQ66="2",BI66,0)</f>
        <v>0</v>
      </c>
      <c r="AH66" s="71">
        <f>IF(AQ66="0",BJ66,0)</f>
        <v>0</v>
      </c>
      <c r="AI66" s="94" t="s">
        <v>290</v>
      </c>
      <c r="AJ66" s="71">
        <f>IF(AN66=0,K66,0)</f>
        <v>0</v>
      </c>
      <c r="AK66" s="71">
        <f>IF(AN66=15,K66,0)</f>
        <v>0</v>
      </c>
      <c r="AL66" s="71">
        <f>IF(AN66=21,K66,0)</f>
        <v>0</v>
      </c>
      <c r="AN66" s="71">
        <v>21</v>
      </c>
      <c r="AO66" s="71">
        <f>H66*0</f>
        <v>0</v>
      </c>
      <c r="AP66" s="71">
        <f>H66*(1-0)</f>
        <v>0</v>
      </c>
      <c r="AQ66" s="95" t="s">
        <v>217</v>
      </c>
      <c r="AV66" s="71">
        <f>AW66+AX66</f>
        <v>0</v>
      </c>
      <c r="AW66" s="71">
        <f>G66*AO66</f>
        <v>0</v>
      </c>
      <c r="AX66" s="71">
        <f>G66*AP66</f>
        <v>0</v>
      </c>
      <c r="AY66" s="95" t="s">
        <v>208</v>
      </c>
      <c r="AZ66" s="95" t="s">
        <v>293</v>
      </c>
      <c r="BA66" s="94" t="s">
        <v>294</v>
      </c>
      <c r="BC66" s="71">
        <f>AW66+AX66</f>
        <v>0</v>
      </c>
      <c r="BD66" s="71">
        <f>H66/(100-BE66)*100</f>
        <v>0</v>
      </c>
      <c r="BE66" s="71">
        <v>0</v>
      </c>
      <c r="BF66" s="71">
        <f>M66</f>
        <v>0</v>
      </c>
      <c r="BH66" s="71">
        <f>G66*AO66</f>
        <v>0</v>
      </c>
      <c r="BI66" s="71">
        <f>G66*AP66</f>
        <v>0</v>
      </c>
      <c r="BJ66" s="71">
        <f>G66*H66</f>
        <v>0</v>
      </c>
      <c r="BK66" s="71" t="s">
        <v>295</v>
      </c>
      <c r="BL66" s="71">
        <v>91</v>
      </c>
    </row>
    <row r="67" spans="1:64" s="93" customFormat="1" ht="13.2" x14ac:dyDescent="0.2">
      <c r="A67" s="90" t="s">
        <v>209</v>
      </c>
      <c r="B67" s="73" t="s">
        <v>221</v>
      </c>
      <c r="C67" s="69" t="s">
        <v>291</v>
      </c>
      <c r="D67" s="154" t="s">
        <v>297</v>
      </c>
      <c r="E67" s="153"/>
      <c r="F67" s="69" t="s">
        <v>50</v>
      </c>
      <c r="G67" s="71">
        <v>1</v>
      </c>
      <c r="H67" s="238"/>
      <c r="I67" s="71">
        <f>G67*AO67</f>
        <v>0</v>
      </c>
      <c r="J67" s="71">
        <f>G67*AP67</f>
        <v>0</v>
      </c>
      <c r="K67" s="71">
        <f>G67*H67</f>
        <v>0</v>
      </c>
      <c r="L67" s="71">
        <v>0</v>
      </c>
      <c r="M67" s="71">
        <f>G67*L67</f>
        <v>0</v>
      </c>
      <c r="N67" s="91" t="s">
        <v>292</v>
      </c>
      <c r="O67" s="92"/>
      <c r="Z67" s="71">
        <f>IF(AQ67="5",BJ67,0)</f>
        <v>0</v>
      </c>
      <c r="AB67" s="71">
        <f>IF(AQ67="1",BH67,0)</f>
        <v>0</v>
      </c>
      <c r="AC67" s="71">
        <f>IF(AQ67="1",BI67,0)</f>
        <v>0</v>
      </c>
      <c r="AD67" s="71">
        <f>IF(AQ67="7",BH67,0)</f>
        <v>0</v>
      </c>
      <c r="AE67" s="71">
        <f>IF(AQ67="7",BI67,0)</f>
        <v>0</v>
      </c>
      <c r="AF67" s="71">
        <f>IF(AQ67="2",BH67,0)</f>
        <v>0</v>
      </c>
      <c r="AG67" s="71">
        <f>IF(AQ67="2",BI67,0)</f>
        <v>0</v>
      </c>
      <c r="AH67" s="71">
        <f>IF(AQ67="0",BJ67,0)</f>
        <v>0</v>
      </c>
      <c r="AI67" s="94" t="s">
        <v>290</v>
      </c>
      <c r="AJ67" s="71">
        <f>IF(AN67=0,K67,0)</f>
        <v>0</v>
      </c>
      <c r="AK67" s="71">
        <f>IF(AN67=15,K67,0)</f>
        <v>0</v>
      </c>
      <c r="AL67" s="71">
        <f>IF(AN67=21,K67,0)</f>
        <v>0</v>
      </c>
      <c r="AN67" s="71">
        <v>21</v>
      </c>
      <c r="AO67" s="71">
        <f>H67*0</f>
        <v>0</v>
      </c>
      <c r="AP67" s="71">
        <f>H67*(1-0)</f>
        <v>0</v>
      </c>
      <c r="AQ67" s="95" t="s">
        <v>217</v>
      </c>
      <c r="AV67" s="71">
        <f>AW67+AX67</f>
        <v>0</v>
      </c>
      <c r="AW67" s="71">
        <f>G67*AO67</f>
        <v>0</v>
      </c>
      <c r="AX67" s="71">
        <f>G67*AP67</f>
        <v>0</v>
      </c>
      <c r="AY67" s="95" t="s">
        <v>208</v>
      </c>
      <c r="AZ67" s="95" t="s">
        <v>293</v>
      </c>
      <c r="BA67" s="94" t="s">
        <v>294</v>
      </c>
      <c r="BC67" s="71">
        <f>AW67+AX67</f>
        <v>0</v>
      </c>
      <c r="BD67" s="71">
        <f>H67/(100-BE67)*100</f>
        <v>0</v>
      </c>
      <c r="BE67" s="71">
        <v>0</v>
      </c>
      <c r="BF67" s="71">
        <f>M67</f>
        <v>0</v>
      </c>
      <c r="BH67" s="71">
        <f>G67*AO67</f>
        <v>0</v>
      </c>
      <c r="BI67" s="71">
        <f>G67*AP67</f>
        <v>0</v>
      </c>
      <c r="BJ67" s="71">
        <f>G67*H67</f>
        <v>0</v>
      </c>
      <c r="BK67" s="71" t="s">
        <v>295</v>
      </c>
      <c r="BL67" s="71">
        <v>91</v>
      </c>
    </row>
    <row r="68" spans="1:64" s="93" customFormat="1" ht="13.2" x14ac:dyDescent="0.2">
      <c r="A68" s="90" t="s">
        <v>237</v>
      </c>
      <c r="B68" s="73" t="s">
        <v>221</v>
      </c>
      <c r="C68" s="69" t="s">
        <v>291</v>
      </c>
      <c r="D68" s="154" t="s">
        <v>298</v>
      </c>
      <c r="E68" s="153"/>
      <c r="F68" s="69" t="s">
        <v>50</v>
      </c>
      <c r="G68" s="71">
        <v>1</v>
      </c>
      <c r="H68" s="238"/>
      <c r="I68" s="71">
        <f>G68*AO68</f>
        <v>0</v>
      </c>
      <c r="J68" s="71">
        <f>G68*AP68</f>
        <v>0</v>
      </c>
      <c r="K68" s="71">
        <f>G68*H68</f>
        <v>0</v>
      </c>
      <c r="L68" s="71">
        <v>0</v>
      </c>
      <c r="M68" s="71">
        <f>G68*L68</f>
        <v>0</v>
      </c>
      <c r="N68" s="91" t="s">
        <v>292</v>
      </c>
      <c r="O68" s="92"/>
      <c r="Z68" s="71">
        <f>IF(AQ68="5",BJ68,0)</f>
        <v>0</v>
      </c>
      <c r="AB68" s="71">
        <f>IF(AQ68="1",BH68,0)</f>
        <v>0</v>
      </c>
      <c r="AC68" s="71">
        <f>IF(AQ68="1",BI68,0)</f>
        <v>0</v>
      </c>
      <c r="AD68" s="71">
        <f>IF(AQ68="7",BH68,0)</f>
        <v>0</v>
      </c>
      <c r="AE68" s="71">
        <f>IF(AQ68="7",BI68,0)</f>
        <v>0</v>
      </c>
      <c r="AF68" s="71">
        <f>IF(AQ68="2",BH68,0)</f>
        <v>0</v>
      </c>
      <c r="AG68" s="71">
        <f>IF(AQ68="2",BI68,0)</f>
        <v>0</v>
      </c>
      <c r="AH68" s="71">
        <f>IF(AQ68="0",BJ68,0)</f>
        <v>0</v>
      </c>
      <c r="AI68" s="94" t="s">
        <v>290</v>
      </c>
      <c r="AJ68" s="71">
        <f>IF(AN68=0,K68,0)</f>
        <v>0</v>
      </c>
      <c r="AK68" s="71">
        <f>IF(AN68=15,K68,0)</f>
        <v>0</v>
      </c>
      <c r="AL68" s="71">
        <f>IF(AN68=21,K68,0)</f>
        <v>0</v>
      </c>
      <c r="AN68" s="71">
        <v>21</v>
      </c>
      <c r="AO68" s="71">
        <f>H68*0</f>
        <v>0</v>
      </c>
      <c r="AP68" s="71">
        <f>H68*(1-0)</f>
        <v>0</v>
      </c>
      <c r="AQ68" s="95" t="s">
        <v>217</v>
      </c>
      <c r="AV68" s="71">
        <f>AW68+AX68</f>
        <v>0</v>
      </c>
      <c r="AW68" s="71">
        <f>G68*AO68</f>
        <v>0</v>
      </c>
      <c r="AX68" s="71">
        <f>G68*AP68</f>
        <v>0</v>
      </c>
      <c r="AY68" s="95" t="s">
        <v>208</v>
      </c>
      <c r="AZ68" s="95" t="s">
        <v>293</v>
      </c>
      <c r="BA68" s="94" t="s">
        <v>294</v>
      </c>
      <c r="BC68" s="71">
        <f>AW68+AX68</f>
        <v>0</v>
      </c>
      <c r="BD68" s="71">
        <f>H68/(100-BE68)*100</f>
        <v>0</v>
      </c>
      <c r="BE68" s="71">
        <v>0</v>
      </c>
      <c r="BF68" s="71">
        <f>M68</f>
        <v>0</v>
      </c>
      <c r="BH68" s="71">
        <f>G68*AO68</f>
        <v>0</v>
      </c>
      <c r="BI68" s="71">
        <f>G68*AP68</f>
        <v>0</v>
      </c>
      <c r="BJ68" s="71">
        <f>G68*H68</f>
        <v>0</v>
      </c>
      <c r="BK68" s="71" t="s">
        <v>295</v>
      </c>
      <c r="BL68" s="71">
        <v>91</v>
      </c>
    </row>
    <row r="69" spans="1:64" s="93" customFormat="1" ht="13.2" x14ac:dyDescent="0.2">
      <c r="A69" s="90" t="s">
        <v>15</v>
      </c>
      <c r="B69" s="73" t="s">
        <v>221</v>
      </c>
      <c r="C69" s="69" t="s">
        <v>291</v>
      </c>
      <c r="D69" s="154" t="s">
        <v>299</v>
      </c>
      <c r="E69" s="153"/>
      <c r="F69" s="69" t="s">
        <v>50</v>
      </c>
      <c r="G69" s="71">
        <v>1</v>
      </c>
      <c r="H69" s="238"/>
      <c r="I69" s="71">
        <f>G69*AO69</f>
        <v>0</v>
      </c>
      <c r="J69" s="71">
        <f>G69*AP69</f>
        <v>0</v>
      </c>
      <c r="K69" s="71">
        <f>G69*H69</f>
        <v>0</v>
      </c>
      <c r="L69" s="71">
        <v>0</v>
      </c>
      <c r="M69" s="71">
        <f>G69*L69</f>
        <v>0</v>
      </c>
      <c r="N69" s="91" t="s">
        <v>292</v>
      </c>
      <c r="O69" s="92"/>
      <c r="Z69" s="71">
        <f>IF(AQ69="5",BJ69,0)</f>
        <v>0</v>
      </c>
      <c r="AB69" s="71">
        <f>IF(AQ69="1",BH69,0)</f>
        <v>0</v>
      </c>
      <c r="AC69" s="71">
        <f>IF(AQ69="1",BI69,0)</f>
        <v>0</v>
      </c>
      <c r="AD69" s="71">
        <f>IF(AQ69="7",BH69,0)</f>
        <v>0</v>
      </c>
      <c r="AE69" s="71">
        <f>IF(AQ69="7",BI69,0)</f>
        <v>0</v>
      </c>
      <c r="AF69" s="71">
        <f>IF(AQ69="2",BH69,0)</f>
        <v>0</v>
      </c>
      <c r="AG69" s="71">
        <f>IF(AQ69="2",BI69,0)</f>
        <v>0</v>
      </c>
      <c r="AH69" s="71">
        <f>IF(AQ69="0",BJ69,0)</f>
        <v>0</v>
      </c>
      <c r="AI69" s="94" t="s">
        <v>290</v>
      </c>
      <c r="AJ69" s="71">
        <f>IF(AN69=0,K69,0)</f>
        <v>0</v>
      </c>
      <c r="AK69" s="71">
        <f>IF(AN69=15,K69,0)</f>
        <v>0</v>
      </c>
      <c r="AL69" s="71">
        <f>IF(AN69=21,K69,0)</f>
        <v>0</v>
      </c>
      <c r="AN69" s="71">
        <v>21</v>
      </c>
      <c r="AO69" s="71">
        <f>H69*0</f>
        <v>0</v>
      </c>
      <c r="AP69" s="71">
        <f>H69*(1-0)</f>
        <v>0</v>
      </c>
      <c r="AQ69" s="95" t="s">
        <v>217</v>
      </c>
      <c r="AV69" s="71">
        <f>AW69+AX69</f>
        <v>0</v>
      </c>
      <c r="AW69" s="71">
        <f>G69*AO69</f>
        <v>0</v>
      </c>
      <c r="AX69" s="71">
        <f>G69*AP69</f>
        <v>0</v>
      </c>
      <c r="AY69" s="95" t="s">
        <v>208</v>
      </c>
      <c r="AZ69" s="95" t="s">
        <v>293</v>
      </c>
      <c r="BA69" s="94" t="s">
        <v>294</v>
      </c>
      <c r="BC69" s="71">
        <f>AW69+AX69</f>
        <v>0</v>
      </c>
      <c r="BD69" s="71">
        <f>H69/(100-BE69)*100</f>
        <v>0</v>
      </c>
      <c r="BE69" s="71">
        <v>0</v>
      </c>
      <c r="BF69" s="71">
        <f>M69</f>
        <v>0</v>
      </c>
      <c r="BH69" s="71">
        <f>G69*AO69</f>
        <v>0</v>
      </c>
      <c r="BI69" s="71">
        <f>G69*AP69</f>
        <v>0</v>
      </c>
      <c r="BJ69" s="71">
        <f>G69*H69</f>
        <v>0</v>
      </c>
      <c r="BK69" s="71" t="s">
        <v>295</v>
      </c>
      <c r="BL69" s="71">
        <v>91</v>
      </c>
    </row>
    <row r="70" spans="1:64" s="93" customFormat="1" ht="13.2" x14ac:dyDescent="0.2">
      <c r="A70" s="90" t="s">
        <v>138</v>
      </c>
      <c r="B70" s="73" t="s">
        <v>221</v>
      </c>
      <c r="C70" s="69" t="s">
        <v>305</v>
      </c>
      <c r="D70" s="154" t="s">
        <v>94</v>
      </c>
      <c r="E70" s="153"/>
      <c r="F70" s="69" t="s">
        <v>50</v>
      </c>
      <c r="G70" s="71">
        <v>2</v>
      </c>
      <c r="H70" s="238"/>
      <c r="I70" s="71">
        <f>G70*AO70</f>
        <v>0</v>
      </c>
      <c r="J70" s="71">
        <f>G70*AP70</f>
        <v>0</v>
      </c>
      <c r="K70" s="71">
        <f>G70*H70</f>
        <v>0</v>
      </c>
      <c r="L70" s="71">
        <v>0.11840000000000001</v>
      </c>
      <c r="M70" s="71">
        <f>G70*L70</f>
        <v>0.23680000000000001</v>
      </c>
      <c r="N70" s="91" t="s">
        <v>292</v>
      </c>
      <c r="O70" s="92"/>
      <c r="Z70" s="71">
        <f>IF(AQ70="5",BJ70,0)</f>
        <v>0</v>
      </c>
      <c r="AB70" s="71">
        <f>IF(AQ70="1",BH70,0)</f>
        <v>0</v>
      </c>
      <c r="AC70" s="71">
        <f>IF(AQ70="1",BI70,0)</f>
        <v>0</v>
      </c>
      <c r="AD70" s="71">
        <f>IF(AQ70="7",BH70,0)</f>
        <v>0</v>
      </c>
      <c r="AE70" s="71">
        <f>IF(AQ70="7",BI70,0)</f>
        <v>0</v>
      </c>
      <c r="AF70" s="71">
        <f>IF(AQ70="2",BH70,0)</f>
        <v>0</v>
      </c>
      <c r="AG70" s="71">
        <f>IF(AQ70="2",BI70,0)</f>
        <v>0</v>
      </c>
      <c r="AH70" s="71">
        <f>IF(AQ70="0",BJ70,0)</f>
        <v>0</v>
      </c>
      <c r="AI70" s="94" t="s">
        <v>304</v>
      </c>
      <c r="AJ70" s="71">
        <f>IF(AN70=0,K70,0)</f>
        <v>0</v>
      </c>
      <c r="AK70" s="71">
        <f>IF(AN70=15,K70,0)</f>
        <v>0</v>
      </c>
      <c r="AL70" s="71">
        <f>IF(AN70=21,K70,0)</f>
        <v>0</v>
      </c>
      <c r="AN70" s="71">
        <v>21</v>
      </c>
      <c r="AO70" s="71">
        <f>H70*0.820583690987124</f>
        <v>0</v>
      </c>
      <c r="AP70" s="71">
        <f>H70*(1-0.820583690987124)</f>
        <v>0</v>
      </c>
      <c r="AQ70" s="95" t="s">
        <v>217</v>
      </c>
      <c r="AV70" s="71">
        <f>AW70+AX70</f>
        <v>0</v>
      </c>
      <c r="AW70" s="71">
        <f>G70*AO70</f>
        <v>0</v>
      </c>
      <c r="AX70" s="71">
        <f>G70*AP70</f>
        <v>0</v>
      </c>
      <c r="AY70" s="95" t="s">
        <v>208</v>
      </c>
      <c r="AZ70" s="95" t="s">
        <v>306</v>
      </c>
      <c r="BA70" s="94" t="s">
        <v>307</v>
      </c>
      <c r="BC70" s="71">
        <f>AW70+AX70</f>
        <v>0</v>
      </c>
      <c r="BD70" s="71">
        <f>H70/(100-BE70)*100</f>
        <v>0</v>
      </c>
      <c r="BE70" s="71">
        <v>0</v>
      </c>
      <c r="BF70" s="71">
        <f>M70</f>
        <v>0.23680000000000001</v>
      </c>
      <c r="BH70" s="71">
        <f>G70*AO70</f>
        <v>0</v>
      </c>
      <c r="BI70" s="71">
        <f>G70*AP70</f>
        <v>0</v>
      </c>
      <c r="BJ70" s="71">
        <f>G70*H70</f>
        <v>0</v>
      </c>
      <c r="BK70" s="71" t="s">
        <v>295</v>
      </c>
      <c r="BL70" s="71">
        <v>91</v>
      </c>
    </row>
    <row r="71" spans="1:64" s="93" customFormat="1" ht="13.2" x14ac:dyDescent="0.2">
      <c r="A71" s="92"/>
      <c r="C71" s="99" t="s">
        <v>108</v>
      </c>
      <c r="D71" s="161" t="s">
        <v>308</v>
      </c>
      <c r="E71" s="162"/>
      <c r="F71" s="162"/>
      <c r="G71" s="162"/>
      <c r="H71" s="162"/>
      <c r="I71" s="162"/>
      <c r="J71" s="162"/>
      <c r="K71" s="162"/>
      <c r="L71" s="162"/>
      <c r="M71" s="162"/>
      <c r="N71" s="169"/>
      <c r="O71" s="92"/>
    </row>
    <row r="72" spans="1:64" s="93" customFormat="1" ht="13.2" x14ac:dyDescent="0.2">
      <c r="A72" s="90" t="s">
        <v>124</v>
      </c>
      <c r="B72" s="65" t="s">
        <v>221</v>
      </c>
      <c r="C72" s="69" t="s">
        <v>321</v>
      </c>
      <c r="D72" s="154" t="s">
        <v>322</v>
      </c>
      <c r="E72" s="153"/>
      <c r="F72" s="69" t="s">
        <v>179</v>
      </c>
      <c r="G72" s="71">
        <v>2</v>
      </c>
      <c r="H72" s="238"/>
      <c r="I72" s="71">
        <f>G72*AO72</f>
        <v>0</v>
      </c>
      <c r="J72" s="71">
        <f>G72*AP72</f>
        <v>0</v>
      </c>
      <c r="K72" s="71">
        <f>G72*H72</f>
        <v>0</v>
      </c>
      <c r="L72" s="71">
        <v>0.185</v>
      </c>
      <c r="M72" s="71">
        <f>G72*L72</f>
        <v>0.37</v>
      </c>
      <c r="N72" s="91" t="s">
        <v>292</v>
      </c>
      <c r="O72" s="92"/>
      <c r="Z72" s="71">
        <f>IF(AQ72="5",BJ72,0)</f>
        <v>0</v>
      </c>
      <c r="AB72" s="71">
        <f>IF(AQ72="1",BH72,0)</f>
        <v>0</v>
      </c>
      <c r="AC72" s="71">
        <f>IF(AQ72="1",BI72,0)</f>
        <v>0</v>
      </c>
      <c r="AD72" s="71">
        <f>IF(AQ72="7",BH72,0)</f>
        <v>0</v>
      </c>
      <c r="AE72" s="71">
        <f>IF(AQ72="7",BI72,0)</f>
        <v>0</v>
      </c>
      <c r="AF72" s="71">
        <f>IF(AQ72="2",BH72,0)</f>
        <v>0</v>
      </c>
      <c r="AG72" s="71">
        <f>IF(AQ72="2",BI72,0)</f>
        <v>0</v>
      </c>
      <c r="AH72" s="71">
        <f>IF(AQ72="0",BJ72,0)</f>
        <v>0</v>
      </c>
      <c r="AI72" s="94" t="s">
        <v>290</v>
      </c>
      <c r="AJ72" s="71">
        <f>IF(AN72=0,K72,0)</f>
        <v>0</v>
      </c>
      <c r="AK72" s="71">
        <f>IF(AN72=15,K72,0)</f>
        <v>0</v>
      </c>
      <c r="AL72" s="71">
        <f>IF(AN72=21,K72,0)</f>
        <v>0</v>
      </c>
      <c r="AN72" s="71">
        <v>21</v>
      </c>
      <c r="AO72" s="71">
        <f>H72*0.502477611940299</f>
        <v>0</v>
      </c>
      <c r="AP72" s="71">
        <f>H72*(1-0.502477611940299)</f>
        <v>0</v>
      </c>
      <c r="AQ72" s="95" t="s">
        <v>217</v>
      </c>
      <c r="AV72" s="71">
        <f>AW72+AX72</f>
        <v>0</v>
      </c>
      <c r="AW72" s="71">
        <f>G72*AO72</f>
        <v>0</v>
      </c>
      <c r="AX72" s="71">
        <f>G72*AP72</f>
        <v>0</v>
      </c>
      <c r="AY72" s="95" t="s">
        <v>208</v>
      </c>
      <c r="AZ72" s="95" t="s">
        <v>293</v>
      </c>
      <c r="BA72" s="94" t="s">
        <v>294</v>
      </c>
      <c r="BC72" s="71">
        <f>AW72+AX72</f>
        <v>0</v>
      </c>
      <c r="BD72" s="71">
        <f>H72/(100-BE72)*100</f>
        <v>0</v>
      </c>
      <c r="BE72" s="71">
        <v>0</v>
      </c>
      <c r="BF72" s="71">
        <f>M72</f>
        <v>0.37</v>
      </c>
      <c r="BH72" s="71">
        <f>G72*AO72</f>
        <v>0</v>
      </c>
      <c r="BI72" s="71">
        <f>G72*AP72</f>
        <v>0</v>
      </c>
      <c r="BJ72" s="71">
        <f>G72*H72</f>
        <v>0</v>
      </c>
      <c r="BK72" s="71" t="s">
        <v>295</v>
      </c>
      <c r="BL72" s="71">
        <v>91</v>
      </c>
    </row>
    <row r="73" spans="1:64" s="88" customFormat="1" ht="13.2" x14ac:dyDescent="0.2">
      <c r="A73" s="87"/>
      <c r="C73" s="89" t="s">
        <v>108</v>
      </c>
      <c r="D73" s="170" t="s">
        <v>323</v>
      </c>
      <c r="E73" s="171"/>
      <c r="F73" s="171"/>
      <c r="G73" s="171"/>
      <c r="H73" s="171"/>
      <c r="I73" s="171"/>
      <c r="J73" s="171"/>
      <c r="K73" s="171"/>
      <c r="L73" s="171"/>
      <c r="M73" s="171"/>
      <c r="N73" s="172"/>
      <c r="O73" s="87"/>
    </row>
    <row r="74" spans="1:64" s="68" customFormat="1" ht="15" customHeight="1" x14ac:dyDescent="0.3">
      <c r="A74" s="75" t="s">
        <v>151</v>
      </c>
      <c r="B74" s="58" t="s">
        <v>221</v>
      </c>
      <c r="C74" s="74" t="s">
        <v>151</v>
      </c>
      <c r="D74" s="158" t="s">
        <v>13</v>
      </c>
      <c r="E74" s="158"/>
      <c r="F74" s="76" t="s">
        <v>199</v>
      </c>
      <c r="G74" s="76" t="s">
        <v>199</v>
      </c>
      <c r="H74" s="76" t="s">
        <v>199</v>
      </c>
      <c r="I74" s="77">
        <f>SUM(I75:I90)</f>
        <v>0</v>
      </c>
      <c r="J74" s="77">
        <f>SUM(J75:J90)</f>
        <v>0</v>
      </c>
      <c r="K74" s="77">
        <f>SUM(K75:K90)</f>
        <v>0</v>
      </c>
      <c r="L74" s="78" t="s">
        <v>151</v>
      </c>
      <c r="M74" s="77">
        <f>SUM(M75:M90)</f>
        <v>9.1181999999999999</v>
      </c>
      <c r="N74" s="79" t="s">
        <v>151</v>
      </c>
      <c r="AI74" s="78" t="s">
        <v>252</v>
      </c>
      <c r="AS74" s="77">
        <f>SUM(AJ75:AJ97)</f>
        <v>0</v>
      </c>
      <c r="AT74" s="77">
        <f>SUM(AK75:AK97)</f>
        <v>0</v>
      </c>
      <c r="AU74" s="77">
        <f>SUM(AL75:AL97)</f>
        <v>0</v>
      </c>
    </row>
    <row r="75" spans="1:64" s="68" customFormat="1" ht="15" customHeight="1" x14ac:dyDescent="0.3">
      <c r="A75" s="63">
        <v>32</v>
      </c>
      <c r="B75" s="73" t="s">
        <v>221</v>
      </c>
      <c r="C75" s="65" t="s">
        <v>268</v>
      </c>
      <c r="D75" s="153" t="s">
        <v>269</v>
      </c>
      <c r="E75" s="153"/>
      <c r="F75" s="65" t="s">
        <v>179</v>
      </c>
      <c r="G75" s="71">
        <v>65</v>
      </c>
      <c r="H75" s="238"/>
      <c r="I75" s="71">
        <f>G75*AO75</f>
        <v>0</v>
      </c>
      <c r="J75" s="71">
        <f>G75*AP75</f>
        <v>0</v>
      </c>
      <c r="K75" s="71">
        <f>G75*H75</f>
        <v>0</v>
      </c>
      <c r="L75" s="71">
        <v>1.2E-2</v>
      </c>
      <c r="M75" s="71">
        <f>G75*L75</f>
        <v>0.78</v>
      </c>
      <c r="N75" s="72" t="s">
        <v>181</v>
      </c>
      <c r="Z75" s="71">
        <f>IF(AQ75="5",BJ75,0)</f>
        <v>0</v>
      </c>
      <c r="AB75" s="71">
        <f>IF(AQ75="1",BH75,0)</f>
        <v>0</v>
      </c>
      <c r="AC75" s="71">
        <f>IF(AQ75="1",BI75,0)</f>
        <v>0</v>
      </c>
      <c r="AD75" s="71">
        <f>IF(AQ75="7",BH75,0)</f>
        <v>0</v>
      </c>
      <c r="AE75" s="71">
        <f>IF(AQ75="7",BI75,0)</f>
        <v>0</v>
      </c>
      <c r="AF75" s="71">
        <f>IF(AQ75="2",BH75,0)</f>
        <v>0</v>
      </c>
      <c r="AG75" s="71">
        <f>IF(AQ75="2",BI75,0)</f>
        <v>0</v>
      </c>
      <c r="AH75" s="71">
        <f>IF(AQ75="0",BJ75,0)</f>
        <v>0</v>
      </c>
      <c r="AI75" s="96" t="s">
        <v>252</v>
      </c>
      <c r="AJ75" s="71">
        <f>IF(AN75=0,K75,0)</f>
        <v>0</v>
      </c>
      <c r="AK75" s="71">
        <f>IF(AN75=15,K75,0)</f>
        <v>0</v>
      </c>
      <c r="AL75" s="71">
        <f>IF(AN75=21,K75,0)</f>
        <v>0</v>
      </c>
      <c r="AN75" s="71">
        <v>21</v>
      </c>
      <c r="AO75" s="71">
        <f>H75*1</f>
        <v>0</v>
      </c>
      <c r="AP75" s="71">
        <f>H75*(1-1)</f>
        <v>0</v>
      </c>
      <c r="AQ75" s="97" t="s">
        <v>112</v>
      </c>
      <c r="AV75" s="71">
        <f>AW75+AX75</f>
        <v>0</v>
      </c>
      <c r="AW75" s="71">
        <f>G75*AO75</f>
        <v>0</v>
      </c>
      <c r="AX75" s="71">
        <f>G75*AP75</f>
        <v>0</v>
      </c>
      <c r="AY75" s="97" t="s">
        <v>45</v>
      </c>
      <c r="AZ75" s="97" t="s">
        <v>270</v>
      </c>
      <c r="BA75" s="96" t="s">
        <v>254</v>
      </c>
      <c r="BC75" s="71">
        <f>AW75+AX75</f>
        <v>0</v>
      </c>
      <c r="BD75" s="71">
        <f>H75/(100-BE75)*100</f>
        <v>0</v>
      </c>
      <c r="BE75" s="71">
        <v>0</v>
      </c>
      <c r="BF75" s="71">
        <f>M75</f>
        <v>0.78</v>
      </c>
      <c r="BH75" s="71">
        <f>G75*AO75</f>
        <v>0</v>
      </c>
      <c r="BI75" s="71">
        <f>G75*AP75</f>
        <v>0</v>
      </c>
      <c r="BJ75" s="71">
        <f>G75*H75</f>
        <v>0</v>
      </c>
      <c r="BK75" s="71"/>
      <c r="BL75" s="71"/>
    </row>
    <row r="76" spans="1:64" s="68" customFormat="1" ht="15" customHeight="1" x14ac:dyDescent="0.3">
      <c r="A76" s="63"/>
      <c r="B76" s="65"/>
      <c r="C76" s="98" t="s">
        <v>17</v>
      </c>
      <c r="D76" s="161" t="s">
        <v>344</v>
      </c>
      <c r="E76" s="162"/>
      <c r="F76" s="162"/>
      <c r="G76" s="162"/>
      <c r="H76" s="162"/>
      <c r="I76" s="162"/>
      <c r="J76" s="162"/>
      <c r="K76" s="162"/>
      <c r="L76" s="162"/>
      <c r="M76" s="162"/>
      <c r="N76" s="163"/>
      <c r="Z76" s="71"/>
      <c r="AB76" s="71"/>
      <c r="AC76" s="71"/>
      <c r="AD76" s="71"/>
      <c r="AE76" s="71"/>
      <c r="AF76" s="71"/>
      <c r="AG76" s="71"/>
      <c r="AH76" s="71"/>
      <c r="AI76" s="96"/>
      <c r="AJ76" s="71"/>
      <c r="AK76" s="71"/>
      <c r="AL76" s="71"/>
      <c r="AN76" s="71"/>
      <c r="AO76" s="71"/>
      <c r="AP76" s="71"/>
      <c r="AQ76" s="97"/>
      <c r="AV76" s="71"/>
      <c r="AW76" s="71"/>
      <c r="AX76" s="71"/>
      <c r="AY76" s="97"/>
      <c r="AZ76" s="97"/>
      <c r="BA76" s="96"/>
      <c r="BC76" s="71"/>
      <c r="BD76" s="71"/>
      <c r="BE76" s="71"/>
      <c r="BF76" s="71"/>
      <c r="BH76" s="71"/>
      <c r="BI76" s="71"/>
      <c r="BJ76" s="71"/>
      <c r="BK76" s="71"/>
      <c r="BL76" s="71"/>
    </row>
    <row r="77" spans="1:64" s="68" customFormat="1" ht="15" customHeight="1" x14ac:dyDescent="0.3">
      <c r="A77" s="63">
        <v>33</v>
      </c>
      <c r="B77" s="73" t="s">
        <v>221</v>
      </c>
      <c r="C77" s="65" t="s">
        <v>268</v>
      </c>
      <c r="D77" s="153" t="s">
        <v>287</v>
      </c>
      <c r="E77" s="153"/>
      <c r="F77" s="65" t="s">
        <v>179</v>
      </c>
      <c r="G77" s="71">
        <v>200</v>
      </c>
      <c r="H77" s="238"/>
      <c r="I77" s="71">
        <f>G77*AO77</f>
        <v>0</v>
      </c>
      <c r="J77" s="71">
        <f>G77*AP77</f>
        <v>0</v>
      </c>
      <c r="K77" s="71">
        <f>G77*H77</f>
        <v>0</v>
      </c>
      <c r="L77" s="71">
        <v>1.2E-2</v>
      </c>
      <c r="M77" s="71">
        <f>G77*L77</f>
        <v>2.4</v>
      </c>
      <c r="N77" s="72" t="s">
        <v>181</v>
      </c>
      <c r="Z77" s="71">
        <f>IF(AQ77="5",BJ77,0)</f>
        <v>0</v>
      </c>
      <c r="AB77" s="71">
        <f>IF(AQ77="1",BH77,0)</f>
        <v>0</v>
      </c>
      <c r="AC77" s="71">
        <f>IF(AQ77="1",BI77,0)</f>
        <v>0</v>
      </c>
      <c r="AD77" s="71">
        <f>IF(AQ77="7",BH77,0)</f>
        <v>0</v>
      </c>
      <c r="AE77" s="71">
        <f>IF(AQ77="7",BI77,0)</f>
        <v>0</v>
      </c>
      <c r="AF77" s="71">
        <f>IF(AQ77="2",BH77,0)</f>
        <v>0</v>
      </c>
      <c r="AG77" s="71">
        <f>IF(AQ77="2",BI77,0)</f>
        <v>0</v>
      </c>
      <c r="AH77" s="71">
        <f>IF(AQ77="0",BJ77,0)</f>
        <v>0</v>
      </c>
      <c r="AI77" s="96" t="s">
        <v>252</v>
      </c>
      <c r="AJ77" s="71">
        <f>IF(AN77=0,K77,0)</f>
        <v>0</v>
      </c>
      <c r="AK77" s="71">
        <f>IF(AN77=15,K77,0)</f>
        <v>0</v>
      </c>
      <c r="AL77" s="71">
        <f>IF(AN77=21,K77,0)</f>
        <v>0</v>
      </c>
      <c r="AN77" s="71">
        <v>21</v>
      </c>
      <c r="AO77" s="71">
        <f>H77*1</f>
        <v>0</v>
      </c>
      <c r="AP77" s="71">
        <f>H77*(1-1)</f>
        <v>0</v>
      </c>
      <c r="AQ77" s="97" t="s">
        <v>112</v>
      </c>
      <c r="AV77" s="71">
        <f>AW77+AX77</f>
        <v>0</v>
      </c>
      <c r="AW77" s="71">
        <f>G77*AO77</f>
        <v>0</v>
      </c>
      <c r="AX77" s="71">
        <f>G77*AP77</f>
        <v>0</v>
      </c>
      <c r="AY77" s="97" t="s">
        <v>45</v>
      </c>
      <c r="AZ77" s="97" t="s">
        <v>270</v>
      </c>
      <c r="BA77" s="96" t="s">
        <v>254</v>
      </c>
      <c r="BC77" s="71">
        <f>AW77+AX77</f>
        <v>0</v>
      </c>
      <c r="BD77" s="71">
        <f>H77/(100-BE77)*100</f>
        <v>0</v>
      </c>
      <c r="BE77" s="71">
        <v>0</v>
      </c>
      <c r="BF77" s="71">
        <f>M77</f>
        <v>2.4</v>
      </c>
      <c r="BH77" s="71">
        <f>G77*AO77</f>
        <v>0</v>
      </c>
      <c r="BI77" s="71">
        <f>G77*AP77</f>
        <v>0</v>
      </c>
      <c r="BJ77" s="71">
        <f>G77*H77</f>
        <v>0</v>
      </c>
      <c r="BK77" s="71"/>
      <c r="BL77" s="71"/>
    </row>
    <row r="78" spans="1:64" s="68" customFormat="1" ht="15" customHeight="1" x14ac:dyDescent="0.3">
      <c r="A78" s="63"/>
      <c r="B78" s="65"/>
      <c r="C78" s="98" t="s">
        <v>17</v>
      </c>
      <c r="D78" s="161" t="s">
        <v>288</v>
      </c>
      <c r="E78" s="162"/>
      <c r="F78" s="162"/>
      <c r="G78" s="162"/>
      <c r="H78" s="162"/>
      <c r="I78" s="162"/>
      <c r="J78" s="162"/>
      <c r="K78" s="162"/>
      <c r="L78" s="162"/>
      <c r="M78" s="162"/>
      <c r="N78" s="163"/>
      <c r="Z78" s="71"/>
      <c r="AB78" s="71"/>
      <c r="AC78" s="71"/>
      <c r="AD78" s="71"/>
      <c r="AE78" s="71"/>
      <c r="AF78" s="71"/>
      <c r="AG78" s="71"/>
      <c r="AH78" s="71"/>
      <c r="AI78" s="96"/>
      <c r="AJ78" s="71"/>
      <c r="AK78" s="71"/>
      <c r="AL78" s="71"/>
      <c r="AN78" s="71"/>
      <c r="AO78" s="71"/>
      <c r="AP78" s="71"/>
      <c r="AQ78" s="97"/>
      <c r="AV78" s="71"/>
      <c r="AW78" s="71"/>
      <c r="AX78" s="71"/>
      <c r="AY78" s="97"/>
      <c r="AZ78" s="97"/>
      <c r="BA78" s="96"/>
      <c r="BC78" s="71"/>
      <c r="BD78" s="71"/>
      <c r="BE78" s="71"/>
      <c r="BF78" s="71"/>
      <c r="BH78" s="71"/>
      <c r="BI78" s="71"/>
      <c r="BJ78" s="71"/>
      <c r="BK78" s="71"/>
      <c r="BL78" s="71"/>
    </row>
    <row r="79" spans="1:64" s="93" customFormat="1" ht="13.2" x14ac:dyDescent="0.2">
      <c r="A79" s="90" t="s">
        <v>241</v>
      </c>
      <c r="B79" s="73" t="s">
        <v>221</v>
      </c>
      <c r="C79" s="69" t="s">
        <v>302</v>
      </c>
      <c r="D79" s="154" t="s">
        <v>345</v>
      </c>
      <c r="E79" s="153"/>
      <c r="F79" s="69" t="s">
        <v>50</v>
      </c>
      <c r="G79" s="71">
        <v>1</v>
      </c>
      <c r="H79" s="238"/>
      <c r="I79" s="71">
        <f>G79*AO79</f>
        <v>0</v>
      </c>
      <c r="J79" s="71">
        <f>G79*AP79</f>
        <v>0</v>
      </c>
      <c r="K79" s="71">
        <f>G79*H79</f>
        <v>0</v>
      </c>
      <c r="L79" s="71">
        <v>1.2</v>
      </c>
      <c r="M79" s="71">
        <f>G79*L79</f>
        <v>1.2</v>
      </c>
      <c r="N79" s="91" t="s">
        <v>292</v>
      </c>
      <c r="O79" s="92"/>
      <c r="Z79" s="71">
        <f>IF(AQ79="5",BJ79,0)</f>
        <v>0</v>
      </c>
      <c r="AB79" s="71">
        <f>IF(AQ79="1",BH79,0)</f>
        <v>0</v>
      </c>
      <c r="AC79" s="71">
        <f>IF(AQ79="1",BI79,0)</f>
        <v>0</v>
      </c>
      <c r="AD79" s="71">
        <f>IF(AQ79="7",BH79,0)</f>
        <v>0</v>
      </c>
      <c r="AE79" s="71">
        <f>IF(AQ79="7",BI79,0)</f>
        <v>0</v>
      </c>
      <c r="AF79" s="71">
        <f>IF(AQ79="2",BH79,0)</f>
        <v>0</v>
      </c>
      <c r="AG79" s="71">
        <f>IF(AQ79="2",BI79,0)</f>
        <v>0</v>
      </c>
      <c r="AH79" s="71">
        <f>IF(AQ79="0",BJ79,0)</f>
        <v>0</v>
      </c>
      <c r="AI79" s="94" t="s">
        <v>290</v>
      </c>
      <c r="AJ79" s="71">
        <f>IF(AN79=0,K79,0)</f>
        <v>0</v>
      </c>
      <c r="AK79" s="71">
        <f>IF(AN79=15,K79,0)</f>
        <v>0</v>
      </c>
      <c r="AL79" s="71">
        <f>IF(AN79=21,K79,0)</f>
        <v>0</v>
      </c>
      <c r="AN79" s="71">
        <v>21</v>
      </c>
      <c r="AO79" s="71">
        <f>H79*1</f>
        <v>0</v>
      </c>
      <c r="AP79" s="71">
        <f>H79*(1-1)</f>
        <v>0</v>
      </c>
      <c r="AQ79" s="95" t="s">
        <v>112</v>
      </c>
      <c r="AV79" s="71">
        <f>AW79+AX79</f>
        <v>0</v>
      </c>
      <c r="AW79" s="71">
        <f>G79*AO79</f>
        <v>0</v>
      </c>
      <c r="AX79" s="71">
        <f>G79*AP79</f>
        <v>0</v>
      </c>
      <c r="AY79" s="95" t="s">
        <v>45</v>
      </c>
      <c r="AZ79" s="95" t="s">
        <v>300</v>
      </c>
      <c r="BA79" s="94" t="s">
        <v>294</v>
      </c>
      <c r="BC79" s="71">
        <f>AW79+AX79</f>
        <v>0</v>
      </c>
      <c r="BD79" s="71">
        <f>H79/(100-BE79)*100</f>
        <v>0</v>
      </c>
      <c r="BE79" s="71">
        <v>0</v>
      </c>
      <c r="BF79" s="71">
        <f>M79</f>
        <v>1.2</v>
      </c>
      <c r="BH79" s="71">
        <f>G79*AO79</f>
        <v>0</v>
      </c>
      <c r="BI79" s="71">
        <f>G79*AP79</f>
        <v>0</v>
      </c>
      <c r="BJ79" s="71">
        <f>G79*H79</f>
        <v>0</v>
      </c>
      <c r="BK79" s="71" t="s">
        <v>301</v>
      </c>
      <c r="BL79" s="71"/>
    </row>
    <row r="80" spans="1:64" s="93" customFormat="1" ht="13.2" x14ac:dyDescent="0.2">
      <c r="A80" s="92"/>
      <c r="C80" s="99" t="s">
        <v>17</v>
      </c>
      <c r="D80" s="155" t="s">
        <v>303</v>
      </c>
      <c r="E80" s="156"/>
      <c r="F80" s="156"/>
      <c r="G80" s="156"/>
      <c r="H80" s="156"/>
      <c r="I80" s="156"/>
      <c r="J80" s="156"/>
      <c r="K80" s="156"/>
      <c r="L80" s="156"/>
      <c r="M80" s="156"/>
      <c r="N80" s="157"/>
      <c r="O80" s="92"/>
    </row>
    <row r="81" spans="1:64" s="93" customFormat="1" ht="13.2" x14ac:dyDescent="0.2">
      <c r="A81" s="90" t="s">
        <v>190</v>
      </c>
      <c r="B81" s="73" t="s">
        <v>221</v>
      </c>
      <c r="C81" s="69" t="s">
        <v>302</v>
      </c>
      <c r="D81" s="154" t="s">
        <v>345</v>
      </c>
      <c r="E81" s="153"/>
      <c r="F81" s="69" t="s">
        <v>50</v>
      </c>
      <c r="G81" s="71">
        <v>1</v>
      </c>
      <c r="H81" s="238"/>
      <c r="I81" s="71">
        <f>G81*AO81</f>
        <v>0</v>
      </c>
      <c r="J81" s="71">
        <f>G81*AP81</f>
        <v>0</v>
      </c>
      <c r="K81" s="71">
        <f>G81*H81</f>
        <v>0</v>
      </c>
      <c r="L81" s="71">
        <v>1.2</v>
      </c>
      <c r="M81" s="71">
        <f>G81*L81</f>
        <v>1.2</v>
      </c>
      <c r="N81" s="91" t="s">
        <v>292</v>
      </c>
      <c r="O81" s="92"/>
      <c r="Z81" s="71">
        <f>IF(AQ81="5",BJ81,0)</f>
        <v>0</v>
      </c>
      <c r="AB81" s="71">
        <f>IF(AQ81="1",BH81,0)</f>
        <v>0</v>
      </c>
      <c r="AC81" s="71">
        <f>IF(AQ81="1",BI81,0)</f>
        <v>0</v>
      </c>
      <c r="AD81" s="71">
        <f>IF(AQ81="7",BH81,0)</f>
        <v>0</v>
      </c>
      <c r="AE81" s="71">
        <f>IF(AQ81="7",BI81,0)</f>
        <v>0</v>
      </c>
      <c r="AF81" s="71">
        <f>IF(AQ81="2",BH81,0)</f>
        <v>0</v>
      </c>
      <c r="AG81" s="71">
        <f>IF(AQ81="2",BI81,0)</f>
        <v>0</v>
      </c>
      <c r="AH81" s="71">
        <f>IF(AQ81="0",BJ81,0)</f>
        <v>0</v>
      </c>
      <c r="AI81" s="94" t="s">
        <v>290</v>
      </c>
      <c r="AJ81" s="71">
        <f>IF(AN81=0,K81,0)</f>
        <v>0</v>
      </c>
      <c r="AK81" s="71">
        <f>IF(AN81=15,K81,0)</f>
        <v>0</v>
      </c>
      <c r="AL81" s="71">
        <f>IF(AN81=21,K81,0)</f>
        <v>0</v>
      </c>
      <c r="AN81" s="71">
        <v>21</v>
      </c>
      <c r="AO81" s="71">
        <f>H81*1</f>
        <v>0</v>
      </c>
      <c r="AP81" s="71">
        <f>H81*(1-1)</f>
        <v>0</v>
      </c>
      <c r="AQ81" s="95" t="s">
        <v>112</v>
      </c>
      <c r="AV81" s="71">
        <f>AW81+AX81</f>
        <v>0</v>
      </c>
      <c r="AW81" s="71">
        <f>G81*AO81</f>
        <v>0</v>
      </c>
      <c r="AX81" s="71">
        <f>G81*AP81</f>
        <v>0</v>
      </c>
      <c r="AY81" s="95" t="s">
        <v>45</v>
      </c>
      <c r="AZ81" s="95" t="s">
        <v>300</v>
      </c>
      <c r="BA81" s="94" t="s">
        <v>294</v>
      </c>
      <c r="BC81" s="71">
        <f>AW81+AX81</f>
        <v>0</v>
      </c>
      <c r="BD81" s="71">
        <f>H81/(100-BE81)*100</f>
        <v>0</v>
      </c>
      <c r="BE81" s="71">
        <v>0</v>
      </c>
      <c r="BF81" s="71">
        <f>M81</f>
        <v>1.2</v>
      </c>
      <c r="BH81" s="71">
        <f>G81*AO81</f>
        <v>0</v>
      </c>
      <c r="BI81" s="71">
        <f>G81*AP81</f>
        <v>0</v>
      </c>
      <c r="BJ81" s="71">
        <f>G81*H81</f>
        <v>0</v>
      </c>
      <c r="BK81" s="71" t="s">
        <v>301</v>
      </c>
      <c r="BL81" s="71"/>
    </row>
    <row r="82" spans="1:64" s="93" customFormat="1" ht="13.2" x14ac:dyDescent="0.2">
      <c r="A82" s="92"/>
      <c r="C82" s="99" t="s">
        <v>17</v>
      </c>
      <c r="D82" s="155" t="s">
        <v>303</v>
      </c>
      <c r="E82" s="156"/>
      <c r="F82" s="156"/>
      <c r="G82" s="156"/>
      <c r="H82" s="156"/>
      <c r="I82" s="156"/>
      <c r="J82" s="156"/>
      <c r="K82" s="156"/>
      <c r="L82" s="156"/>
      <c r="M82" s="156"/>
      <c r="N82" s="157"/>
      <c r="O82" s="92"/>
    </row>
    <row r="83" spans="1:64" s="93" customFormat="1" ht="13.2" x14ac:dyDescent="0.2">
      <c r="A83" s="90" t="s">
        <v>121</v>
      </c>
      <c r="B83" s="73" t="s">
        <v>221</v>
      </c>
      <c r="C83" s="69" t="s">
        <v>302</v>
      </c>
      <c r="D83" s="154" t="s">
        <v>345</v>
      </c>
      <c r="E83" s="153"/>
      <c r="F83" s="69" t="s">
        <v>50</v>
      </c>
      <c r="G83" s="71">
        <v>1</v>
      </c>
      <c r="H83" s="238"/>
      <c r="I83" s="71">
        <f>G83*AO83</f>
        <v>0</v>
      </c>
      <c r="J83" s="71">
        <f>G83*AP83</f>
        <v>0</v>
      </c>
      <c r="K83" s="71">
        <f>G83*H83</f>
        <v>0</v>
      </c>
      <c r="L83" s="71">
        <v>1.2</v>
      </c>
      <c r="M83" s="71">
        <f>G83*L83</f>
        <v>1.2</v>
      </c>
      <c r="N83" s="91" t="s">
        <v>292</v>
      </c>
      <c r="O83" s="92"/>
      <c r="Z83" s="71">
        <f>IF(AQ83="5",BJ83,0)</f>
        <v>0</v>
      </c>
      <c r="AB83" s="71">
        <f>IF(AQ83="1",BH83,0)</f>
        <v>0</v>
      </c>
      <c r="AC83" s="71">
        <f>IF(AQ83="1",BI83,0)</f>
        <v>0</v>
      </c>
      <c r="AD83" s="71">
        <f>IF(AQ83="7",BH83,0)</f>
        <v>0</v>
      </c>
      <c r="AE83" s="71">
        <f>IF(AQ83="7",BI83,0)</f>
        <v>0</v>
      </c>
      <c r="AF83" s="71">
        <f>IF(AQ83="2",BH83,0)</f>
        <v>0</v>
      </c>
      <c r="AG83" s="71">
        <f>IF(AQ83="2",BI83,0)</f>
        <v>0</v>
      </c>
      <c r="AH83" s="71">
        <f>IF(AQ83="0",BJ83,0)</f>
        <v>0</v>
      </c>
      <c r="AI83" s="94" t="s">
        <v>290</v>
      </c>
      <c r="AJ83" s="71">
        <f>IF(AN83=0,K83,0)</f>
        <v>0</v>
      </c>
      <c r="AK83" s="71">
        <f>IF(AN83=15,K83,0)</f>
        <v>0</v>
      </c>
      <c r="AL83" s="71">
        <f>IF(AN83=21,K83,0)</f>
        <v>0</v>
      </c>
      <c r="AN83" s="71">
        <v>21</v>
      </c>
      <c r="AO83" s="71">
        <f>H83*1</f>
        <v>0</v>
      </c>
      <c r="AP83" s="71">
        <f>H83*(1-1)</f>
        <v>0</v>
      </c>
      <c r="AQ83" s="95" t="s">
        <v>112</v>
      </c>
      <c r="AV83" s="71">
        <f>AW83+AX83</f>
        <v>0</v>
      </c>
      <c r="AW83" s="71">
        <f>G83*AO83</f>
        <v>0</v>
      </c>
      <c r="AX83" s="71">
        <f>G83*AP83</f>
        <v>0</v>
      </c>
      <c r="AY83" s="95" t="s">
        <v>45</v>
      </c>
      <c r="AZ83" s="95" t="s">
        <v>300</v>
      </c>
      <c r="BA83" s="94" t="s">
        <v>294</v>
      </c>
      <c r="BC83" s="71">
        <f>AW83+AX83</f>
        <v>0</v>
      </c>
      <c r="BD83" s="71">
        <f>H83/(100-BE83)*100</f>
        <v>0</v>
      </c>
      <c r="BE83" s="71">
        <v>0</v>
      </c>
      <c r="BF83" s="71">
        <f>M83</f>
        <v>1.2</v>
      </c>
      <c r="BH83" s="71">
        <f>G83*AO83</f>
        <v>0</v>
      </c>
      <c r="BI83" s="71">
        <f>G83*AP83</f>
        <v>0</v>
      </c>
      <c r="BJ83" s="71">
        <f>G83*H83</f>
        <v>0</v>
      </c>
      <c r="BK83" s="71" t="s">
        <v>301</v>
      </c>
      <c r="BL83" s="71"/>
    </row>
    <row r="84" spans="1:64" s="93" customFormat="1" ht="13.2" x14ac:dyDescent="0.2">
      <c r="A84" s="92"/>
      <c r="C84" s="99" t="s">
        <v>17</v>
      </c>
      <c r="D84" s="155" t="s">
        <v>303</v>
      </c>
      <c r="E84" s="156"/>
      <c r="F84" s="156"/>
      <c r="G84" s="156"/>
      <c r="H84" s="156"/>
      <c r="I84" s="156"/>
      <c r="J84" s="156"/>
      <c r="K84" s="156"/>
      <c r="L84" s="156"/>
      <c r="M84" s="156"/>
      <c r="N84" s="157"/>
      <c r="O84" s="92"/>
    </row>
    <row r="85" spans="1:64" s="93" customFormat="1" ht="13.2" x14ac:dyDescent="0.2">
      <c r="A85" s="90" t="s">
        <v>210</v>
      </c>
      <c r="B85" s="73" t="s">
        <v>221</v>
      </c>
      <c r="C85" s="69" t="s">
        <v>302</v>
      </c>
      <c r="D85" s="154" t="s">
        <v>345</v>
      </c>
      <c r="E85" s="153"/>
      <c r="F85" s="69" t="s">
        <v>50</v>
      </c>
      <c r="G85" s="71">
        <v>1</v>
      </c>
      <c r="H85" s="238"/>
      <c r="I85" s="71">
        <f>G85*AO85</f>
        <v>0</v>
      </c>
      <c r="J85" s="71">
        <f>G85*AP85</f>
        <v>0</v>
      </c>
      <c r="K85" s="71">
        <f>G85*H85</f>
        <v>0</v>
      </c>
      <c r="L85" s="71">
        <v>1.2</v>
      </c>
      <c r="M85" s="71">
        <f>G85*L85</f>
        <v>1.2</v>
      </c>
      <c r="N85" s="91" t="s">
        <v>292</v>
      </c>
      <c r="O85" s="92"/>
      <c r="Z85" s="71">
        <f>IF(AQ85="5",BJ85,0)</f>
        <v>0</v>
      </c>
      <c r="AB85" s="71">
        <f>IF(AQ85="1",BH85,0)</f>
        <v>0</v>
      </c>
      <c r="AC85" s="71">
        <f>IF(AQ85="1",BI85,0)</f>
        <v>0</v>
      </c>
      <c r="AD85" s="71">
        <f>IF(AQ85="7",BH85,0)</f>
        <v>0</v>
      </c>
      <c r="AE85" s="71">
        <f>IF(AQ85="7",BI85,0)</f>
        <v>0</v>
      </c>
      <c r="AF85" s="71">
        <f>IF(AQ85="2",BH85,0)</f>
        <v>0</v>
      </c>
      <c r="AG85" s="71">
        <f>IF(AQ85="2",BI85,0)</f>
        <v>0</v>
      </c>
      <c r="AH85" s="71">
        <f>IF(AQ85="0",BJ85,0)</f>
        <v>0</v>
      </c>
      <c r="AI85" s="94" t="s">
        <v>290</v>
      </c>
      <c r="AJ85" s="71">
        <f>IF(AN85=0,K85,0)</f>
        <v>0</v>
      </c>
      <c r="AK85" s="71">
        <f>IF(AN85=15,K85,0)</f>
        <v>0</v>
      </c>
      <c r="AL85" s="71">
        <f>IF(AN85=21,K85,0)</f>
        <v>0</v>
      </c>
      <c r="AN85" s="71">
        <v>21</v>
      </c>
      <c r="AO85" s="71">
        <f>H85*1</f>
        <v>0</v>
      </c>
      <c r="AP85" s="71">
        <f>H85*(1-1)</f>
        <v>0</v>
      </c>
      <c r="AQ85" s="95" t="s">
        <v>112</v>
      </c>
      <c r="AV85" s="71">
        <f>AW85+AX85</f>
        <v>0</v>
      </c>
      <c r="AW85" s="71">
        <f>G85*AO85</f>
        <v>0</v>
      </c>
      <c r="AX85" s="71">
        <f>G85*AP85</f>
        <v>0</v>
      </c>
      <c r="AY85" s="95" t="s">
        <v>45</v>
      </c>
      <c r="AZ85" s="95" t="s">
        <v>300</v>
      </c>
      <c r="BA85" s="94" t="s">
        <v>294</v>
      </c>
      <c r="BC85" s="71">
        <f>AW85+AX85</f>
        <v>0</v>
      </c>
      <c r="BD85" s="71">
        <f>H85/(100-BE85)*100</f>
        <v>0</v>
      </c>
      <c r="BE85" s="71">
        <v>0</v>
      </c>
      <c r="BF85" s="71">
        <f>M85</f>
        <v>1.2</v>
      </c>
      <c r="BH85" s="71">
        <f>G85*AO85</f>
        <v>0</v>
      </c>
      <c r="BI85" s="71">
        <f>G85*AP85</f>
        <v>0</v>
      </c>
      <c r="BJ85" s="71">
        <f>G85*H85</f>
        <v>0</v>
      </c>
      <c r="BK85" s="71" t="s">
        <v>301</v>
      </c>
      <c r="BL85" s="71"/>
    </row>
    <row r="86" spans="1:64" s="93" customFormat="1" ht="13.2" x14ac:dyDescent="0.2">
      <c r="A86" s="92"/>
      <c r="C86" s="99" t="s">
        <v>17</v>
      </c>
      <c r="D86" s="155" t="s">
        <v>303</v>
      </c>
      <c r="E86" s="156"/>
      <c r="F86" s="156"/>
      <c r="G86" s="156"/>
      <c r="H86" s="156"/>
      <c r="I86" s="156"/>
      <c r="J86" s="156"/>
      <c r="K86" s="156"/>
      <c r="L86" s="156"/>
      <c r="M86" s="156"/>
      <c r="N86" s="157"/>
      <c r="O86" s="92"/>
    </row>
    <row r="87" spans="1:64" s="93" customFormat="1" ht="13.2" x14ac:dyDescent="0.2">
      <c r="A87" s="90" t="s">
        <v>126</v>
      </c>
      <c r="B87" s="73" t="s">
        <v>221</v>
      </c>
      <c r="C87" s="69" t="s">
        <v>309</v>
      </c>
      <c r="D87" s="154" t="s">
        <v>311</v>
      </c>
      <c r="E87" s="153"/>
      <c r="F87" s="69" t="s">
        <v>50</v>
      </c>
      <c r="G87" s="71">
        <v>20</v>
      </c>
      <c r="H87" s="238"/>
      <c r="I87" s="71">
        <f>G87*AO87</f>
        <v>0</v>
      </c>
      <c r="J87" s="71">
        <f>G87*AP87</f>
        <v>0</v>
      </c>
      <c r="K87" s="71">
        <f>G87*H87</f>
        <v>0</v>
      </c>
      <c r="L87" s="71">
        <v>0</v>
      </c>
      <c r="M87" s="71">
        <f>G87*L87</f>
        <v>0</v>
      </c>
      <c r="N87" s="91" t="s">
        <v>292</v>
      </c>
      <c r="O87" s="92"/>
      <c r="Z87" s="71">
        <f>IF(AQ87="5",BJ87,0)</f>
        <v>0</v>
      </c>
      <c r="AB87" s="71">
        <f>IF(AQ87="1",BH87,0)</f>
        <v>0</v>
      </c>
      <c r="AC87" s="71">
        <f>IF(AQ87="1",BI87,0)</f>
        <v>0</v>
      </c>
      <c r="AD87" s="71">
        <f>IF(AQ87="7",BH87,0)</f>
        <v>0</v>
      </c>
      <c r="AE87" s="71">
        <f>IF(AQ87="7",BI87,0)</f>
        <v>0</v>
      </c>
      <c r="AF87" s="71">
        <f>IF(AQ87="2",BH87,0)</f>
        <v>0</v>
      </c>
      <c r="AG87" s="71">
        <f>IF(AQ87="2",BI87,0)</f>
        <v>0</v>
      </c>
      <c r="AH87" s="71">
        <f>IF(AQ87="0",BJ87,0)</f>
        <v>0</v>
      </c>
      <c r="AI87" s="94" t="s">
        <v>304</v>
      </c>
      <c r="AJ87" s="71">
        <f>IF(AN87=0,K87,0)</f>
        <v>0</v>
      </c>
      <c r="AK87" s="71">
        <f>IF(AN87=15,K87,0)</f>
        <v>0</v>
      </c>
      <c r="AL87" s="71">
        <f>IF(AN87=21,K87,0)</f>
        <v>0</v>
      </c>
      <c r="AN87" s="71">
        <v>21</v>
      </c>
      <c r="AO87" s="71">
        <f>H87*1</f>
        <v>0</v>
      </c>
      <c r="AP87" s="71">
        <f>H87*(1-1)</f>
        <v>0</v>
      </c>
      <c r="AQ87" s="95" t="s">
        <v>112</v>
      </c>
      <c r="AV87" s="71">
        <f>AW87+AX87</f>
        <v>0</v>
      </c>
      <c r="AW87" s="71">
        <f>G87*AO87</f>
        <v>0</v>
      </c>
      <c r="AX87" s="71">
        <f>G87*AP87</f>
        <v>0</v>
      </c>
      <c r="AY87" s="95" t="s">
        <v>45</v>
      </c>
      <c r="AZ87" s="95" t="s">
        <v>310</v>
      </c>
      <c r="BA87" s="94" t="s">
        <v>307</v>
      </c>
      <c r="BC87" s="71">
        <f>AW87+AX87</f>
        <v>0</v>
      </c>
      <c r="BD87" s="71">
        <f>H87/(100-BE87)*100</f>
        <v>0</v>
      </c>
      <c r="BE87" s="71">
        <v>0</v>
      </c>
      <c r="BF87" s="71">
        <f>M87</f>
        <v>0</v>
      </c>
      <c r="BH87" s="71">
        <f>G87*AO87</f>
        <v>0</v>
      </c>
      <c r="BI87" s="71">
        <f>G87*AP87</f>
        <v>0</v>
      </c>
      <c r="BJ87" s="71">
        <f>G87*H87</f>
        <v>0</v>
      </c>
      <c r="BK87" s="71" t="s">
        <v>301</v>
      </c>
      <c r="BL87" s="71"/>
    </row>
    <row r="88" spans="1:64" s="93" customFormat="1" ht="13.2" x14ac:dyDescent="0.2">
      <c r="A88" s="90" t="s">
        <v>137</v>
      </c>
      <c r="B88" s="73" t="s">
        <v>221</v>
      </c>
      <c r="C88" s="69" t="s">
        <v>312</v>
      </c>
      <c r="D88" s="154" t="s">
        <v>315</v>
      </c>
      <c r="E88" s="153"/>
      <c r="F88" s="69" t="s">
        <v>211</v>
      </c>
      <c r="G88" s="71">
        <v>4</v>
      </c>
      <c r="H88" s="238"/>
      <c r="I88" s="71">
        <f>G88*AO88</f>
        <v>0</v>
      </c>
      <c r="J88" s="71">
        <f>G88*AP88</f>
        <v>0</v>
      </c>
      <c r="K88" s="71">
        <f>G88*H88</f>
        <v>0</v>
      </c>
      <c r="L88" s="71">
        <v>0.17599999999999999</v>
      </c>
      <c r="M88" s="71">
        <f>G88*L88</f>
        <v>0.70399999999999996</v>
      </c>
      <c r="N88" s="91" t="s">
        <v>292</v>
      </c>
      <c r="O88" s="92"/>
      <c r="Z88" s="71">
        <f>IF(AQ88="5",BJ88,0)</f>
        <v>0</v>
      </c>
      <c r="AB88" s="71">
        <f>IF(AQ88="1",BH88,0)</f>
        <v>0</v>
      </c>
      <c r="AC88" s="71">
        <f>IF(AQ88="1",BI88,0)</f>
        <v>0</v>
      </c>
      <c r="AD88" s="71">
        <f>IF(AQ88="7",BH88,0)</f>
        <v>0</v>
      </c>
      <c r="AE88" s="71">
        <f>IF(AQ88="7",BI88,0)</f>
        <v>0</v>
      </c>
      <c r="AF88" s="71">
        <f>IF(AQ88="2",BH88,0)</f>
        <v>0</v>
      </c>
      <c r="AG88" s="71">
        <f>IF(AQ88="2",BI88,0)</f>
        <v>0</v>
      </c>
      <c r="AH88" s="71">
        <f>IF(AQ88="0",BJ88,0)</f>
        <v>0</v>
      </c>
      <c r="AI88" s="94" t="s">
        <v>304</v>
      </c>
      <c r="AJ88" s="71">
        <f>IF(AN88=0,K88,0)</f>
        <v>0</v>
      </c>
      <c r="AK88" s="71">
        <f>IF(AN88=15,K88,0)</f>
        <v>0</v>
      </c>
      <c r="AL88" s="71">
        <f>IF(AN88=21,K88,0)</f>
        <v>0</v>
      </c>
      <c r="AN88" s="71">
        <v>21</v>
      </c>
      <c r="AO88" s="71">
        <f>H88*1</f>
        <v>0</v>
      </c>
      <c r="AP88" s="71">
        <f>H88*(1-1)</f>
        <v>0</v>
      </c>
      <c r="AQ88" s="95" t="s">
        <v>112</v>
      </c>
      <c r="AV88" s="71">
        <f>AW88+AX88</f>
        <v>0</v>
      </c>
      <c r="AW88" s="71">
        <f>G88*AO88</f>
        <v>0</v>
      </c>
      <c r="AX88" s="71">
        <f>G88*AP88</f>
        <v>0</v>
      </c>
      <c r="AY88" s="95" t="s">
        <v>45</v>
      </c>
      <c r="AZ88" s="95" t="s">
        <v>310</v>
      </c>
      <c r="BA88" s="94" t="s">
        <v>307</v>
      </c>
      <c r="BC88" s="71">
        <f>AW88+AX88</f>
        <v>0</v>
      </c>
      <c r="BD88" s="71">
        <f>H88/(100-BE88)*100</f>
        <v>0</v>
      </c>
      <c r="BE88" s="71">
        <v>0</v>
      </c>
      <c r="BF88" s="71">
        <f>M88</f>
        <v>0.70399999999999996</v>
      </c>
      <c r="BH88" s="71">
        <f>G88*AO88</f>
        <v>0</v>
      </c>
      <c r="BI88" s="71">
        <f>G88*AP88</f>
        <v>0</v>
      </c>
      <c r="BJ88" s="71">
        <f>G88*H88</f>
        <v>0</v>
      </c>
      <c r="BK88" s="71" t="s">
        <v>301</v>
      </c>
      <c r="BL88" s="71"/>
    </row>
    <row r="89" spans="1:64" s="93" customFormat="1" ht="13.2" x14ac:dyDescent="0.2">
      <c r="A89" s="90" t="s">
        <v>78</v>
      </c>
      <c r="B89" s="73" t="s">
        <v>221</v>
      </c>
      <c r="C89" s="69" t="s">
        <v>313</v>
      </c>
      <c r="D89" s="154" t="s">
        <v>316</v>
      </c>
      <c r="E89" s="153"/>
      <c r="F89" s="69" t="s">
        <v>211</v>
      </c>
      <c r="G89" s="71">
        <v>2</v>
      </c>
      <c r="H89" s="238"/>
      <c r="I89" s="71">
        <f>G89*AO89</f>
        <v>0</v>
      </c>
      <c r="J89" s="71">
        <f>G89*AP89</f>
        <v>0</v>
      </c>
      <c r="K89" s="71">
        <f>G89*H89</f>
        <v>0</v>
      </c>
      <c r="L89" s="71">
        <v>0.17499999999999999</v>
      </c>
      <c r="M89" s="71">
        <f>G89*L89</f>
        <v>0.35</v>
      </c>
      <c r="N89" s="91" t="s">
        <v>314</v>
      </c>
      <c r="O89" s="92"/>
      <c r="Z89" s="71">
        <f>IF(AQ89="5",BJ89,0)</f>
        <v>0</v>
      </c>
      <c r="AB89" s="71">
        <f>IF(AQ89="1",BH89,0)</f>
        <v>0</v>
      </c>
      <c r="AC89" s="71">
        <f>IF(AQ89="1",BI89,0)</f>
        <v>0</v>
      </c>
      <c r="AD89" s="71">
        <f>IF(AQ89="7",BH89,0)</f>
        <v>0</v>
      </c>
      <c r="AE89" s="71">
        <f>IF(AQ89="7",BI89,0)</f>
        <v>0</v>
      </c>
      <c r="AF89" s="71">
        <f>IF(AQ89="2",BH89,0)</f>
        <v>0</v>
      </c>
      <c r="AG89" s="71">
        <f>IF(AQ89="2",BI89,0)</f>
        <v>0</v>
      </c>
      <c r="AH89" s="71">
        <f>IF(AQ89="0",BJ89,0)</f>
        <v>0</v>
      </c>
      <c r="AI89" s="94" t="s">
        <v>304</v>
      </c>
      <c r="AJ89" s="71">
        <f>IF(AN89=0,K89,0)</f>
        <v>0</v>
      </c>
      <c r="AK89" s="71">
        <f>IF(AN89=15,K89,0)</f>
        <v>0</v>
      </c>
      <c r="AL89" s="71">
        <f>IF(AN89=21,K89,0)</f>
        <v>0</v>
      </c>
      <c r="AN89" s="71">
        <v>21</v>
      </c>
      <c r="AO89" s="71">
        <f>H89*1</f>
        <v>0</v>
      </c>
      <c r="AP89" s="71">
        <f>H89*(1-1)</f>
        <v>0</v>
      </c>
      <c r="AQ89" s="95" t="s">
        <v>112</v>
      </c>
      <c r="AV89" s="71">
        <f>AW89+AX89</f>
        <v>0</v>
      </c>
      <c r="AW89" s="71">
        <f>G89*AO89</f>
        <v>0</v>
      </c>
      <c r="AX89" s="71">
        <f>G89*AP89</f>
        <v>0</v>
      </c>
      <c r="AY89" s="95" t="s">
        <v>45</v>
      </c>
      <c r="AZ89" s="95" t="s">
        <v>310</v>
      </c>
      <c r="BA89" s="94" t="s">
        <v>307</v>
      </c>
      <c r="BC89" s="71">
        <f>AW89+AX89</f>
        <v>0</v>
      </c>
      <c r="BD89" s="71">
        <f>H89/(100-BE89)*100</f>
        <v>0</v>
      </c>
      <c r="BE89" s="71">
        <v>0</v>
      </c>
      <c r="BF89" s="71">
        <f>M89</f>
        <v>0.35</v>
      </c>
      <c r="BH89" s="71">
        <f>G89*AO89</f>
        <v>0</v>
      </c>
      <c r="BI89" s="71">
        <f>G89*AP89</f>
        <v>0</v>
      </c>
      <c r="BJ89" s="71">
        <f>G89*H89</f>
        <v>0</v>
      </c>
      <c r="BK89" s="71" t="s">
        <v>301</v>
      </c>
      <c r="BL89" s="71"/>
    </row>
    <row r="90" spans="1:64" s="93" customFormat="1" ht="13.2" x14ac:dyDescent="0.2">
      <c r="A90" s="90" t="s">
        <v>212</v>
      </c>
      <c r="B90" s="65" t="s">
        <v>221</v>
      </c>
      <c r="C90" s="69" t="s">
        <v>324</v>
      </c>
      <c r="D90" s="154" t="s">
        <v>325</v>
      </c>
      <c r="E90" s="153"/>
      <c r="F90" s="69" t="s">
        <v>50</v>
      </c>
      <c r="G90" s="71">
        <v>2</v>
      </c>
      <c r="H90" s="238"/>
      <c r="I90" s="71">
        <f>G90*AO90</f>
        <v>0</v>
      </c>
      <c r="J90" s="71">
        <f>G90*AP90</f>
        <v>0</v>
      </c>
      <c r="K90" s="71">
        <f>G90*H90</f>
        <v>0</v>
      </c>
      <c r="L90" s="71">
        <v>4.2099999999999999E-2</v>
      </c>
      <c r="M90" s="71">
        <f>G90*L90</f>
        <v>8.4199999999999997E-2</v>
      </c>
      <c r="N90" s="91" t="s">
        <v>292</v>
      </c>
      <c r="O90" s="92"/>
      <c r="Z90" s="71">
        <f>IF(AQ90="5",BJ90,0)</f>
        <v>0</v>
      </c>
      <c r="AB90" s="71">
        <f>IF(AQ90="1",BH90,0)</f>
        <v>0</v>
      </c>
      <c r="AC90" s="71">
        <f>IF(AQ90="1",BI90,0)</f>
        <v>0</v>
      </c>
      <c r="AD90" s="71">
        <f>IF(AQ90="7",BH90,0)</f>
        <v>0</v>
      </c>
      <c r="AE90" s="71">
        <f>IF(AQ90="7",BI90,0)</f>
        <v>0</v>
      </c>
      <c r="AF90" s="71">
        <f>IF(AQ90="2",BH90,0)</f>
        <v>0</v>
      </c>
      <c r="AG90" s="71">
        <f>IF(AQ90="2",BI90,0)</f>
        <v>0</v>
      </c>
      <c r="AH90" s="71">
        <f>IF(AQ90="0",BJ90,0)</f>
        <v>0</v>
      </c>
      <c r="AI90" s="94" t="s">
        <v>290</v>
      </c>
      <c r="AJ90" s="71">
        <f>IF(AN90=0,K90,0)</f>
        <v>0</v>
      </c>
      <c r="AK90" s="71">
        <f>IF(AN90=15,K90,0)</f>
        <v>0</v>
      </c>
      <c r="AL90" s="71">
        <f>IF(AN90=21,K90,0)</f>
        <v>0</v>
      </c>
      <c r="AN90" s="71">
        <v>21</v>
      </c>
      <c r="AO90" s="71">
        <f>H90*1</f>
        <v>0</v>
      </c>
      <c r="AP90" s="71">
        <f>H90*(1-1)</f>
        <v>0</v>
      </c>
      <c r="AQ90" s="95" t="s">
        <v>112</v>
      </c>
      <c r="AV90" s="71">
        <f>AW90+AX90</f>
        <v>0</v>
      </c>
      <c r="AW90" s="71">
        <f>G90*AO90</f>
        <v>0</v>
      </c>
      <c r="AX90" s="71">
        <f>G90*AP90</f>
        <v>0</v>
      </c>
      <c r="AY90" s="95" t="s">
        <v>45</v>
      </c>
      <c r="AZ90" s="95" t="s">
        <v>300</v>
      </c>
      <c r="BA90" s="94" t="s">
        <v>294</v>
      </c>
      <c r="BC90" s="71">
        <f>AW90+AX90</f>
        <v>0</v>
      </c>
      <c r="BD90" s="71">
        <f>H90/(100-BE90)*100</f>
        <v>0</v>
      </c>
      <c r="BE90" s="71">
        <v>0</v>
      </c>
      <c r="BF90" s="71">
        <f>M90</f>
        <v>8.4199999999999997E-2</v>
      </c>
      <c r="BH90" s="71">
        <f>G90*AO90</f>
        <v>0</v>
      </c>
      <c r="BI90" s="71">
        <f>G90*AP90</f>
        <v>0</v>
      </c>
      <c r="BJ90" s="71">
        <f>G90*H90</f>
        <v>0</v>
      </c>
      <c r="BK90" s="71" t="s">
        <v>301</v>
      </c>
      <c r="BL90" s="71"/>
    </row>
    <row r="91" spans="1:64" s="68" customFormat="1" ht="15" customHeight="1" x14ac:dyDescent="0.3">
      <c r="A91" s="75" t="s">
        <v>151</v>
      </c>
      <c r="B91" s="58" t="s">
        <v>221</v>
      </c>
      <c r="C91" s="74" t="s">
        <v>272</v>
      </c>
      <c r="D91" s="158" t="s">
        <v>273</v>
      </c>
      <c r="E91" s="158"/>
      <c r="F91" s="76" t="s">
        <v>199</v>
      </c>
      <c r="G91" s="76" t="s">
        <v>199</v>
      </c>
      <c r="H91" s="76" t="s">
        <v>199</v>
      </c>
      <c r="I91" s="77">
        <f>SUM(I92:I97)</f>
        <v>0</v>
      </c>
      <c r="J91" s="77">
        <f>SUM(J92:J97)</f>
        <v>0</v>
      </c>
      <c r="K91" s="77">
        <f>SUM(K92:K97)</f>
        <v>0</v>
      </c>
      <c r="L91" s="78" t="s">
        <v>151</v>
      </c>
      <c r="M91" s="77">
        <f>SUM(M92:M97)</f>
        <v>4.8000000000000001E-2</v>
      </c>
      <c r="N91" s="79" t="s">
        <v>151</v>
      </c>
      <c r="AI91" s="78" t="s">
        <v>271</v>
      </c>
      <c r="AS91" s="77">
        <f>SUM(AJ92:AJ97)</f>
        <v>0</v>
      </c>
      <c r="AT91" s="77">
        <f>SUM(AK92:AK97)</f>
        <v>0</v>
      </c>
      <c r="AU91" s="77">
        <f>SUM(AL92:AL97)</f>
        <v>0</v>
      </c>
    </row>
    <row r="92" spans="1:64" s="68" customFormat="1" ht="15" customHeight="1" x14ac:dyDescent="0.3">
      <c r="A92" s="80">
        <v>42</v>
      </c>
      <c r="B92" s="73" t="s">
        <v>221</v>
      </c>
      <c r="C92" s="73" t="s">
        <v>274</v>
      </c>
      <c r="D92" s="168" t="s">
        <v>275</v>
      </c>
      <c r="E92" s="168"/>
      <c r="F92" s="73" t="s">
        <v>211</v>
      </c>
      <c r="G92" s="81">
        <v>60</v>
      </c>
      <c r="H92" s="239"/>
      <c r="I92" s="81">
        <f>G92*AO92</f>
        <v>0</v>
      </c>
      <c r="J92" s="81">
        <f>G92*AP92</f>
        <v>0</v>
      </c>
      <c r="K92" s="81">
        <f>G92*H92</f>
        <v>0</v>
      </c>
      <c r="L92" s="81">
        <v>3.1E-4</v>
      </c>
      <c r="M92" s="81">
        <f>G92*L92</f>
        <v>1.8599999999999998E-2</v>
      </c>
      <c r="N92" s="82" t="s">
        <v>181</v>
      </c>
      <c r="Z92" s="81">
        <f>IF(AQ92="5",BJ92,0)</f>
        <v>0</v>
      </c>
      <c r="AB92" s="81">
        <f>IF(AQ92="1",BH92,0)</f>
        <v>0</v>
      </c>
      <c r="AC92" s="81">
        <f>IF(AQ92="1",BI92,0)</f>
        <v>0</v>
      </c>
      <c r="AD92" s="81">
        <f>IF(AQ92="7",BH92,0)</f>
        <v>0</v>
      </c>
      <c r="AE92" s="81">
        <f>IF(AQ92="7",BI92,0)</f>
        <v>0</v>
      </c>
      <c r="AF92" s="81">
        <f>IF(AQ92="2",BH92,0)</f>
        <v>0</v>
      </c>
      <c r="AG92" s="81">
        <f>IF(AQ92="2",BI92,0)</f>
        <v>0</v>
      </c>
      <c r="AH92" s="81">
        <f>IF(AQ92="0",BJ92,0)</f>
        <v>0</v>
      </c>
      <c r="AI92" s="78" t="s">
        <v>271</v>
      </c>
      <c r="AJ92" s="81">
        <f>IF(AN92=0,K92,0)</f>
        <v>0</v>
      </c>
      <c r="AK92" s="81">
        <f>IF(AN92=15,K92,0)</f>
        <v>0</v>
      </c>
      <c r="AL92" s="81">
        <f>IF(AN92=21,K92,0)</f>
        <v>0</v>
      </c>
      <c r="AN92" s="81">
        <v>21</v>
      </c>
      <c r="AO92" s="81">
        <f>H92*0.144296296296296</f>
        <v>0</v>
      </c>
      <c r="AP92" s="81">
        <f>H92*(1-0.144296296296296)</f>
        <v>0</v>
      </c>
      <c r="AQ92" s="83" t="s">
        <v>219</v>
      </c>
      <c r="AV92" s="81">
        <f>AW92+AX92</f>
        <v>0</v>
      </c>
      <c r="AW92" s="81">
        <f>G92*AO92</f>
        <v>0</v>
      </c>
      <c r="AX92" s="81">
        <f>G92*AP92</f>
        <v>0</v>
      </c>
      <c r="AY92" s="83" t="s">
        <v>276</v>
      </c>
      <c r="AZ92" s="83" t="s">
        <v>277</v>
      </c>
      <c r="BA92" s="78" t="s">
        <v>278</v>
      </c>
      <c r="BC92" s="81">
        <f>AW92+AX92</f>
        <v>0</v>
      </c>
      <c r="BD92" s="81">
        <f>H92/(100-BE92)*100</f>
        <v>0</v>
      </c>
      <c r="BE92" s="81">
        <v>0</v>
      </c>
      <c r="BF92" s="81">
        <f>M92</f>
        <v>1.8599999999999998E-2</v>
      </c>
      <c r="BH92" s="81">
        <f>G92*AO92</f>
        <v>0</v>
      </c>
      <c r="BI92" s="81">
        <f>G92*AP92</f>
        <v>0</v>
      </c>
      <c r="BJ92" s="81">
        <f>G92*H92</f>
        <v>0</v>
      </c>
      <c r="BK92" s="81"/>
      <c r="BL92" s="81">
        <v>783</v>
      </c>
    </row>
    <row r="93" spans="1:64" s="68" customFormat="1" ht="13.5" customHeight="1" x14ac:dyDescent="0.3">
      <c r="A93" s="84"/>
      <c r="C93" s="98" t="s">
        <v>108</v>
      </c>
      <c r="D93" s="161" t="s">
        <v>279</v>
      </c>
      <c r="E93" s="162"/>
      <c r="F93" s="162"/>
      <c r="G93" s="162"/>
      <c r="H93" s="162"/>
      <c r="I93" s="162"/>
      <c r="J93" s="162"/>
      <c r="K93" s="162"/>
      <c r="L93" s="162"/>
      <c r="M93" s="162"/>
      <c r="N93" s="163"/>
    </row>
    <row r="94" spans="1:64" s="68" customFormat="1" ht="15" customHeight="1" x14ac:dyDescent="0.3">
      <c r="A94" s="63">
        <v>43</v>
      </c>
      <c r="B94" s="65" t="s">
        <v>221</v>
      </c>
      <c r="C94" s="65" t="s">
        <v>280</v>
      </c>
      <c r="D94" s="153" t="s">
        <v>281</v>
      </c>
      <c r="E94" s="153"/>
      <c r="F94" s="65" t="s">
        <v>211</v>
      </c>
      <c r="G94" s="71">
        <v>60</v>
      </c>
      <c r="H94" s="238"/>
      <c r="I94" s="71">
        <f>G94*AO94</f>
        <v>0</v>
      </c>
      <c r="J94" s="71">
        <f>G94*AP94</f>
        <v>0</v>
      </c>
      <c r="K94" s="71">
        <f>G94*H94</f>
        <v>0</v>
      </c>
      <c r="L94" s="71">
        <v>4.0000000000000002E-4</v>
      </c>
      <c r="M94" s="71">
        <f>G94*L94</f>
        <v>2.4E-2</v>
      </c>
      <c r="N94" s="72" t="s">
        <v>181</v>
      </c>
      <c r="Z94" s="71">
        <f>IF(AQ94="5",BJ94,0)</f>
        <v>0</v>
      </c>
      <c r="AB94" s="71">
        <f>IF(AQ94="1",BH94,0)</f>
        <v>0</v>
      </c>
      <c r="AC94" s="71">
        <f>IF(AQ94="1",BI94,0)</f>
        <v>0</v>
      </c>
      <c r="AD94" s="71">
        <f>IF(AQ94="7",BH94,0)</f>
        <v>0</v>
      </c>
      <c r="AE94" s="71">
        <f>IF(AQ94="7",BI94,0)</f>
        <v>0</v>
      </c>
      <c r="AF94" s="71">
        <f>IF(AQ94="2",BH94,0)</f>
        <v>0</v>
      </c>
      <c r="AG94" s="71">
        <f>IF(AQ94="2",BI94,0)</f>
        <v>0</v>
      </c>
      <c r="AH94" s="71">
        <f>IF(AQ94="0",BJ94,0)</f>
        <v>0</v>
      </c>
      <c r="AI94" s="96" t="s">
        <v>271</v>
      </c>
      <c r="AJ94" s="71">
        <f>IF(AN94=0,K94,0)</f>
        <v>0</v>
      </c>
      <c r="AK94" s="71">
        <f>IF(AN94=15,K94,0)</f>
        <v>0</v>
      </c>
      <c r="AL94" s="71">
        <f>IF(AN94=21,K94,0)</f>
        <v>0</v>
      </c>
      <c r="AN94" s="71">
        <v>21</v>
      </c>
      <c r="AO94" s="71">
        <f>H94*0.51376582278481</f>
        <v>0</v>
      </c>
      <c r="AP94" s="71">
        <f>H94*(1-0.51376582278481)</f>
        <v>0</v>
      </c>
      <c r="AQ94" s="97" t="s">
        <v>219</v>
      </c>
      <c r="AV94" s="71">
        <f>AW94+AX94</f>
        <v>0</v>
      </c>
      <c r="AW94" s="71">
        <f>G94*AO94</f>
        <v>0</v>
      </c>
      <c r="AX94" s="71">
        <f>G94*AP94</f>
        <v>0</v>
      </c>
      <c r="AY94" s="97" t="s">
        <v>276</v>
      </c>
      <c r="AZ94" s="97" t="s">
        <v>277</v>
      </c>
      <c r="BA94" s="96" t="s">
        <v>278</v>
      </c>
      <c r="BC94" s="71">
        <f>AW94+AX94</f>
        <v>0</v>
      </c>
      <c r="BD94" s="71">
        <f>H94/(100-BE94)*100</f>
        <v>0</v>
      </c>
      <c r="BE94" s="71">
        <v>0</v>
      </c>
      <c r="BF94" s="71">
        <f>M94</f>
        <v>2.4E-2</v>
      </c>
      <c r="BH94" s="71">
        <f>G94*AO94</f>
        <v>0</v>
      </c>
      <c r="BI94" s="71">
        <f>G94*AP94</f>
        <v>0</v>
      </c>
      <c r="BJ94" s="71">
        <f>G94*H94</f>
        <v>0</v>
      </c>
      <c r="BK94" s="71"/>
      <c r="BL94" s="71">
        <v>783</v>
      </c>
    </row>
    <row r="95" spans="1:64" s="68" customFormat="1" ht="13.5" customHeight="1" x14ac:dyDescent="0.3">
      <c r="A95" s="84"/>
      <c r="C95" s="98" t="s">
        <v>108</v>
      </c>
      <c r="D95" s="161" t="s">
        <v>282</v>
      </c>
      <c r="E95" s="162"/>
      <c r="F95" s="162"/>
      <c r="G95" s="162"/>
      <c r="H95" s="162"/>
      <c r="I95" s="162"/>
      <c r="J95" s="162"/>
      <c r="K95" s="162"/>
      <c r="L95" s="162"/>
      <c r="M95" s="162"/>
      <c r="N95" s="163"/>
    </row>
    <row r="96" spans="1:64" s="68" customFormat="1" ht="15" customHeight="1" x14ac:dyDescent="0.3">
      <c r="A96" s="63">
        <v>44</v>
      </c>
      <c r="B96" s="65" t="s">
        <v>221</v>
      </c>
      <c r="C96" s="65" t="s">
        <v>283</v>
      </c>
      <c r="D96" s="153" t="s">
        <v>284</v>
      </c>
      <c r="E96" s="153"/>
      <c r="F96" s="65" t="s">
        <v>211</v>
      </c>
      <c r="G96" s="71">
        <v>60</v>
      </c>
      <c r="H96" s="238"/>
      <c r="I96" s="71">
        <f>G96*AO96</f>
        <v>0</v>
      </c>
      <c r="J96" s="71">
        <f>G96*AP96</f>
        <v>0</v>
      </c>
      <c r="K96" s="71">
        <f>G96*H96</f>
        <v>0</v>
      </c>
      <c r="L96" s="71">
        <v>8.0000000000000007E-5</v>
      </c>
      <c r="M96" s="71">
        <f>G96*L96</f>
        <v>4.8000000000000004E-3</v>
      </c>
      <c r="N96" s="72" t="s">
        <v>181</v>
      </c>
      <c r="Z96" s="71">
        <f>IF(AQ96="5",BJ96,0)</f>
        <v>0</v>
      </c>
      <c r="AB96" s="71">
        <f>IF(AQ96="1",BH96,0)</f>
        <v>0</v>
      </c>
      <c r="AC96" s="71">
        <f>IF(AQ96="1",BI96,0)</f>
        <v>0</v>
      </c>
      <c r="AD96" s="71">
        <f>IF(AQ96="7",BH96,0)</f>
        <v>0</v>
      </c>
      <c r="AE96" s="71">
        <f>IF(AQ96="7",BI96,0)</f>
        <v>0</v>
      </c>
      <c r="AF96" s="71">
        <f>IF(AQ96="2",BH96,0)</f>
        <v>0</v>
      </c>
      <c r="AG96" s="71">
        <f>IF(AQ96="2",BI96,0)</f>
        <v>0</v>
      </c>
      <c r="AH96" s="71">
        <f>IF(AQ96="0",BJ96,0)</f>
        <v>0</v>
      </c>
      <c r="AI96" s="96" t="s">
        <v>271</v>
      </c>
      <c r="AJ96" s="71">
        <f>IF(AN96=0,K96,0)</f>
        <v>0</v>
      </c>
      <c r="AK96" s="71">
        <f>IF(AN96=15,K96,0)</f>
        <v>0</v>
      </c>
      <c r="AL96" s="71">
        <f>IF(AN96=21,K96,0)</f>
        <v>0</v>
      </c>
      <c r="AN96" s="71">
        <v>21</v>
      </c>
      <c r="AO96" s="71">
        <f>H96*0.140217533743939</f>
        <v>0</v>
      </c>
      <c r="AP96" s="71">
        <f>H96*(1-0.140217533743939)</f>
        <v>0</v>
      </c>
      <c r="AQ96" s="97" t="s">
        <v>219</v>
      </c>
      <c r="AV96" s="71">
        <f>AW96+AX96</f>
        <v>0</v>
      </c>
      <c r="AW96" s="71">
        <f>G96*AO96</f>
        <v>0</v>
      </c>
      <c r="AX96" s="71">
        <f>G96*AP96</f>
        <v>0</v>
      </c>
      <c r="AY96" s="97" t="s">
        <v>276</v>
      </c>
      <c r="AZ96" s="97" t="s">
        <v>277</v>
      </c>
      <c r="BA96" s="96" t="s">
        <v>278</v>
      </c>
      <c r="BC96" s="71">
        <f>AW96+AX96</f>
        <v>0</v>
      </c>
      <c r="BD96" s="71">
        <f>H96/(100-BE96)*100</f>
        <v>0</v>
      </c>
      <c r="BE96" s="71">
        <v>0</v>
      </c>
      <c r="BF96" s="71">
        <f>M96</f>
        <v>4.8000000000000004E-3</v>
      </c>
      <c r="BH96" s="71">
        <f>G96*AO96</f>
        <v>0</v>
      </c>
      <c r="BI96" s="71">
        <f>G96*AP96</f>
        <v>0</v>
      </c>
      <c r="BJ96" s="71">
        <f>G96*H96</f>
        <v>0</v>
      </c>
      <c r="BK96" s="71"/>
      <c r="BL96" s="71">
        <v>783</v>
      </c>
    </row>
    <row r="97" spans="1:64" s="68" customFormat="1" ht="15" customHeight="1" x14ac:dyDescent="0.3">
      <c r="A97" s="80">
        <v>45</v>
      </c>
      <c r="B97" s="73" t="s">
        <v>221</v>
      </c>
      <c r="C97" s="73" t="s">
        <v>285</v>
      </c>
      <c r="D97" s="168" t="s">
        <v>286</v>
      </c>
      <c r="E97" s="168"/>
      <c r="F97" s="73" t="s">
        <v>211</v>
      </c>
      <c r="G97" s="81">
        <v>60</v>
      </c>
      <c r="H97" s="239"/>
      <c r="I97" s="81">
        <f>G97*AO97</f>
        <v>0</v>
      </c>
      <c r="J97" s="81">
        <f>G97*AP97</f>
        <v>0</v>
      </c>
      <c r="K97" s="81">
        <f>G97*H97</f>
        <v>0</v>
      </c>
      <c r="L97" s="81">
        <v>1.0000000000000001E-5</v>
      </c>
      <c r="M97" s="81">
        <f>G97*L97</f>
        <v>6.0000000000000006E-4</v>
      </c>
      <c r="N97" s="82" t="s">
        <v>181</v>
      </c>
      <c r="Z97" s="81">
        <f>IF(AQ97="5",BJ97,0)</f>
        <v>0</v>
      </c>
      <c r="AB97" s="81">
        <f>IF(AQ97="1",BH97,0)</f>
        <v>0</v>
      </c>
      <c r="AC97" s="81">
        <f>IF(AQ97="1",BI97,0)</f>
        <v>0</v>
      </c>
      <c r="AD97" s="81">
        <f>IF(AQ97="7",BH97,0)</f>
        <v>0</v>
      </c>
      <c r="AE97" s="81">
        <f>IF(AQ97="7",BI97,0)</f>
        <v>0</v>
      </c>
      <c r="AF97" s="81">
        <f>IF(AQ97="2",BH97,0)</f>
        <v>0</v>
      </c>
      <c r="AG97" s="81">
        <f>IF(AQ97="2",BI97,0)</f>
        <v>0</v>
      </c>
      <c r="AH97" s="81">
        <f>IF(AQ97="0",BJ97,0)</f>
        <v>0</v>
      </c>
      <c r="AI97" s="78" t="s">
        <v>271</v>
      </c>
      <c r="AJ97" s="81">
        <f>IF(AN97=0,K97,0)</f>
        <v>0</v>
      </c>
      <c r="AK97" s="81">
        <f>IF(AN97=15,K97,0)</f>
        <v>0</v>
      </c>
      <c r="AL97" s="81">
        <f>IF(AN97=21,K97,0)</f>
        <v>0</v>
      </c>
      <c r="AN97" s="81">
        <v>21</v>
      </c>
      <c r="AO97" s="81">
        <f>H97*0.0643564356435644</f>
        <v>0</v>
      </c>
      <c r="AP97" s="81">
        <f>H97*(1-0.0643564356435644)</f>
        <v>0</v>
      </c>
      <c r="AQ97" s="83" t="s">
        <v>219</v>
      </c>
      <c r="AV97" s="81">
        <f>AW97+AX97</f>
        <v>0</v>
      </c>
      <c r="AW97" s="81">
        <f>G97*AO97</f>
        <v>0</v>
      </c>
      <c r="AX97" s="81">
        <f>G97*AP97</f>
        <v>0</v>
      </c>
      <c r="AY97" s="83" t="s">
        <v>276</v>
      </c>
      <c r="AZ97" s="83" t="s">
        <v>277</v>
      </c>
      <c r="BA97" s="78" t="s">
        <v>278</v>
      </c>
      <c r="BC97" s="81">
        <f>AW97+AX97</f>
        <v>0</v>
      </c>
      <c r="BD97" s="81">
        <f>H97/(100-BE97)*100</f>
        <v>0</v>
      </c>
      <c r="BE97" s="81">
        <v>0</v>
      </c>
      <c r="BF97" s="81">
        <f>M97</f>
        <v>6.0000000000000006E-4</v>
      </c>
      <c r="BH97" s="81">
        <f>G97*AO97</f>
        <v>0</v>
      </c>
      <c r="BI97" s="81">
        <f>G97*AP97</f>
        <v>0</v>
      </c>
      <c r="BJ97" s="81">
        <f>G97*H97</f>
        <v>0</v>
      </c>
      <c r="BK97" s="81"/>
      <c r="BL97" s="81">
        <v>783</v>
      </c>
    </row>
    <row r="98" spans="1:64" s="68" customFormat="1" ht="15" customHeight="1" x14ac:dyDescent="0.3">
      <c r="A98" s="75" t="s">
        <v>151</v>
      </c>
      <c r="B98" s="58" t="s">
        <v>221</v>
      </c>
      <c r="C98" s="74">
        <v>16</v>
      </c>
      <c r="D98" s="158" t="s">
        <v>180</v>
      </c>
      <c r="E98" s="158"/>
      <c r="F98" s="76" t="s">
        <v>199</v>
      </c>
      <c r="G98" s="76" t="s">
        <v>199</v>
      </c>
      <c r="H98" s="76" t="s">
        <v>199</v>
      </c>
      <c r="I98" s="77">
        <f>SUM(I99:I101)</f>
        <v>0</v>
      </c>
      <c r="J98" s="77">
        <f>SUM(J99:J101)</f>
        <v>0</v>
      </c>
      <c r="K98" s="77">
        <f>SUM(K99:K101)</f>
        <v>0</v>
      </c>
      <c r="L98" s="78" t="s">
        <v>151</v>
      </c>
      <c r="M98" s="77">
        <f>SUM(M99:M101)</f>
        <v>0</v>
      </c>
      <c r="N98" s="79" t="s">
        <v>151</v>
      </c>
      <c r="AI98" s="78" t="s">
        <v>271</v>
      </c>
      <c r="AS98" s="77">
        <f>SUM(AJ99:AJ101)</f>
        <v>0</v>
      </c>
      <c r="AT98" s="77">
        <f>SUM(AK99:AK101)</f>
        <v>0</v>
      </c>
      <c r="AU98" s="77">
        <f>SUM(AL99:AL101)</f>
        <v>0</v>
      </c>
    </row>
    <row r="99" spans="1:64" s="93" customFormat="1" ht="13.2" x14ac:dyDescent="0.2">
      <c r="A99" s="90" t="s">
        <v>176</v>
      </c>
      <c r="B99" s="73" t="s">
        <v>221</v>
      </c>
      <c r="C99" s="69" t="s">
        <v>332</v>
      </c>
      <c r="D99" s="154" t="s">
        <v>333</v>
      </c>
      <c r="E99" s="153"/>
      <c r="F99" s="69" t="s">
        <v>206</v>
      </c>
      <c r="G99" s="71">
        <v>200</v>
      </c>
      <c r="H99" s="238"/>
      <c r="I99" s="71">
        <f>G99*AO99</f>
        <v>0</v>
      </c>
      <c r="J99" s="71">
        <f>G99*AP99</f>
        <v>0</v>
      </c>
      <c r="K99" s="71">
        <f>G99*H99</f>
        <v>0</v>
      </c>
      <c r="L99" s="71">
        <v>0</v>
      </c>
      <c r="M99" s="71">
        <f>G99*L99</f>
        <v>0</v>
      </c>
      <c r="N99" s="91" t="s">
        <v>292</v>
      </c>
      <c r="O99" s="92"/>
      <c r="Z99" s="71">
        <f>IF(AQ99="5",BJ99,0)</f>
        <v>0</v>
      </c>
      <c r="AB99" s="71">
        <f>IF(AQ99="1",BH99,0)</f>
        <v>0</v>
      </c>
      <c r="AC99" s="71">
        <f>IF(AQ99="1",BI99,0)</f>
        <v>0</v>
      </c>
      <c r="AD99" s="71">
        <f>IF(AQ99="7",BH99,0)</f>
        <v>0</v>
      </c>
      <c r="AE99" s="71">
        <f>IF(AQ99="7",BI99,0)</f>
        <v>0</v>
      </c>
      <c r="AF99" s="71">
        <f>IF(AQ99="2",BH99,0)</f>
        <v>0</v>
      </c>
      <c r="AG99" s="71">
        <f>IF(AQ99="2",BI99,0)</f>
        <v>0</v>
      </c>
      <c r="AH99" s="71">
        <f>IF(AQ99="0",BJ99,0)</f>
        <v>0</v>
      </c>
      <c r="AI99" s="94" t="s">
        <v>331</v>
      </c>
      <c r="AJ99" s="71">
        <f>IF(AN99=0,K99,0)</f>
        <v>0</v>
      </c>
      <c r="AK99" s="71">
        <f>IF(AN99=15,K99,0)</f>
        <v>0</v>
      </c>
      <c r="AL99" s="71">
        <f>IF(AN99=21,K99,0)</f>
        <v>0</v>
      </c>
      <c r="AN99" s="71">
        <v>21</v>
      </c>
      <c r="AO99" s="71">
        <f>H99*0</f>
        <v>0</v>
      </c>
      <c r="AP99" s="71">
        <f>H99*(1-0)</f>
        <v>0</v>
      </c>
      <c r="AQ99" s="95" t="s">
        <v>217</v>
      </c>
      <c r="AV99" s="71">
        <f>AW99+AX99</f>
        <v>0</v>
      </c>
      <c r="AW99" s="71">
        <f>G99*AO99</f>
        <v>0</v>
      </c>
      <c r="AX99" s="71">
        <f>G99*AP99</f>
        <v>0</v>
      </c>
      <c r="AY99" s="95" t="s">
        <v>200</v>
      </c>
      <c r="AZ99" s="95" t="s">
        <v>334</v>
      </c>
      <c r="BA99" s="94" t="s">
        <v>335</v>
      </c>
      <c r="BC99" s="71">
        <f>AW99+AX99</f>
        <v>0</v>
      </c>
      <c r="BD99" s="71">
        <f>H99/(100-BE99)*100</f>
        <v>0</v>
      </c>
      <c r="BE99" s="71">
        <v>0</v>
      </c>
      <c r="BF99" s="71">
        <f>M99</f>
        <v>0</v>
      </c>
      <c r="BH99" s="71">
        <f>G99*AO99</f>
        <v>0</v>
      </c>
      <c r="BI99" s="71">
        <f>G99*AP99</f>
        <v>0</v>
      </c>
      <c r="BJ99" s="71">
        <f>G99*H99</f>
        <v>0</v>
      </c>
      <c r="BK99" s="71" t="s">
        <v>295</v>
      </c>
      <c r="BL99" s="71">
        <v>16</v>
      </c>
    </row>
    <row r="100" spans="1:64" s="93" customFormat="1" ht="13.2" x14ac:dyDescent="0.2">
      <c r="A100" s="90" t="s">
        <v>228</v>
      </c>
      <c r="B100" s="73" t="s">
        <v>221</v>
      </c>
      <c r="C100" s="69" t="s">
        <v>2</v>
      </c>
      <c r="D100" s="154" t="s">
        <v>183</v>
      </c>
      <c r="E100" s="153"/>
      <c r="F100" s="69" t="s">
        <v>206</v>
      </c>
      <c r="G100" s="71">
        <v>200</v>
      </c>
      <c r="H100" s="238"/>
      <c r="I100" s="71">
        <f>G100*AO100</f>
        <v>0</v>
      </c>
      <c r="J100" s="71">
        <f>G100*AP100</f>
        <v>0</v>
      </c>
      <c r="K100" s="71">
        <f>G100*H100</f>
        <v>0</v>
      </c>
      <c r="L100" s="71">
        <v>0</v>
      </c>
      <c r="M100" s="71">
        <f>G100*L100</f>
        <v>0</v>
      </c>
      <c r="N100" s="91" t="s">
        <v>292</v>
      </c>
      <c r="O100" s="92"/>
      <c r="Z100" s="71">
        <f>IF(AQ100="5",BJ100,0)</f>
        <v>0</v>
      </c>
      <c r="AB100" s="71">
        <f>IF(AQ100="1",BH100,0)</f>
        <v>0</v>
      </c>
      <c r="AC100" s="71">
        <f>IF(AQ100="1",BI100,0)</f>
        <v>0</v>
      </c>
      <c r="AD100" s="71">
        <f>IF(AQ100="7",BH100,0)</f>
        <v>0</v>
      </c>
      <c r="AE100" s="71">
        <f>IF(AQ100="7",BI100,0)</f>
        <v>0</v>
      </c>
      <c r="AF100" s="71">
        <f>IF(AQ100="2",BH100,0)</f>
        <v>0</v>
      </c>
      <c r="AG100" s="71">
        <f>IF(AQ100="2",BI100,0)</f>
        <v>0</v>
      </c>
      <c r="AH100" s="71">
        <f>IF(AQ100="0",BJ100,0)</f>
        <v>0</v>
      </c>
      <c r="AI100" s="94" t="s">
        <v>331</v>
      </c>
      <c r="AJ100" s="71">
        <f>IF(AN100=0,K100,0)</f>
        <v>0</v>
      </c>
      <c r="AK100" s="71">
        <f>IF(AN100=15,K100,0)</f>
        <v>0</v>
      </c>
      <c r="AL100" s="71">
        <f>IF(AN100=21,K100,0)</f>
        <v>0</v>
      </c>
      <c r="AN100" s="71">
        <v>21</v>
      </c>
      <c r="AO100" s="71">
        <f>H100*0</f>
        <v>0</v>
      </c>
      <c r="AP100" s="71">
        <f>H100*(1-0)</f>
        <v>0</v>
      </c>
      <c r="AQ100" s="95" t="s">
        <v>217</v>
      </c>
      <c r="AV100" s="71">
        <f>AW100+AX100</f>
        <v>0</v>
      </c>
      <c r="AW100" s="71">
        <f>G100*AO100</f>
        <v>0</v>
      </c>
      <c r="AX100" s="71">
        <f>G100*AP100</f>
        <v>0</v>
      </c>
      <c r="AY100" s="95" t="s">
        <v>200</v>
      </c>
      <c r="AZ100" s="95" t="s">
        <v>334</v>
      </c>
      <c r="BA100" s="94" t="s">
        <v>335</v>
      </c>
      <c r="BC100" s="71">
        <f>AW100+AX100</f>
        <v>0</v>
      </c>
      <c r="BD100" s="71">
        <f>H100/(100-BE100)*100</f>
        <v>0</v>
      </c>
      <c r="BE100" s="71">
        <v>0</v>
      </c>
      <c r="BF100" s="71">
        <f>M100</f>
        <v>0</v>
      </c>
      <c r="BH100" s="71">
        <f>G100*AO100</f>
        <v>0</v>
      </c>
      <c r="BI100" s="71">
        <f>G100*AP100</f>
        <v>0</v>
      </c>
      <c r="BJ100" s="71">
        <f>G100*H100</f>
        <v>0</v>
      </c>
      <c r="BK100" s="71" t="s">
        <v>295</v>
      </c>
      <c r="BL100" s="71">
        <v>16</v>
      </c>
    </row>
    <row r="101" spans="1:64" s="93" customFormat="1" ht="13.2" x14ac:dyDescent="0.2">
      <c r="A101" s="90" t="s">
        <v>14</v>
      </c>
      <c r="B101" s="73" t="s">
        <v>221</v>
      </c>
      <c r="C101" s="69" t="s">
        <v>336</v>
      </c>
      <c r="D101" s="154" t="s">
        <v>337</v>
      </c>
      <c r="E101" s="153"/>
      <c r="F101" s="69" t="s">
        <v>206</v>
      </c>
      <c r="G101" s="71">
        <v>200</v>
      </c>
      <c r="H101" s="238"/>
      <c r="I101" s="71">
        <f>G101*AO101</f>
        <v>0</v>
      </c>
      <c r="J101" s="71">
        <f>G101*AP101</f>
        <v>0</v>
      </c>
      <c r="K101" s="71">
        <f>G101*H101</f>
        <v>0</v>
      </c>
      <c r="L101" s="71">
        <v>0</v>
      </c>
      <c r="M101" s="71">
        <f>G101*L101</f>
        <v>0</v>
      </c>
      <c r="N101" s="91" t="s">
        <v>292</v>
      </c>
      <c r="O101" s="92"/>
      <c r="Z101" s="71">
        <f>IF(AQ101="5",BJ101,0)</f>
        <v>0</v>
      </c>
      <c r="AB101" s="71">
        <f>IF(AQ101="1",BH101,0)</f>
        <v>0</v>
      </c>
      <c r="AC101" s="71">
        <f>IF(AQ101="1",BI101,0)</f>
        <v>0</v>
      </c>
      <c r="AD101" s="71">
        <f>IF(AQ101="7",BH101,0)</f>
        <v>0</v>
      </c>
      <c r="AE101" s="71">
        <f>IF(AQ101="7",BI101,0)</f>
        <v>0</v>
      </c>
      <c r="AF101" s="71">
        <f>IF(AQ101="2",BH101,0)</f>
        <v>0</v>
      </c>
      <c r="AG101" s="71">
        <f>IF(AQ101="2",BI101,0)</f>
        <v>0</v>
      </c>
      <c r="AH101" s="71">
        <f>IF(AQ101="0",BJ101,0)</f>
        <v>0</v>
      </c>
      <c r="AI101" s="94" t="s">
        <v>331</v>
      </c>
      <c r="AJ101" s="71">
        <f>IF(AN101=0,K101,0)</f>
        <v>0</v>
      </c>
      <c r="AK101" s="71">
        <f>IF(AN101=15,K101,0)</f>
        <v>0</v>
      </c>
      <c r="AL101" s="71">
        <f>IF(AN101=21,K101,0)</f>
        <v>0</v>
      </c>
      <c r="AN101" s="71">
        <v>21</v>
      </c>
      <c r="AO101" s="71">
        <f>H101*0</f>
        <v>0</v>
      </c>
      <c r="AP101" s="71">
        <f>H101*(1-0)</f>
        <v>0</v>
      </c>
      <c r="AQ101" s="95" t="s">
        <v>217</v>
      </c>
      <c r="AV101" s="71">
        <f>AW101+AX101</f>
        <v>0</v>
      </c>
      <c r="AW101" s="71">
        <f>G101*AO101</f>
        <v>0</v>
      </c>
      <c r="AX101" s="71">
        <f>G101*AP101</f>
        <v>0</v>
      </c>
      <c r="AY101" s="95" t="s">
        <v>200</v>
      </c>
      <c r="AZ101" s="95" t="s">
        <v>334</v>
      </c>
      <c r="BA101" s="94" t="s">
        <v>335</v>
      </c>
      <c r="BC101" s="71">
        <f>AW101+AX101</f>
        <v>0</v>
      </c>
      <c r="BD101" s="71">
        <f>H101/(100-BE101)*100</f>
        <v>0</v>
      </c>
      <c r="BE101" s="71">
        <v>0</v>
      </c>
      <c r="BF101" s="71">
        <f>M101</f>
        <v>0</v>
      </c>
      <c r="BH101" s="71">
        <f>G101*AO101</f>
        <v>0</v>
      </c>
      <c r="BI101" s="71">
        <f>G101*AP101</f>
        <v>0</v>
      </c>
      <c r="BJ101" s="71">
        <f>G101*H101</f>
        <v>0</v>
      </c>
      <c r="BK101" s="71" t="s">
        <v>295</v>
      </c>
      <c r="BL101" s="71">
        <v>16</v>
      </c>
    </row>
    <row r="102" spans="1:64" ht="15" customHeight="1" x14ac:dyDescent="0.3">
      <c r="A102" s="35" t="s">
        <v>151</v>
      </c>
      <c r="B102" s="40" t="s">
        <v>192</v>
      </c>
      <c r="C102" s="40" t="s">
        <v>151</v>
      </c>
      <c r="D102" s="159" t="s">
        <v>84</v>
      </c>
      <c r="E102" s="159"/>
      <c r="F102" s="14" t="s">
        <v>199</v>
      </c>
      <c r="G102" s="14" t="s">
        <v>199</v>
      </c>
      <c r="H102" s="14" t="s">
        <v>199</v>
      </c>
      <c r="I102" s="7">
        <f>I103+I106+I111+I114</f>
        <v>0</v>
      </c>
      <c r="J102" s="27">
        <f>J103+J106+J111+J114</f>
        <v>0</v>
      </c>
      <c r="K102" s="27">
        <f>K103+K106+K111+K114</f>
        <v>0</v>
      </c>
      <c r="L102" s="25" t="s">
        <v>151</v>
      </c>
      <c r="M102" s="7">
        <f>M103+M106+M111</f>
        <v>9.2619499999999988</v>
      </c>
      <c r="N102" s="23" t="s">
        <v>151</v>
      </c>
    </row>
    <row r="103" spans="1:64" ht="15" customHeight="1" x14ac:dyDescent="0.3">
      <c r="A103" s="35" t="s">
        <v>151</v>
      </c>
      <c r="B103" s="58" t="s">
        <v>192</v>
      </c>
      <c r="C103" s="58" t="s">
        <v>172</v>
      </c>
      <c r="D103" s="159" t="s">
        <v>225</v>
      </c>
      <c r="E103" s="159"/>
      <c r="F103" s="20" t="s">
        <v>199</v>
      </c>
      <c r="G103" s="20" t="s">
        <v>199</v>
      </c>
      <c r="H103" s="20" t="s">
        <v>199</v>
      </c>
      <c r="I103" s="27">
        <f>SUM(I104:I104)</f>
        <v>0</v>
      </c>
      <c r="J103" s="27">
        <f>SUM(J104:J104)</f>
        <v>0</v>
      </c>
      <c r="K103" s="27">
        <f>SUM(K104:K104)</f>
        <v>0</v>
      </c>
      <c r="L103" s="50" t="s">
        <v>151</v>
      </c>
      <c r="M103" s="27">
        <f>SUM(M104:M104)</f>
        <v>0</v>
      </c>
      <c r="N103" s="54" t="s">
        <v>151</v>
      </c>
      <c r="AI103" s="50" t="s">
        <v>60</v>
      </c>
      <c r="AS103" s="27">
        <f>SUM(AJ104:AJ104)</f>
        <v>0</v>
      </c>
      <c r="AT103" s="27">
        <f>SUM(AK104:AK104)</f>
        <v>0</v>
      </c>
      <c r="AU103" s="27">
        <f>SUM(AL104:AL104)</f>
        <v>0</v>
      </c>
    </row>
    <row r="104" spans="1:64" ht="15" customHeight="1" x14ac:dyDescent="0.3">
      <c r="A104" s="55">
        <v>52</v>
      </c>
      <c r="B104" s="73" t="s">
        <v>192</v>
      </c>
      <c r="C104" s="56" t="s">
        <v>63</v>
      </c>
      <c r="D104" s="160" t="s">
        <v>242</v>
      </c>
      <c r="E104" s="160"/>
      <c r="F104" s="56" t="s">
        <v>211</v>
      </c>
      <c r="G104" s="32">
        <v>65</v>
      </c>
      <c r="H104" s="237"/>
      <c r="I104" s="32">
        <f>G104*AO104</f>
        <v>0</v>
      </c>
      <c r="J104" s="32">
        <f>G104*AP104</f>
        <v>0</v>
      </c>
      <c r="K104" s="32">
        <f>G104*H104</f>
        <v>0</v>
      </c>
      <c r="L104" s="32">
        <v>0</v>
      </c>
      <c r="M104" s="32">
        <f>G104*L104</f>
        <v>0</v>
      </c>
      <c r="N104" s="47" t="s">
        <v>181</v>
      </c>
      <c r="Z104" s="32">
        <f>IF(AQ104="5",BJ104,0)</f>
        <v>0</v>
      </c>
      <c r="AB104" s="32">
        <f>IF(AQ104="1",BH104,0)</f>
        <v>0</v>
      </c>
      <c r="AC104" s="32">
        <f>IF(AQ104="1",BI104,0)</f>
        <v>0</v>
      </c>
      <c r="AD104" s="32">
        <f>IF(AQ104="7",BH104,0)</f>
        <v>0</v>
      </c>
      <c r="AE104" s="32">
        <f>IF(AQ104="7",BI104,0)</f>
        <v>0</v>
      </c>
      <c r="AF104" s="32">
        <f>IF(AQ104="2",BH104,0)</f>
        <v>0</v>
      </c>
      <c r="AG104" s="32">
        <f>IF(AQ104="2",BI104,0)</f>
        <v>0</v>
      </c>
      <c r="AH104" s="32">
        <f>IF(AQ104="0",BJ104,0)</f>
        <v>0</v>
      </c>
      <c r="AI104" s="50" t="s">
        <v>60</v>
      </c>
      <c r="AJ104" s="32">
        <f>IF(AN104=0,K104,0)</f>
        <v>0</v>
      </c>
      <c r="AK104" s="32">
        <f>IF(AN104=15,K104,0)</f>
        <v>0</v>
      </c>
      <c r="AL104" s="32">
        <f>IF(AN104=21,K104,0)</f>
        <v>0</v>
      </c>
      <c r="AN104" s="32">
        <v>21</v>
      </c>
      <c r="AO104" s="32">
        <f>H104*0</f>
        <v>0</v>
      </c>
      <c r="AP104" s="32">
        <f>H104*(1-0)</f>
        <v>0</v>
      </c>
      <c r="AQ104" s="29" t="s">
        <v>217</v>
      </c>
      <c r="AV104" s="32">
        <f>AW104+AX104</f>
        <v>0</v>
      </c>
      <c r="AW104" s="32">
        <f>G104*AO104</f>
        <v>0</v>
      </c>
      <c r="AX104" s="32">
        <f>G104*AP104</f>
        <v>0</v>
      </c>
      <c r="AY104" s="29" t="s">
        <v>104</v>
      </c>
      <c r="AZ104" s="29" t="s">
        <v>188</v>
      </c>
      <c r="BA104" s="50" t="s">
        <v>234</v>
      </c>
      <c r="BC104" s="32">
        <f>AW104+AX104</f>
        <v>0</v>
      </c>
      <c r="BD104" s="32">
        <f>H104/(100-BE104)*100</f>
        <v>0</v>
      </c>
      <c r="BE104" s="32">
        <v>0</v>
      </c>
      <c r="BF104" s="32">
        <f>M104</f>
        <v>0</v>
      </c>
      <c r="BH104" s="32">
        <f>G104*AO104</f>
        <v>0</v>
      </c>
      <c r="BI104" s="32">
        <f>G104*AP104</f>
        <v>0</v>
      </c>
      <c r="BJ104" s="32">
        <f>G104*H104</f>
        <v>0</v>
      </c>
      <c r="BK104" s="32"/>
      <c r="BL104" s="32">
        <v>18</v>
      </c>
    </row>
    <row r="105" spans="1:64" s="68" customFormat="1" ht="13.5" customHeight="1" x14ac:dyDescent="0.3">
      <c r="A105" s="84"/>
      <c r="C105" s="98" t="s">
        <v>108</v>
      </c>
      <c r="D105" s="161" t="s">
        <v>343</v>
      </c>
      <c r="E105" s="162"/>
      <c r="F105" s="162"/>
      <c r="G105" s="162"/>
      <c r="H105" s="162"/>
      <c r="I105" s="162"/>
      <c r="J105" s="162"/>
      <c r="K105" s="162"/>
      <c r="L105" s="162"/>
      <c r="M105" s="162"/>
      <c r="N105" s="163"/>
    </row>
    <row r="106" spans="1:64" ht="15" customHeight="1" x14ac:dyDescent="0.3">
      <c r="A106" s="35" t="s">
        <v>151</v>
      </c>
      <c r="B106" s="58" t="s">
        <v>192</v>
      </c>
      <c r="C106" s="58" t="s">
        <v>133</v>
      </c>
      <c r="D106" s="159" t="s">
        <v>144</v>
      </c>
      <c r="E106" s="159"/>
      <c r="F106" s="20" t="s">
        <v>199</v>
      </c>
      <c r="G106" s="20" t="s">
        <v>199</v>
      </c>
      <c r="H106" s="20" t="s">
        <v>199</v>
      </c>
      <c r="I106" s="27">
        <f>SUM(I107:I109)</f>
        <v>0</v>
      </c>
      <c r="J106" s="27">
        <f>SUM(J107:J109)</f>
        <v>0</v>
      </c>
      <c r="K106" s="27">
        <f>SUM(K107:K109)</f>
        <v>0</v>
      </c>
      <c r="L106" s="50" t="s">
        <v>151</v>
      </c>
      <c r="M106" s="27">
        <f>SUM(M107:M109)</f>
        <v>2.5</v>
      </c>
      <c r="N106" s="54" t="s">
        <v>151</v>
      </c>
      <c r="AI106" s="50" t="s">
        <v>68</v>
      </c>
      <c r="AS106" s="27">
        <f>SUM(AJ107:AJ109)</f>
        <v>0</v>
      </c>
      <c r="AT106" s="27">
        <f>SUM(AK107:AK109)</f>
        <v>0</v>
      </c>
      <c r="AU106" s="27">
        <f>SUM(AL107:AL109)</f>
        <v>0</v>
      </c>
    </row>
    <row r="107" spans="1:64" ht="15" customHeight="1" x14ac:dyDescent="0.3">
      <c r="A107" s="55">
        <v>53</v>
      </c>
      <c r="B107" s="73" t="s">
        <v>192</v>
      </c>
      <c r="C107" s="56" t="s">
        <v>123</v>
      </c>
      <c r="D107" s="160" t="s">
        <v>245</v>
      </c>
      <c r="E107" s="160"/>
      <c r="F107" s="56" t="s">
        <v>211</v>
      </c>
      <c r="G107" s="32">
        <v>10</v>
      </c>
      <c r="H107" s="237"/>
      <c r="I107" s="32">
        <v>0</v>
      </c>
      <c r="J107" s="32">
        <f>G107*H107</f>
        <v>0</v>
      </c>
      <c r="K107" s="32">
        <f>G107*H107</f>
        <v>0</v>
      </c>
      <c r="L107" s="32">
        <v>0.25</v>
      </c>
      <c r="M107" s="32">
        <f>G107*L107</f>
        <v>2.5</v>
      </c>
      <c r="N107" s="47" t="s">
        <v>181</v>
      </c>
      <c r="Z107" s="32">
        <f>IF(AQ107="5",BJ107,0)</f>
        <v>0</v>
      </c>
      <c r="AB107" s="32">
        <f>IF(AQ107="1",BH107,0)</f>
        <v>0</v>
      </c>
      <c r="AC107" s="32">
        <f>IF(AQ107="1",BI107,0)</f>
        <v>0</v>
      </c>
      <c r="AD107" s="32">
        <f>IF(AQ107="7",BH107,0)</f>
        <v>0</v>
      </c>
      <c r="AE107" s="32">
        <f>IF(AQ107="7",BI107,0)</f>
        <v>0</v>
      </c>
      <c r="AF107" s="32">
        <f>IF(AQ107="2",BH107,0)</f>
        <v>0</v>
      </c>
      <c r="AG107" s="32">
        <f>IF(AQ107="2",BI107,0)</f>
        <v>0</v>
      </c>
      <c r="AH107" s="32">
        <f>IF(AQ107="0",BJ107,0)</f>
        <v>0</v>
      </c>
      <c r="AI107" s="50" t="s">
        <v>68</v>
      </c>
      <c r="AJ107" s="32">
        <f>IF(AN107=0,K107,0)</f>
        <v>0</v>
      </c>
      <c r="AK107" s="32">
        <f>IF(AN107=15,K107,0)</f>
        <v>0</v>
      </c>
      <c r="AL107" s="32">
        <f>IF(AN107=21,K107,0)</f>
        <v>0</v>
      </c>
      <c r="AN107" s="32">
        <v>21</v>
      </c>
      <c r="AO107" s="32">
        <f>H107*0.359187344584943</f>
        <v>0</v>
      </c>
      <c r="AP107" s="32">
        <f>H107*(1-0.359187344584943)</f>
        <v>0</v>
      </c>
      <c r="AQ107" s="29" t="s">
        <v>217</v>
      </c>
      <c r="AV107" s="32">
        <f>AW107+AX107</f>
        <v>0</v>
      </c>
      <c r="AW107" s="32">
        <f>G107*AO107</f>
        <v>0</v>
      </c>
      <c r="AX107" s="32">
        <f>G107*AP107</f>
        <v>0</v>
      </c>
      <c r="AY107" s="29" t="s">
        <v>232</v>
      </c>
      <c r="AZ107" s="29" t="s">
        <v>233</v>
      </c>
      <c r="BA107" s="50" t="s">
        <v>85</v>
      </c>
      <c r="BC107" s="32">
        <f>AW107+AX107</f>
        <v>0</v>
      </c>
      <c r="BD107" s="32">
        <f>H107/(100-BE107)*100</f>
        <v>0</v>
      </c>
      <c r="BE107" s="32">
        <v>0</v>
      </c>
      <c r="BF107" s="32">
        <f>M107</f>
        <v>2.5</v>
      </c>
      <c r="BH107" s="32">
        <f>G107*AO107</f>
        <v>0</v>
      </c>
      <c r="BI107" s="32">
        <f>G107*AP107</f>
        <v>0</v>
      </c>
      <c r="BJ107" s="32">
        <f>G107*H107</f>
        <v>0</v>
      </c>
      <c r="BK107" s="32"/>
      <c r="BL107" s="32">
        <v>56</v>
      </c>
    </row>
    <row r="108" spans="1:64" ht="15" customHeight="1" x14ac:dyDescent="0.3">
      <c r="A108" s="123"/>
      <c r="B108" s="120"/>
      <c r="C108" s="98" t="s">
        <v>108</v>
      </c>
      <c r="D108" s="161" t="s">
        <v>377</v>
      </c>
      <c r="E108" s="162"/>
      <c r="F108" s="162"/>
      <c r="G108" s="162"/>
      <c r="H108" s="162"/>
      <c r="I108" s="162"/>
      <c r="J108" s="162"/>
      <c r="K108" s="162"/>
      <c r="L108" s="162"/>
      <c r="M108" s="162"/>
      <c r="N108" s="163"/>
      <c r="Z108" s="32"/>
      <c r="AB108" s="32"/>
      <c r="AC108" s="32"/>
      <c r="AD108" s="32"/>
      <c r="AE108" s="32"/>
      <c r="AF108" s="32"/>
      <c r="AG108" s="32"/>
      <c r="AH108" s="32"/>
      <c r="AI108" s="50"/>
      <c r="AJ108" s="32"/>
      <c r="AK108" s="32"/>
      <c r="AL108" s="32"/>
      <c r="AN108" s="32"/>
      <c r="AO108" s="32"/>
      <c r="AP108" s="32"/>
      <c r="AQ108" s="29"/>
      <c r="AV108" s="32"/>
      <c r="AW108" s="32"/>
      <c r="AX108" s="32"/>
      <c r="AY108" s="29"/>
      <c r="AZ108" s="29"/>
      <c r="BA108" s="50"/>
      <c r="BC108" s="32"/>
      <c r="BD108" s="32"/>
      <c r="BE108" s="32"/>
      <c r="BF108" s="32"/>
      <c r="BH108" s="32"/>
      <c r="BI108" s="32"/>
      <c r="BJ108" s="32"/>
      <c r="BK108" s="32"/>
      <c r="BL108" s="32"/>
    </row>
    <row r="109" spans="1:64" ht="15" customHeight="1" x14ac:dyDescent="0.3">
      <c r="A109" s="55">
        <v>54</v>
      </c>
      <c r="B109" s="73" t="s">
        <v>192</v>
      </c>
      <c r="C109" s="56" t="s">
        <v>69</v>
      </c>
      <c r="D109" s="160" t="s">
        <v>153</v>
      </c>
      <c r="E109" s="160"/>
      <c r="F109" s="56" t="s">
        <v>211</v>
      </c>
      <c r="G109" s="32">
        <v>10</v>
      </c>
      <c r="H109" s="237"/>
      <c r="I109" s="32">
        <v>0</v>
      </c>
      <c r="J109" s="32">
        <f>G109*H109</f>
        <v>0</v>
      </c>
      <c r="K109" s="32">
        <f>G109*H109</f>
        <v>0</v>
      </c>
      <c r="L109" s="32">
        <v>0</v>
      </c>
      <c r="M109" s="32">
        <f>G109*L109</f>
        <v>0</v>
      </c>
      <c r="N109" s="47" t="s">
        <v>181</v>
      </c>
      <c r="Z109" s="32">
        <f>IF(AQ109="5",BJ109,0)</f>
        <v>0</v>
      </c>
      <c r="AB109" s="32">
        <f>IF(AQ109="1",BH109,0)</f>
        <v>0</v>
      </c>
      <c r="AC109" s="32">
        <f>IF(AQ109="1",BI109,0)</f>
        <v>0</v>
      </c>
      <c r="AD109" s="32">
        <f>IF(AQ109="7",BH109,0)</f>
        <v>0</v>
      </c>
      <c r="AE109" s="32">
        <f>IF(AQ109="7",BI109,0)</f>
        <v>0</v>
      </c>
      <c r="AF109" s="32">
        <f>IF(AQ109="2",BH109,0)</f>
        <v>0</v>
      </c>
      <c r="AG109" s="32">
        <f>IF(AQ109="2",BI109,0)</f>
        <v>0</v>
      </c>
      <c r="AH109" s="32">
        <f>IF(AQ109="0",BJ109,0)</f>
        <v>0</v>
      </c>
      <c r="AI109" s="50" t="s">
        <v>68</v>
      </c>
      <c r="AJ109" s="32">
        <f>IF(AN109=0,K109,0)</f>
        <v>0</v>
      </c>
      <c r="AK109" s="32">
        <f>IF(AN109=15,K109,0)</f>
        <v>0</v>
      </c>
      <c r="AL109" s="32">
        <f>IF(AN109=21,K109,0)</f>
        <v>0</v>
      </c>
      <c r="AN109" s="32">
        <v>21</v>
      </c>
      <c r="AO109" s="32">
        <f>H109*0.0118836915297092</f>
        <v>0</v>
      </c>
      <c r="AP109" s="32">
        <f>H109*(1-0.0118836915297092)</f>
        <v>0</v>
      </c>
      <c r="AQ109" s="29" t="s">
        <v>217</v>
      </c>
      <c r="AV109" s="32">
        <f>AW109+AX109</f>
        <v>0</v>
      </c>
      <c r="AW109" s="32">
        <f>G109*AO109</f>
        <v>0</v>
      </c>
      <c r="AX109" s="32">
        <f>G109*AP109</f>
        <v>0</v>
      </c>
      <c r="AY109" s="29" t="s">
        <v>232</v>
      </c>
      <c r="AZ109" s="29" t="s">
        <v>233</v>
      </c>
      <c r="BA109" s="50" t="s">
        <v>85</v>
      </c>
      <c r="BC109" s="32">
        <f>AW109+AX109</f>
        <v>0</v>
      </c>
      <c r="BD109" s="32">
        <f>H109/(100-BE109)*100</f>
        <v>0</v>
      </c>
      <c r="BE109" s="32">
        <v>0</v>
      </c>
      <c r="BF109" s="32">
        <f>M109</f>
        <v>0</v>
      </c>
      <c r="BH109" s="32">
        <f>G109*AO109</f>
        <v>0</v>
      </c>
      <c r="BI109" s="32">
        <f>G109*AP109</f>
        <v>0</v>
      </c>
      <c r="BJ109" s="32">
        <f>G109*H109</f>
        <v>0</v>
      </c>
      <c r="BK109" s="32"/>
      <c r="BL109" s="32">
        <v>56</v>
      </c>
    </row>
    <row r="110" spans="1:64" ht="15" customHeight="1" x14ac:dyDescent="0.3">
      <c r="A110" s="123"/>
      <c r="B110" s="120"/>
      <c r="C110" s="98" t="s">
        <v>108</v>
      </c>
      <c r="D110" s="161" t="s">
        <v>376</v>
      </c>
      <c r="E110" s="162"/>
      <c r="F110" s="162"/>
      <c r="G110" s="162"/>
      <c r="H110" s="162"/>
      <c r="I110" s="162"/>
      <c r="J110" s="162"/>
      <c r="K110" s="162"/>
      <c r="L110" s="162"/>
      <c r="M110" s="162"/>
      <c r="N110" s="163"/>
      <c r="Z110" s="32"/>
      <c r="AB110" s="32"/>
      <c r="AC110" s="32"/>
      <c r="AD110" s="32"/>
      <c r="AE110" s="32"/>
      <c r="AF110" s="32"/>
      <c r="AG110" s="32"/>
      <c r="AH110" s="32"/>
      <c r="AI110" s="50"/>
      <c r="AJ110" s="32"/>
      <c r="AK110" s="32"/>
      <c r="AL110" s="32"/>
      <c r="AN110" s="32"/>
      <c r="AO110" s="32"/>
      <c r="AP110" s="32"/>
      <c r="AQ110" s="29"/>
      <c r="AV110" s="32"/>
      <c r="AW110" s="32"/>
      <c r="AX110" s="32"/>
      <c r="AY110" s="29"/>
      <c r="AZ110" s="29"/>
      <c r="BA110" s="50"/>
      <c r="BC110" s="32"/>
      <c r="BD110" s="32"/>
      <c r="BE110" s="32"/>
      <c r="BF110" s="32"/>
      <c r="BH110" s="32"/>
      <c r="BI110" s="32"/>
      <c r="BJ110" s="32"/>
      <c r="BK110" s="32"/>
      <c r="BL110" s="32"/>
    </row>
    <row r="111" spans="1:64" ht="15" customHeight="1" x14ac:dyDescent="0.3">
      <c r="A111" s="35" t="s">
        <v>151</v>
      </c>
      <c r="B111" s="58" t="s">
        <v>192</v>
      </c>
      <c r="C111" s="58" t="s">
        <v>202</v>
      </c>
      <c r="D111" s="159" t="s">
        <v>107</v>
      </c>
      <c r="E111" s="159"/>
      <c r="F111" s="20" t="s">
        <v>199</v>
      </c>
      <c r="G111" s="20" t="s">
        <v>199</v>
      </c>
      <c r="H111" s="20" t="s">
        <v>199</v>
      </c>
      <c r="I111" s="27">
        <f>SUM(I112:I113)</f>
        <v>0</v>
      </c>
      <c r="J111" s="27">
        <f>SUM(J112:J113)</f>
        <v>0</v>
      </c>
      <c r="K111" s="27">
        <f>SUM(K112:K113)</f>
        <v>0</v>
      </c>
      <c r="L111" s="50" t="s">
        <v>151</v>
      </c>
      <c r="M111" s="27">
        <f>SUM(M112:M113)</f>
        <v>6.7619499999999997</v>
      </c>
      <c r="N111" s="54" t="s">
        <v>151</v>
      </c>
      <c r="AI111" s="50" t="s">
        <v>60</v>
      </c>
      <c r="AS111" s="27">
        <f>SUM(AJ112:AJ113)</f>
        <v>0</v>
      </c>
      <c r="AT111" s="27">
        <f>SUM(AK112:AK113)</f>
        <v>0</v>
      </c>
      <c r="AU111" s="27">
        <f>SUM(AL112:AL113)</f>
        <v>0</v>
      </c>
    </row>
    <row r="112" spans="1:64" ht="15" customHeight="1" x14ac:dyDescent="0.3">
      <c r="A112" s="55">
        <v>55</v>
      </c>
      <c r="B112" s="73" t="s">
        <v>192</v>
      </c>
      <c r="C112" s="56" t="s">
        <v>128</v>
      </c>
      <c r="D112" s="160" t="s">
        <v>142</v>
      </c>
      <c r="E112" s="160"/>
      <c r="F112" s="56" t="s">
        <v>211</v>
      </c>
      <c r="G112" s="32">
        <v>65</v>
      </c>
      <c r="H112" s="237"/>
      <c r="I112" s="32">
        <f>G112*AO112</f>
        <v>0</v>
      </c>
      <c r="J112" s="32">
        <f>G112*AP112</f>
        <v>0</v>
      </c>
      <c r="K112" s="32">
        <f>G112*H112</f>
        <v>0</v>
      </c>
      <c r="L112" s="32">
        <v>2.9999999999999997E-4</v>
      </c>
      <c r="M112" s="32">
        <f>G112*L112</f>
        <v>1.95E-2</v>
      </c>
      <c r="N112" s="47" t="s">
        <v>181</v>
      </c>
      <c r="Z112" s="32">
        <f>IF(AQ112="5",BJ112,0)</f>
        <v>0</v>
      </c>
      <c r="AB112" s="32">
        <f>IF(AQ112="1",BH112,0)</f>
        <v>0</v>
      </c>
      <c r="AC112" s="32">
        <f>IF(AQ112="1",BI112,0)</f>
        <v>0</v>
      </c>
      <c r="AD112" s="32">
        <f>IF(AQ112="7",BH112,0)</f>
        <v>0</v>
      </c>
      <c r="AE112" s="32">
        <f>IF(AQ112="7",BI112,0)</f>
        <v>0</v>
      </c>
      <c r="AF112" s="32">
        <f>IF(AQ112="2",BH112,0)</f>
        <v>0</v>
      </c>
      <c r="AG112" s="32">
        <f>IF(AQ112="2",BI112,0)</f>
        <v>0</v>
      </c>
      <c r="AH112" s="32">
        <f>IF(AQ112="0",BJ112,0)</f>
        <v>0</v>
      </c>
      <c r="AI112" s="50" t="s">
        <v>60</v>
      </c>
      <c r="AJ112" s="32">
        <f>IF(AN112=0,K112,0)</f>
        <v>0</v>
      </c>
      <c r="AK112" s="32">
        <f>IF(AN112=15,K112,0)</f>
        <v>0</v>
      </c>
      <c r="AL112" s="32">
        <f>IF(AN112=21,K112,0)</f>
        <v>0</v>
      </c>
      <c r="AN112" s="32">
        <v>21</v>
      </c>
      <c r="AO112" s="32">
        <f>H112*0.770689655172414</f>
        <v>0</v>
      </c>
      <c r="AP112" s="32">
        <f>H112*(1-0.770689655172414)</f>
        <v>0</v>
      </c>
      <c r="AQ112" s="29" t="s">
        <v>217</v>
      </c>
      <c r="AV112" s="32">
        <f>AW112+AX112</f>
        <v>0</v>
      </c>
      <c r="AW112" s="32">
        <f>G112*AO112</f>
        <v>0</v>
      </c>
      <c r="AX112" s="32">
        <f>G112*AP112</f>
        <v>0</v>
      </c>
      <c r="AY112" s="29" t="s">
        <v>88</v>
      </c>
      <c r="AZ112" s="29" t="s">
        <v>130</v>
      </c>
      <c r="BA112" s="50" t="s">
        <v>234</v>
      </c>
      <c r="BC112" s="32">
        <f>AW112+AX112</f>
        <v>0</v>
      </c>
      <c r="BD112" s="32">
        <f>H112/(100-BE112)*100</f>
        <v>0</v>
      </c>
      <c r="BE112" s="32">
        <v>0</v>
      </c>
      <c r="BF112" s="32">
        <f>M112</f>
        <v>1.95E-2</v>
      </c>
      <c r="BH112" s="32">
        <f>G112*AO112</f>
        <v>0</v>
      </c>
      <c r="BI112" s="32">
        <f>G112*AP112</f>
        <v>0</v>
      </c>
      <c r="BJ112" s="32">
        <f>G112*H112</f>
        <v>0</v>
      </c>
      <c r="BK112" s="32"/>
      <c r="BL112" s="32">
        <v>57</v>
      </c>
    </row>
    <row r="113" spans="1:64" ht="15" customHeight="1" x14ac:dyDescent="0.3">
      <c r="A113" s="55">
        <v>56</v>
      </c>
      <c r="B113" s="73" t="s">
        <v>192</v>
      </c>
      <c r="C113" s="56" t="s">
        <v>56</v>
      </c>
      <c r="D113" s="160" t="s">
        <v>246</v>
      </c>
      <c r="E113" s="160"/>
      <c r="F113" s="56" t="s">
        <v>211</v>
      </c>
      <c r="G113" s="32">
        <v>65</v>
      </c>
      <c r="H113" s="237"/>
      <c r="I113" s="32">
        <f>G113*AO113</f>
        <v>0</v>
      </c>
      <c r="J113" s="32">
        <f>G113*AP113</f>
        <v>0</v>
      </c>
      <c r="K113" s="32">
        <f>G113*H113</f>
        <v>0</v>
      </c>
      <c r="L113" s="32">
        <v>0.10373</v>
      </c>
      <c r="M113" s="32">
        <f>G113*L113</f>
        <v>6.7424499999999998</v>
      </c>
      <c r="N113" s="47" t="s">
        <v>181</v>
      </c>
      <c r="Z113" s="32">
        <f>IF(AQ113="5",BJ113,0)</f>
        <v>0</v>
      </c>
      <c r="AB113" s="32">
        <f>IF(AQ113="1",BH113,0)</f>
        <v>0</v>
      </c>
      <c r="AC113" s="32">
        <f>IF(AQ113="1",BI113,0)</f>
        <v>0</v>
      </c>
      <c r="AD113" s="32">
        <f>IF(AQ113="7",BH113,0)</f>
        <v>0</v>
      </c>
      <c r="AE113" s="32">
        <f>IF(AQ113="7",BI113,0)</f>
        <v>0</v>
      </c>
      <c r="AF113" s="32">
        <f>IF(AQ113="2",BH113,0)</f>
        <v>0</v>
      </c>
      <c r="AG113" s="32">
        <f>IF(AQ113="2",BI113,0)</f>
        <v>0</v>
      </c>
      <c r="AH113" s="32">
        <f>IF(AQ113="0",BJ113,0)</f>
        <v>0</v>
      </c>
      <c r="AI113" s="50" t="s">
        <v>60</v>
      </c>
      <c r="AJ113" s="32">
        <f>IF(AN113=0,K113,0)</f>
        <v>0</v>
      </c>
      <c r="AK113" s="32">
        <f>IF(AN113=15,K113,0)</f>
        <v>0</v>
      </c>
      <c r="AL113" s="32">
        <f>IF(AN113=21,K113,0)</f>
        <v>0</v>
      </c>
      <c r="AN113" s="32">
        <v>21</v>
      </c>
      <c r="AO113" s="32">
        <f>H113*0.587014563106796</f>
        <v>0</v>
      </c>
      <c r="AP113" s="32">
        <f>H113*(1-0.587014563106796)</f>
        <v>0</v>
      </c>
      <c r="AQ113" s="29" t="s">
        <v>217</v>
      </c>
      <c r="AV113" s="32">
        <f>AW113+AX113</f>
        <v>0</v>
      </c>
      <c r="AW113" s="32">
        <f>G113*AO113</f>
        <v>0</v>
      </c>
      <c r="AX113" s="32">
        <f>G113*AP113</f>
        <v>0</v>
      </c>
      <c r="AY113" s="29" t="s">
        <v>88</v>
      </c>
      <c r="AZ113" s="29" t="s">
        <v>130</v>
      </c>
      <c r="BA113" s="50" t="s">
        <v>234</v>
      </c>
      <c r="BC113" s="32">
        <f>AW113+AX113</f>
        <v>0</v>
      </c>
      <c r="BD113" s="32">
        <f>H113/(100-BE113)*100</f>
        <v>0</v>
      </c>
      <c r="BE113" s="32">
        <v>0</v>
      </c>
      <c r="BF113" s="32">
        <f>M113</f>
        <v>6.7424499999999998</v>
      </c>
      <c r="BH113" s="32">
        <f>G113*AO113</f>
        <v>0</v>
      </c>
      <c r="BI113" s="32">
        <f>G113*AP113</f>
        <v>0</v>
      </c>
      <c r="BJ113" s="32">
        <f>G113*H113</f>
        <v>0</v>
      </c>
      <c r="BK113" s="32"/>
      <c r="BL113" s="32">
        <v>57</v>
      </c>
    </row>
    <row r="114" spans="1:64" ht="15" customHeight="1" x14ac:dyDescent="0.3">
      <c r="A114" s="35" t="s">
        <v>151</v>
      </c>
      <c r="B114" s="58" t="s">
        <v>192</v>
      </c>
      <c r="C114" s="58" t="s">
        <v>79</v>
      </c>
      <c r="D114" s="58" t="s">
        <v>110</v>
      </c>
      <c r="E114" s="58"/>
      <c r="F114" s="20" t="s">
        <v>199</v>
      </c>
      <c r="G114" s="20" t="s">
        <v>199</v>
      </c>
      <c r="H114" s="20" t="s">
        <v>199</v>
      </c>
      <c r="I114" s="27">
        <f>SUM(I115:I115)</f>
        <v>0</v>
      </c>
      <c r="J114" s="27">
        <f>SUM(J115:J115)</f>
        <v>0</v>
      </c>
      <c r="K114" s="27">
        <f>SUM(K115:K115)</f>
        <v>0</v>
      </c>
      <c r="L114" s="50" t="s">
        <v>151</v>
      </c>
      <c r="M114" s="27">
        <f>SUM(M115:M115)</f>
        <v>0</v>
      </c>
      <c r="N114" s="54" t="s">
        <v>151</v>
      </c>
      <c r="AI114" s="50" t="s">
        <v>221</v>
      </c>
      <c r="AS114" s="27">
        <f>SUM(AJ115:AJ115)</f>
        <v>0</v>
      </c>
      <c r="AT114" s="27">
        <f>SUM(AK115:AK115)</f>
        <v>0</v>
      </c>
      <c r="AU114" s="27">
        <f>SUM(AL115:AL115)</f>
        <v>0</v>
      </c>
    </row>
    <row r="115" spans="1:64" ht="15" customHeight="1" x14ac:dyDescent="0.3">
      <c r="A115" s="55">
        <v>57</v>
      </c>
      <c r="B115" s="73" t="s">
        <v>192</v>
      </c>
      <c r="C115" s="56" t="s">
        <v>216</v>
      </c>
      <c r="D115" s="56" t="s">
        <v>9</v>
      </c>
      <c r="E115" s="56"/>
      <c r="F115" s="56" t="s">
        <v>99</v>
      </c>
      <c r="G115" s="32">
        <f>M102</f>
        <v>9.2619499999999988</v>
      </c>
      <c r="H115" s="237"/>
      <c r="I115" s="32">
        <f>G115*AO115</f>
        <v>0</v>
      </c>
      <c r="J115" s="32">
        <f>G115*AP115</f>
        <v>0</v>
      </c>
      <c r="K115" s="32">
        <f>G115*H115</f>
        <v>0</v>
      </c>
      <c r="L115" s="32">
        <v>0</v>
      </c>
      <c r="M115" s="32">
        <f>G115*L115</f>
        <v>0</v>
      </c>
      <c r="N115" s="47" t="s">
        <v>181</v>
      </c>
      <c r="Z115" s="32">
        <f>IF(AQ115="5",BJ115,0)</f>
        <v>0</v>
      </c>
      <c r="AB115" s="32">
        <f>IF(AQ115="1",BH115,0)</f>
        <v>0</v>
      </c>
      <c r="AC115" s="32">
        <f>IF(AQ115="1",BI115,0)</f>
        <v>0</v>
      </c>
      <c r="AD115" s="32">
        <f>IF(AQ115="7",BH115,0)</f>
        <v>0</v>
      </c>
      <c r="AE115" s="32">
        <f>IF(AQ115="7",BI115,0)</f>
        <v>0</v>
      </c>
      <c r="AF115" s="32">
        <f>IF(AQ115="2",BH115,0)</f>
        <v>0</v>
      </c>
      <c r="AG115" s="32">
        <f>IF(AQ115="2",BI115,0)</f>
        <v>0</v>
      </c>
      <c r="AH115" s="32">
        <f>IF(AQ115="0",BJ115,0)</f>
        <v>0</v>
      </c>
      <c r="AI115" s="50" t="s">
        <v>221</v>
      </c>
      <c r="AJ115" s="32">
        <f>IF(AN115=0,K115,0)</f>
        <v>0</v>
      </c>
      <c r="AK115" s="32">
        <f>IF(AN115=15,K115,0)</f>
        <v>0</v>
      </c>
      <c r="AL115" s="32">
        <f>IF(AN115=21,K115,0)</f>
        <v>0</v>
      </c>
      <c r="AN115" s="32">
        <v>21</v>
      </c>
      <c r="AO115" s="32">
        <f>H115*0</f>
        <v>0</v>
      </c>
      <c r="AP115" s="32">
        <f>H115*(1-0)</f>
        <v>0</v>
      </c>
      <c r="AQ115" s="29" t="s">
        <v>114</v>
      </c>
      <c r="AV115" s="32">
        <f>AW115+AX115</f>
        <v>0</v>
      </c>
      <c r="AW115" s="32">
        <f>G115*AO115</f>
        <v>0</v>
      </c>
      <c r="AX115" s="32">
        <f>G115*AP115</f>
        <v>0</v>
      </c>
      <c r="AY115" s="29" t="s">
        <v>73</v>
      </c>
      <c r="AZ115" s="29" t="s">
        <v>120</v>
      </c>
      <c r="BA115" s="50" t="s">
        <v>27</v>
      </c>
      <c r="BC115" s="32">
        <f>AW115+AX115</f>
        <v>0</v>
      </c>
      <c r="BD115" s="32">
        <f>H115/(100-BE115)*100</f>
        <v>0</v>
      </c>
      <c r="BE115" s="32">
        <v>0</v>
      </c>
      <c r="BF115" s="32">
        <f>M115</f>
        <v>0</v>
      </c>
      <c r="BH115" s="32">
        <f>G115*AO115</f>
        <v>0</v>
      </c>
      <c r="BI115" s="32">
        <f>G115*AP115</f>
        <v>0</v>
      </c>
      <c r="BJ115" s="32">
        <f>G115*H115</f>
        <v>0</v>
      </c>
      <c r="BK115" s="32"/>
      <c r="BL115" s="32"/>
    </row>
    <row r="116" spans="1:64" ht="15" customHeight="1" x14ac:dyDescent="0.3">
      <c r="A116" s="35" t="s">
        <v>151</v>
      </c>
      <c r="B116" s="40" t="s">
        <v>86</v>
      </c>
      <c r="C116" s="40" t="s">
        <v>151</v>
      </c>
      <c r="D116" s="159" t="s">
        <v>218</v>
      </c>
      <c r="E116" s="159"/>
      <c r="F116" s="14" t="s">
        <v>199</v>
      </c>
      <c r="G116" s="14" t="s">
        <v>199</v>
      </c>
      <c r="H116" s="14" t="s">
        <v>199</v>
      </c>
      <c r="I116" s="7">
        <f>I117+I120+I125+I129+I131</f>
        <v>0</v>
      </c>
      <c r="J116" s="27">
        <f t="shared" ref="J116:K116" si="48">J117+J120+J125+J129+J131</f>
        <v>0</v>
      </c>
      <c r="K116" s="27">
        <f t="shared" si="48"/>
        <v>0</v>
      </c>
      <c r="L116" s="25" t="s">
        <v>151</v>
      </c>
      <c r="M116" s="7">
        <f>M117+M120+M125</f>
        <v>32.047799999999995</v>
      </c>
      <c r="N116" s="23" t="s">
        <v>151</v>
      </c>
    </row>
    <row r="117" spans="1:64" ht="15" customHeight="1" x14ac:dyDescent="0.3">
      <c r="A117" s="35" t="s">
        <v>151</v>
      </c>
      <c r="B117" s="58" t="s">
        <v>86</v>
      </c>
      <c r="C117" s="58" t="s">
        <v>172</v>
      </c>
      <c r="D117" s="159" t="s">
        <v>225</v>
      </c>
      <c r="E117" s="159"/>
      <c r="F117" s="20" t="s">
        <v>199</v>
      </c>
      <c r="G117" s="20" t="s">
        <v>199</v>
      </c>
      <c r="H117" s="20" t="s">
        <v>199</v>
      </c>
      <c r="I117" s="27">
        <f>SUM(I118:I118)</f>
        <v>0</v>
      </c>
      <c r="J117" s="27">
        <f>SUM(J118:J118)</f>
        <v>0</v>
      </c>
      <c r="K117" s="27">
        <f>SUM(K118:K118)</f>
        <v>0</v>
      </c>
      <c r="L117" s="50" t="s">
        <v>151</v>
      </c>
      <c r="M117" s="27">
        <f>SUM(M118:M118)</f>
        <v>0</v>
      </c>
      <c r="N117" s="54" t="s">
        <v>151</v>
      </c>
      <c r="AI117" s="50" t="s">
        <v>60</v>
      </c>
      <c r="AS117" s="27">
        <f>SUM(AJ118:AJ118)</f>
        <v>0</v>
      </c>
      <c r="AT117" s="27">
        <f>SUM(AK118:AK118)</f>
        <v>0</v>
      </c>
      <c r="AU117" s="27">
        <f>SUM(AL118:AL118)</f>
        <v>0</v>
      </c>
    </row>
    <row r="118" spans="1:64" ht="15" customHeight="1" x14ac:dyDescent="0.3">
      <c r="A118" s="55">
        <v>66</v>
      </c>
      <c r="B118" s="73" t="s">
        <v>86</v>
      </c>
      <c r="C118" s="56" t="s">
        <v>63</v>
      </c>
      <c r="D118" s="160" t="s">
        <v>242</v>
      </c>
      <c r="E118" s="160"/>
      <c r="F118" s="56" t="s">
        <v>211</v>
      </c>
      <c r="G118" s="32">
        <v>260</v>
      </c>
      <c r="H118" s="237"/>
      <c r="I118" s="32">
        <f>G118*AO118</f>
        <v>0</v>
      </c>
      <c r="J118" s="32">
        <f>G118*AP118</f>
        <v>0</v>
      </c>
      <c r="K118" s="32">
        <f>G118*H118</f>
        <v>0</v>
      </c>
      <c r="L118" s="32">
        <v>0</v>
      </c>
      <c r="M118" s="32">
        <f>G118*L118</f>
        <v>0</v>
      </c>
      <c r="N118" s="47" t="s">
        <v>181</v>
      </c>
      <c r="Z118" s="32">
        <f>IF(AQ118="5",BJ118,0)</f>
        <v>0</v>
      </c>
      <c r="AB118" s="32">
        <f>IF(AQ118="1",BH118,0)</f>
        <v>0</v>
      </c>
      <c r="AC118" s="32">
        <f>IF(AQ118="1",BI118,0)</f>
        <v>0</v>
      </c>
      <c r="AD118" s="32">
        <f>IF(AQ118="7",BH118,0)</f>
        <v>0</v>
      </c>
      <c r="AE118" s="32">
        <f>IF(AQ118="7",BI118,0)</f>
        <v>0</v>
      </c>
      <c r="AF118" s="32">
        <f>IF(AQ118="2",BH118,0)</f>
        <v>0</v>
      </c>
      <c r="AG118" s="32">
        <f>IF(AQ118="2",BI118,0)</f>
        <v>0</v>
      </c>
      <c r="AH118" s="32">
        <f>IF(AQ118="0",BJ118,0)</f>
        <v>0</v>
      </c>
      <c r="AI118" s="50" t="s">
        <v>60</v>
      </c>
      <c r="AJ118" s="32">
        <f>IF(AN118=0,K118,0)</f>
        <v>0</v>
      </c>
      <c r="AK118" s="32">
        <f>IF(AN118=15,K118,0)</f>
        <v>0</v>
      </c>
      <c r="AL118" s="32">
        <f>IF(AN118=21,K118,0)</f>
        <v>0</v>
      </c>
      <c r="AN118" s="32">
        <v>21</v>
      </c>
      <c r="AO118" s="32">
        <f>H118*0</f>
        <v>0</v>
      </c>
      <c r="AP118" s="32">
        <f>H118*(1-0)</f>
        <v>0</v>
      </c>
      <c r="AQ118" s="29" t="s">
        <v>217</v>
      </c>
      <c r="AV118" s="32">
        <f>AW118+AX118</f>
        <v>0</v>
      </c>
      <c r="AW118" s="32">
        <f>G118*AO118</f>
        <v>0</v>
      </c>
      <c r="AX118" s="32">
        <f>G118*AP118</f>
        <v>0</v>
      </c>
      <c r="AY118" s="29" t="s">
        <v>104</v>
      </c>
      <c r="AZ118" s="29" t="s">
        <v>188</v>
      </c>
      <c r="BA118" s="50" t="s">
        <v>234</v>
      </c>
      <c r="BC118" s="32">
        <f>AW118+AX118</f>
        <v>0</v>
      </c>
      <c r="BD118" s="32">
        <f>H118/(100-BE118)*100</f>
        <v>0</v>
      </c>
      <c r="BE118" s="32">
        <v>0</v>
      </c>
      <c r="BF118" s="32">
        <f>M118</f>
        <v>0</v>
      </c>
      <c r="BH118" s="32">
        <f>G118*AO118</f>
        <v>0</v>
      </c>
      <c r="BI118" s="32">
        <f>G118*AP118</f>
        <v>0</v>
      </c>
      <c r="BJ118" s="32">
        <f>G118*H118</f>
        <v>0</v>
      </c>
      <c r="BK118" s="32"/>
      <c r="BL118" s="32">
        <v>18</v>
      </c>
    </row>
    <row r="119" spans="1:64" s="68" customFormat="1" ht="13.5" customHeight="1" x14ac:dyDescent="0.3">
      <c r="A119" s="84"/>
      <c r="C119" s="98" t="s">
        <v>108</v>
      </c>
      <c r="D119" s="161" t="s">
        <v>343</v>
      </c>
      <c r="E119" s="162"/>
      <c r="F119" s="162"/>
      <c r="G119" s="162"/>
      <c r="H119" s="162"/>
      <c r="I119" s="162"/>
      <c r="J119" s="162"/>
      <c r="K119" s="162"/>
      <c r="L119" s="162"/>
      <c r="M119" s="162"/>
      <c r="N119" s="163"/>
    </row>
    <row r="120" spans="1:64" ht="15" customHeight="1" x14ac:dyDescent="0.3">
      <c r="A120" s="35" t="s">
        <v>151</v>
      </c>
      <c r="B120" s="58" t="s">
        <v>86</v>
      </c>
      <c r="C120" s="58" t="s">
        <v>133</v>
      </c>
      <c r="D120" s="159" t="s">
        <v>144</v>
      </c>
      <c r="E120" s="159"/>
      <c r="F120" s="20" t="s">
        <v>199</v>
      </c>
      <c r="G120" s="20" t="s">
        <v>199</v>
      </c>
      <c r="H120" s="20" t="s">
        <v>199</v>
      </c>
      <c r="I120" s="27">
        <f>SUM(I121:I123)</f>
        <v>0</v>
      </c>
      <c r="J120" s="27">
        <f>SUM(J121:J123)</f>
        <v>0</v>
      </c>
      <c r="K120" s="27">
        <f>SUM(K121:K123)</f>
        <v>0</v>
      </c>
      <c r="L120" s="50" t="s">
        <v>151</v>
      </c>
      <c r="M120" s="27">
        <f>SUM(M121:M123)</f>
        <v>5</v>
      </c>
      <c r="N120" s="54" t="s">
        <v>151</v>
      </c>
      <c r="AI120" s="50" t="s">
        <v>68</v>
      </c>
      <c r="AS120" s="27">
        <f>SUM(AJ121:AJ123)</f>
        <v>0</v>
      </c>
      <c r="AT120" s="27">
        <f>SUM(AK121:AK123)</f>
        <v>0</v>
      </c>
      <c r="AU120" s="27">
        <f>SUM(AL121:AL123)</f>
        <v>0</v>
      </c>
    </row>
    <row r="121" spans="1:64" ht="15" customHeight="1" x14ac:dyDescent="0.3">
      <c r="A121" s="55">
        <v>67</v>
      </c>
      <c r="B121" s="73" t="s">
        <v>86</v>
      </c>
      <c r="C121" s="56" t="s">
        <v>123</v>
      </c>
      <c r="D121" s="160" t="s">
        <v>245</v>
      </c>
      <c r="E121" s="160"/>
      <c r="F121" s="56" t="s">
        <v>211</v>
      </c>
      <c r="G121" s="32">
        <v>20</v>
      </c>
      <c r="H121" s="237"/>
      <c r="I121" s="32">
        <v>0</v>
      </c>
      <c r="J121" s="32">
        <f>H121*G121</f>
        <v>0</v>
      </c>
      <c r="K121" s="32">
        <f>G121*H121</f>
        <v>0</v>
      </c>
      <c r="L121" s="32">
        <v>0.25</v>
      </c>
      <c r="M121" s="32">
        <f>G121*L121</f>
        <v>5</v>
      </c>
      <c r="N121" s="47" t="s">
        <v>181</v>
      </c>
      <c r="Z121" s="32">
        <f>IF(AQ121="5",BJ121,0)</f>
        <v>0</v>
      </c>
      <c r="AB121" s="32">
        <f>IF(AQ121="1",BH121,0)</f>
        <v>0</v>
      </c>
      <c r="AC121" s="32">
        <f>IF(AQ121="1",BI121,0)</f>
        <v>0</v>
      </c>
      <c r="AD121" s="32">
        <f>IF(AQ121="7",BH121,0)</f>
        <v>0</v>
      </c>
      <c r="AE121" s="32">
        <f>IF(AQ121="7",BI121,0)</f>
        <v>0</v>
      </c>
      <c r="AF121" s="32">
        <f>IF(AQ121="2",BH121,0)</f>
        <v>0</v>
      </c>
      <c r="AG121" s="32">
        <f>IF(AQ121="2",BI121,0)</f>
        <v>0</v>
      </c>
      <c r="AH121" s="32">
        <f>IF(AQ121="0",BJ121,0)</f>
        <v>0</v>
      </c>
      <c r="AI121" s="50" t="s">
        <v>68</v>
      </c>
      <c r="AJ121" s="32">
        <f>IF(AN121=0,K121,0)</f>
        <v>0</v>
      </c>
      <c r="AK121" s="32">
        <f>IF(AN121=15,K121,0)</f>
        <v>0</v>
      </c>
      <c r="AL121" s="32">
        <f>IF(AN121=21,K121,0)</f>
        <v>0</v>
      </c>
      <c r="AN121" s="32">
        <v>21</v>
      </c>
      <c r="AO121" s="32">
        <f>H121*0.359187344584943</f>
        <v>0</v>
      </c>
      <c r="AP121" s="32">
        <f>H121*(1-0.359187344584943)</f>
        <v>0</v>
      </c>
      <c r="AQ121" s="29" t="s">
        <v>217</v>
      </c>
      <c r="AV121" s="32">
        <f>AW121+AX121</f>
        <v>0</v>
      </c>
      <c r="AW121" s="32">
        <f>G121*AO121</f>
        <v>0</v>
      </c>
      <c r="AX121" s="32">
        <f>G121*AP121</f>
        <v>0</v>
      </c>
      <c r="AY121" s="29" t="s">
        <v>232</v>
      </c>
      <c r="AZ121" s="29" t="s">
        <v>233</v>
      </c>
      <c r="BA121" s="50" t="s">
        <v>85</v>
      </c>
      <c r="BC121" s="32">
        <f>AW121+AX121</f>
        <v>0</v>
      </c>
      <c r="BD121" s="32">
        <f>H121/(100-BE121)*100</f>
        <v>0</v>
      </c>
      <c r="BE121" s="32">
        <v>0</v>
      </c>
      <c r="BF121" s="32">
        <f>M121</f>
        <v>5</v>
      </c>
      <c r="BH121" s="32">
        <f>G121*AO121</f>
        <v>0</v>
      </c>
      <c r="BI121" s="32">
        <f>G121*AP121</f>
        <v>0</v>
      </c>
      <c r="BJ121" s="32">
        <f>G121*H121</f>
        <v>0</v>
      </c>
      <c r="BK121" s="32"/>
      <c r="BL121" s="32">
        <v>56</v>
      </c>
    </row>
    <row r="122" spans="1:64" ht="15" customHeight="1" x14ac:dyDescent="0.3">
      <c r="A122" s="123"/>
      <c r="B122" s="120"/>
      <c r="C122" s="98" t="s">
        <v>108</v>
      </c>
      <c r="D122" s="161" t="s">
        <v>377</v>
      </c>
      <c r="E122" s="162"/>
      <c r="F122" s="162"/>
      <c r="G122" s="162"/>
      <c r="H122" s="162"/>
      <c r="I122" s="162"/>
      <c r="J122" s="162"/>
      <c r="K122" s="162"/>
      <c r="L122" s="162"/>
      <c r="M122" s="162"/>
      <c r="N122" s="163"/>
      <c r="Z122" s="32"/>
      <c r="AB122" s="32"/>
      <c r="AC122" s="32"/>
      <c r="AD122" s="32"/>
      <c r="AE122" s="32"/>
      <c r="AF122" s="32"/>
      <c r="AG122" s="32"/>
      <c r="AH122" s="32"/>
      <c r="AI122" s="50"/>
      <c r="AJ122" s="32"/>
      <c r="AK122" s="32"/>
      <c r="AL122" s="32"/>
      <c r="AN122" s="32"/>
      <c r="AO122" s="32"/>
      <c r="AP122" s="32"/>
      <c r="AQ122" s="29"/>
      <c r="AV122" s="32"/>
      <c r="AW122" s="32"/>
      <c r="AX122" s="32"/>
      <c r="AY122" s="29"/>
      <c r="AZ122" s="29"/>
      <c r="BA122" s="50"/>
      <c r="BC122" s="32"/>
      <c r="BD122" s="32"/>
      <c r="BE122" s="32"/>
      <c r="BF122" s="32"/>
      <c r="BH122" s="32"/>
      <c r="BI122" s="32"/>
      <c r="BJ122" s="32"/>
      <c r="BK122" s="32"/>
      <c r="BL122" s="32"/>
    </row>
    <row r="123" spans="1:64" ht="15" customHeight="1" x14ac:dyDescent="0.3">
      <c r="A123" s="55">
        <v>68</v>
      </c>
      <c r="B123" s="73" t="s">
        <v>86</v>
      </c>
      <c r="C123" s="56" t="s">
        <v>69</v>
      </c>
      <c r="D123" s="160" t="s">
        <v>153</v>
      </c>
      <c r="E123" s="160"/>
      <c r="F123" s="56" t="s">
        <v>211</v>
      </c>
      <c r="G123" s="32">
        <v>100</v>
      </c>
      <c r="H123" s="237"/>
      <c r="I123" s="32">
        <v>0</v>
      </c>
      <c r="J123" s="32">
        <f>H123*G123</f>
        <v>0</v>
      </c>
      <c r="K123" s="32">
        <f>G123*H123</f>
        <v>0</v>
      </c>
      <c r="L123" s="32">
        <v>0</v>
      </c>
      <c r="M123" s="32">
        <f>G123*L123</f>
        <v>0</v>
      </c>
      <c r="N123" s="47" t="s">
        <v>181</v>
      </c>
      <c r="Z123" s="32">
        <f>IF(AQ123="5",BJ123,0)</f>
        <v>0</v>
      </c>
      <c r="AB123" s="32">
        <f>IF(AQ123="1",BH123,0)</f>
        <v>0</v>
      </c>
      <c r="AC123" s="32">
        <f>IF(AQ123="1",BI123,0)</f>
        <v>0</v>
      </c>
      <c r="AD123" s="32">
        <f>IF(AQ123="7",BH123,0)</f>
        <v>0</v>
      </c>
      <c r="AE123" s="32">
        <f>IF(AQ123="7",BI123,0)</f>
        <v>0</v>
      </c>
      <c r="AF123" s="32">
        <f>IF(AQ123="2",BH123,0)</f>
        <v>0</v>
      </c>
      <c r="AG123" s="32">
        <f>IF(AQ123="2",BI123,0)</f>
        <v>0</v>
      </c>
      <c r="AH123" s="32">
        <f>IF(AQ123="0",BJ123,0)</f>
        <v>0</v>
      </c>
      <c r="AI123" s="50" t="s">
        <v>68</v>
      </c>
      <c r="AJ123" s="32">
        <f>IF(AN123=0,K123,0)</f>
        <v>0</v>
      </c>
      <c r="AK123" s="32">
        <f>IF(AN123=15,K123,0)</f>
        <v>0</v>
      </c>
      <c r="AL123" s="32">
        <f>IF(AN123=21,K123,0)</f>
        <v>0</v>
      </c>
      <c r="AN123" s="32">
        <v>21</v>
      </c>
      <c r="AO123" s="32">
        <f>H123*0.0118836915297092</f>
        <v>0</v>
      </c>
      <c r="AP123" s="32">
        <f>H123*(1-0.0118836915297092)</f>
        <v>0</v>
      </c>
      <c r="AQ123" s="29" t="s">
        <v>217</v>
      </c>
      <c r="AV123" s="32">
        <f>AW123+AX123</f>
        <v>0</v>
      </c>
      <c r="AW123" s="32">
        <f>G123*AO123</f>
        <v>0</v>
      </c>
      <c r="AX123" s="32">
        <f>G123*AP123</f>
        <v>0</v>
      </c>
      <c r="AY123" s="29" t="s">
        <v>232</v>
      </c>
      <c r="AZ123" s="29" t="s">
        <v>233</v>
      </c>
      <c r="BA123" s="50" t="s">
        <v>85</v>
      </c>
      <c r="BC123" s="32">
        <f>AW123+AX123</f>
        <v>0</v>
      </c>
      <c r="BD123" s="32">
        <f>H123/(100-BE123)*100</f>
        <v>0</v>
      </c>
      <c r="BE123" s="32">
        <v>0</v>
      </c>
      <c r="BF123" s="32">
        <f>M123</f>
        <v>0</v>
      </c>
      <c r="BH123" s="32">
        <f>G123*AO123</f>
        <v>0</v>
      </c>
      <c r="BI123" s="32">
        <f>G123*AP123</f>
        <v>0</v>
      </c>
      <c r="BJ123" s="32">
        <f>G123*H123</f>
        <v>0</v>
      </c>
      <c r="BK123" s="32"/>
      <c r="BL123" s="32">
        <v>56</v>
      </c>
    </row>
    <row r="124" spans="1:64" ht="15" customHeight="1" x14ac:dyDescent="0.3">
      <c r="A124" s="123"/>
      <c r="B124" s="120"/>
      <c r="C124" s="98" t="s">
        <v>108</v>
      </c>
      <c r="D124" s="161" t="s">
        <v>376</v>
      </c>
      <c r="E124" s="162"/>
      <c r="F124" s="162"/>
      <c r="G124" s="162"/>
      <c r="H124" s="162"/>
      <c r="I124" s="162"/>
      <c r="J124" s="162"/>
      <c r="K124" s="162"/>
      <c r="L124" s="162"/>
      <c r="M124" s="162"/>
      <c r="N124" s="163"/>
      <c r="Z124" s="32"/>
      <c r="AB124" s="32"/>
      <c r="AC124" s="32"/>
      <c r="AD124" s="32"/>
      <c r="AE124" s="32"/>
      <c r="AF124" s="32"/>
      <c r="AG124" s="32"/>
      <c r="AH124" s="32"/>
      <c r="AI124" s="50"/>
      <c r="AJ124" s="32"/>
      <c r="AK124" s="32"/>
      <c r="AL124" s="32"/>
      <c r="AN124" s="32"/>
      <c r="AO124" s="32"/>
      <c r="AP124" s="32"/>
      <c r="AQ124" s="29"/>
      <c r="AV124" s="32"/>
      <c r="AW124" s="32"/>
      <c r="AX124" s="32"/>
      <c r="AY124" s="29"/>
      <c r="AZ124" s="29"/>
      <c r="BA124" s="50"/>
      <c r="BC124" s="32"/>
      <c r="BD124" s="32"/>
      <c r="BE124" s="32"/>
      <c r="BF124" s="32"/>
      <c r="BH124" s="32"/>
      <c r="BI124" s="32"/>
      <c r="BJ124" s="32"/>
      <c r="BK124" s="32"/>
      <c r="BL124" s="32"/>
    </row>
    <row r="125" spans="1:64" ht="15" customHeight="1" x14ac:dyDescent="0.3">
      <c r="A125" s="35" t="s">
        <v>151</v>
      </c>
      <c r="B125" s="58" t="s">
        <v>86</v>
      </c>
      <c r="C125" s="58" t="s">
        <v>202</v>
      </c>
      <c r="D125" s="159" t="s">
        <v>107</v>
      </c>
      <c r="E125" s="159"/>
      <c r="F125" s="20" t="s">
        <v>199</v>
      </c>
      <c r="G125" s="20" t="s">
        <v>199</v>
      </c>
      <c r="H125" s="20" t="s">
        <v>199</v>
      </c>
      <c r="I125" s="27">
        <f>SUM(I126:I128)</f>
        <v>0</v>
      </c>
      <c r="J125" s="27">
        <f>SUM(J126:J128)</f>
        <v>0</v>
      </c>
      <c r="K125" s="27">
        <f>SUM(K126:K128)</f>
        <v>0</v>
      </c>
      <c r="L125" s="50" t="s">
        <v>151</v>
      </c>
      <c r="M125" s="27">
        <f>SUM(M126:M128)</f>
        <v>27.047799999999999</v>
      </c>
      <c r="N125" s="54" t="s">
        <v>151</v>
      </c>
      <c r="AI125" s="50" t="s">
        <v>60</v>
      </c>
      <c r="AS125" s="27">
        <f>SUM(AJ126:AJ128)</f>
        <v>0</v>
      </c>
      <c r="AT125" s="27">
        <f>SUM(AK126:AK128)</f>
        <v>0</v>
      </c>
      <c r="AU125" s="27">
        <f>SUM(AL126:AL128)</f>
        <v>0</v>
      </c>
    </row>
    <row r="126" spans="1:64" ht="15" customHeight="1" x14ac:dyDescent="0.3">
      <c r="A126" s="55">
        <v>69</v>
      </c>
      <c r="B126" s="73" t="s">
        <v>86</v>
      </c>
      <c r="C126" s="56" t="s">
        <v>128</v>
      </c>
      <c r="D126" s="160" t="s">
        <v>142</v>
      </c>
      <c r="E126" s="160"/>
      <c r="F126" s="56" t="s">
        <v>211</v>
      </c>
      <c r="G126" s="32">
        <v>260</v>
      </c>
      <c r="H126" s="237"/>
      <c r="I126" s="32">
        <f>G126*AO126</f>
        <v>0</v>
      </c>
      <c r="J126" s="32">
        <f>G126*AP126</f>
        <v>0</v>
      </c>
      <c r="K126" s="32">
        <f>G126*H126</f>
        <v>0</v>
      </c>
      <c r="L126" s="32">
        <v>2.9999999999999997E-4</v>
      </c>
      <c r="M126" s="32">
        <f>G126*L126</f>
        <v>7.8E-2</v>
      </c>
      <c r="N126" s="47" t="s">
        <v>181</v>
      </c>
      <c r="Z126" s="32">
        <f>IF(AQ126="5",BJ126,0)</f>
        <v>0</v>
      </c>
      <c r="AB126" s="32">
        <f>IF(AQ126="1",BH126,0)</f>
        <v>0</v>
      </c>
      <c r="AC126" s="32">
        <f>IF(AQ126="1",BI126,0)</f>
        <v>0</v>
      </c>
      <c r="AD126" s="32">
        <f>IF(AQ126="7",BH126,0)</f>
        <v>0</v>
      </c>
      <c r="AE126" s="32">
        <f>IF(AQ126="7",BI126,0)</f>
        <v>0</v>
      </c>
      <c r="AF126" s="32">
        <f>IF(AQ126="2",BH126,0)</f>
        <v>0</v>
      </c>
      <c r="AG126" s="32">
        <f>IF(AQ126="2",BI126,0)</f>
        <v>0</v>
      </c>
      <c r="AH126" s="32">
        <f>IF(AQ126="0",BJ126,0)</f>
        <v>0</v>
      </c>
      <c r="AI126" s="50" t="s">
        <v>60</v>
      </c>
      <c r="AJ126" s="32">
        <f>IF(AN126=0,K126,0)</f>
        <v>0</v>
      </c>
      <c r="AK126" s="32">
        <f>IF(AN126=15,K126,0)</f>
        <v>0</v>
      </c>
      <c r="AL126" s="32">
        <f>IF(AN126=21,K126,0)</f>
        <v>0</v>
      </c>
      <c r="AN126" s="32">
        <v>21</v>
      </c>
      <c r="AO126" s="32">
        <f>H126*0.770689655172414</f>
        <v>0</v>
      </c>
      <c r="AP126" s="32">
        <f>H126*(1-0.770689655172414)</f>
        <v>0</v>
      </c>
      <c r="AQ126" s="29" t="s">
        <v>217</v>
      </c>
      <c r="AV126" s="32">
        <f>AW126+AX126</f>
        <v>0</v>
      </c>
      <c r="AW126" s="32">
        <f>G126*AO126</f>
        <v>0</v>
      </c>
      <c r="AX126" s="32">
        <f>G126*AP126</f>
        <v>0</v>
      </c>
      <c r="AY126" s="29" t="s">
        <v>88</v>
      </c>
      <c r="AZ126" s="29" t="s">
        <v>130</v>
      </c>
      <c r="BA126" s="50" t="s">
        <v>234</v>
      </c>
      <c r="BC126" s="32">
        <f>AW126+AX126</f>
        <v>0</v>
      </c>
      <c r="BD126" s="32">
        <f>H126/(100-BE126)*100</f>
        <v>0</v>
      </c>
      <c r="BE126" s="32">
        <v>0</v>
      </c>
      <c r="BF126" s="32">
        <f>M126</f>
        <v>7.8E-2</v>
      </c>
      <c r="BH126" s="32">
        <f>G126*AO126</f>
        <v>0</v>
      </c>
      <c r="BI126" s="32">
        <f>G126*AP126</f>
        <v>0</v>
      </c>
      <c r="BJ126" s="32">
        <f>G126*H126</f>
        <v>0</v>
      </c>
      <c r="BK126" s="32"/>
      <c r="BL126" s="32">
        <v>57</v>
      </c>
    </row>
    <row r="127" spans="1:64" ht="15" customHeight="1" x14ac:dyDescent="0.3">
      <c r="A127" s="55">
        <v>70</v>
      </c>
      <c r="B127" s="73" t="s">
        <v>86</v>
      </c>
      <c r="C127" s="56" t="s">
        <v>56</v>
      </c>
      <c r="D127" s="160" t="s">
        <v>246</v>
      </c>
      <c r="E127" s="160"/>
      <c r="F127" s="56" t="s">
        <v>211</v>
      </c>
      <c r="G127" s="32">
        <v>260</v>
      </c>
      <c r="H127" s="237"/>
      <c r="I127" s="32">
        <f>G127*AO127</f>
        <v>0</v>
      </c>
      <c r="J127" s="32">
        <f>G127*AP127</f>
        <v>0</v>
      </c>
      <c r="K127" s="32">
        <f>G127*H127</f>
        <v>0</v>
      </c>
      <c r="L127" s="32">
        <v>0.10373</v>
      </c>
      <c r="M127" s="32">
        <f>G127*L127</f>
        <v>26.969799999999999</v>
      </c>
      <c r="N127" s="47" t="s">
        <v>181</v>
      </c>
      <c r="Z127" s="32">
        <f>IF(AQ127="5",BJ127,0)</f>
        <v>0</v>
      </c>
      <c r="AB127" s="32">
        <f>IF(AQ127="1",BH127,0)</f>
        <v>0</v>
      </c>
      <c r="AC127" s="32">
        <f>IF(AQ127="1",BI127,0)</f>
        <v>0</v>
      </c>
      <c r="AD127" s="32">
        <f>IF(AQ127="7",BH127,0)</f>
        <v>0</v>
      </c>
      <c r="AE127" s="32">
        <f>IF(AQ127="7",BI127,0)</f>
        <v>0</v>
      </c>
      <c r="AF127" s="32">
        <f>IF(AQ127="2",BH127,0)</f>
        <v>0</v>
      </c>
      <c r="AG127" s="32">
        <f>IF(AQ127="2",BI127,0)</f>
        <v>0</v>
      </c>
      <c r="AH127" s="32">
        <f>IF(AQ127="0",BJ127,0)</f>
        <v>0</v>
      </c>
      <c r="AI127" s="50" t="s">
        <v>60</v>
      </c>
      <c r="AJ127" s="32">
        <f>IF(AN127=0,K127,0)</f>
        <v>0</v>
      </c>
      <c r="AK127" s="32">
        <f>IF(AN127=15,K127,0)</f>
        <v>0</v>
      </c>
      <c r="AL127" s="32">
        <f>IF(AN127=21,K127,0)</f>
        <v>0</v>
      </c>
      <c r="AN127" s="32">
        <v>21</v>
      </c>
      <c r="AO127" s="32">
        <f>H127*0.587014563106796</f>
        <v>0</v>
      </c>
      <c r="AP127" s="32">
        <f>H127*(1-0.587014563106796)</f>
        <v>0</v>
      </c>
      <c r="AQ127" s="29" t="s">
        <v>217</v>
      </c>
      <c r="AV127" s="32">
        <f>AW127+AX127</f>
        <v>0</v>
      </c>
      <c r="AW127" s="32">
        <f>G127*AO127</f>
        <v>0</v>
      </c>
      <c r="AX127" s="32">
        <f>G127*AP127</f>
        <v>0</v>
      </c>
      <c r="AY127" s="29" t="s">
        <v>88</v>
      </c>
      <c r="AZ127" s="29" t="s">
        <v>130</v>
      </c>
      <c r="BA127" s="50" t="s">
        <v>234</v>
      </c>
      <c r="BC127" s="32">
        <f>AW127+AX127</f>
        <v>0</v>
      </c>
      <c r="BD127" s="32">
        <f>H127/(100-BE127)*100</f>
        <v>0</v>
      </c>
      <c r="BE127" s="32">
        <v>0</v>
      </c>
      <c r="BF127" s="32">
        <f>M127</f>
        <v>26.969799999999999</v>
      </c>
      <c r="BH127" s="32">
        <f>G127*AO127</f>
        <v>0</v>
      </c>
      <c r="BI127" s="32">
        <f>G127*AP127</f>
        <v>0</v>
      </c>
      <c r="BJ127" s="32">
        <f>G127*H127</f>
        <v>0</v>
      </c>
      <c r="BK127" s="32"/>
      <c r="BL127" s="32">
        <v>57</v>
      </c>
    </row>
    <row r="128" spans="1:64" ht="13.5" customHeight="1" x14ac:dyDescent="0.3">
      <c r="A128" s="41"/>
      <c r="C128" s="12"/>
      <c r="D128" s="193"/>
      <c r="E128" s="194"/>
      <c r="F128" s="194"/>
      <c r="G128" s="194"/>
      <c r="H128" s="194"/>
      <c r="I128" s="194"/>
      <c r="J128" s="194"/>
      <c r="K128" s="194"/>
      <c r="L128" s="194"/>
      <c r="M128" s="194"/>
      <c r="N128" s="195"/>
    </row>
    <row r="129" spans="1:75" ht="15" customHeight="1" x14ac:dyDescent="0.3">
      <c r="A129" s="35" t="s">
        <v>151</v>
      </c>
      <c r="B129" s="58" t="s">
        <v>86</v>
      </c>
      <c r="C129" s="58" t="s">
        <v>79</v>
      </c>
      <c r="D129" s="58" t="s">
        <v>110</v>
      </c>
      <c r="E129" s="58"/>
      <c r="F129" s="20" t="s">
        <v>199</v>
      </c>
      <c r="G129" s="20" t="s">
        <v>199</v>
      </c>
      <c r="H129" s="20" t="s">
        <v>199</v>
      </c>
      <c r="I129" s="27">
        <f>SUM(I130:I130)</f>
        <v>0</v>
      </c>
      <c r="J129" s="27">
        <f>SUM(J130:J130)</f>
        <v>0</v>
      </c>
      <c r="K129" s="27">
        <f>SUM(K130:K130)</f>
        <v>0</v>
      </c>
      <c r="L129" s="50" t="s">
        <v>151</v>
      </c>
      <c r="M129" s="27">
        <f>SUM(M130:M130)</f>
        <v>0</v>
      </c>
      <c r="N129" s="54" t="s">
        <v>151</v>
      </c>
      <c r="AI129" s="50" t="s">
        <v>221</v>
      </c>
      <c r="AS129" s="27">
        <f>SUM(AJ130:AJ130)</f>
        <v>0</v>
      </c>
      <c r="AT129" s="27">
        <f>SUM(AK130:AK130)</f>
        <v>0</v>
      </c>
      <c r="AU129" s="27">
        <f>SUM(AL130:AL130)</f>
        <v>0</v>
      </c>
    </row>
    <row r="130" spans="1:75" ht="15" customHeight="1" x14ac:dyDescent="0.3">
      <c r="A130" s="55">
        <v>71</v>
      </c>
      <c r="B130" s="73" t="s">
        <v>86</v>
      </c>
      <c r="C130" s="56" t="s">
        <v>216</v>
      </c>
      <c r="D130" s="56" t="s">
        <v>9</v>
      </c>
      <c r="E130" s="56"/>
      <c r="F130" s="56" t="s">
        <v>99</v>
      </c>
      <c r="G130" s="32">
        <f>M116</f>
        <v>32.047799999999995</v>
      </c>
      <c r="H130" s="237"/>
      <c r="I130" s="32">
        <f>G130*AO130</f>
        <v>0</v>
      </c>
      <c r="J130" s="32">
        <f>G130*AP130</f>
        <v>0</v>
      </c>
      <c r="K130" s="32">
        <f>G130*H130</f>
        <v>0</v>
      </c>
      <c r="L130" s="32">
        <v>0</v>
      </c>
      <c r="M130" s="32">
        <f>G130*L130</f>
        <v>0</v>
      </c>
      <c r="N130" s="47" t="s">
        <v>181</v>
      </c>
      <c r="Z130" s="32">
        <f>IF(AQ130="5",BJ130,0)</f>
        <v>0</v>
      </c>
      <c r="AB130" s="32">
        <f>IF(AQ130="1",BH130,0)</f>
        <v>0</v>
      </c>
      <c r="AC130" s="32">
        <f>IF(AQ130="1",BI130,0)</f>
        <v>0</v>
      </c>
      <c r="AD130" s="32">
        <f>IF(AQ130="7",BH130,0)</f>
        <v>0</v>
      </c>
      <c r="AE130" s="32">
        <f>IF(AQ130="7",BI130,0)</f>
        <v>0</v>
      </c>
      <c r="AF130" s="32">
        <f>IF(AQ130="2",BH130,0)</f>
        <v>0</v>
      </c>
      <c r="AG130" s="32">
        <f>IF(AQ130="2",BI130,0)</f>
        <v>0</v>
      </c>
      <c r="AH130" s="32">
        <f>IF(AQ130="0",BJ130,0)</f>
        <v>0</v>
      </c>
      <c r="AI130" s="50" t="s">
        <v>221</v>
      </c>
      <c r="AJ130" s="32">
        <f>IF(AN130=0,K130,0)</f>
        <v>0</v>
      </c>
      <c r="AK130" s="32">
        <f>IF(AN130=15,K130,0)</f>
        <v>0</v>
      </c>
      <c r="AL130" s="32">
        <f>IF(AN130=21,K130,0)</f>
        <v>0</v>
      </c>
      <c r="AN130" s="32">
        <v>21</v>
      </c>
      <c r="AO130" s="32">
        <f>H130*0</f>
        <v>0</v>
      </c>
      <c r="AP130" s="32">
        <f>H130*(1-0)</f>
        <v>0</v>
      </c>
      <c r="AQ130" s="29" t="s">
        <v>114</v>
      </c>
      <c r="AV130" s="32">
        <f>AW130+AX130</f>
        <v>0</v>
      </c>
      <c r="AW130" s="32">
        <f>G130*AO130</f>
        <v>0</v>
      </c>
      <c r="AX130" s="32">
        <f>G130*AP130</f>
        <v>0</v>
      </c>
      <c r="AY130" s="29" t="s">
        <v>73</v>
      </c>
      <c r="AZ130" s="29" t="s">
        <v>120</v>
      </c>
      <c r="BA130" s="50" t="s">
        <v>27</v>
      </c>
      <c r="BC130" s="32">
        <f>AW130+AX130</f>
        <v>0</v>
      </c>
      <c r="BD130" s="32">
        <f>H130/(100-BE130)*100</f>
        <v>0</v>
      </c>
      <c r="BE130" s="32">
        <v>0</v>
      </c>
      <c r="BF130" s="32">
        <f>M130</f>
        <v>0</v>
      </c>
      <c r="BH130" s="32">
        <f>G130*AO130</f>
        <v>0</v>
      </c>
      <c r="BI130" s="32">
        <f>G130*AP130</f>
        <v>0</v>
      </c>
      <c r="BJ130" s="32">
        <f>G130*H130</f>
        <v>0</v>
      </c>
      <c r="BK130" s="32"/>
      <c r="BL130" s="32"/>
    </row>
    <row r="131" spans="1:75" ht="15" customHeight="1" x14ac:dyDescent="0.3">
      <c r="A131" s="124" t="s">
        <v>151</v>
      </c>
      <c r="B131" s="119" t="s">
        <v>86</v>
      </c>
      <c r="C131" s="126" t="s">
        <v>348</v>
      </c>
      <c r="D131" s="164" t="s">
        <v>349</v>
      </c>
      <c r="E131" s="165"/>
      <c r="F131" s="127"/>
      <c r="G131" s="127"/>
      <c r="H131" s="127"/>
      <c r="I131" s="127">
        <f>I132</f>
        <v>0</v>
      </c>
      <c r="J131" s="127">
        <f t="shared" ref="J131" si="49">J132</f>
        <v>0</v>
      </c>
      <c r="K131" s="127">
        <f t="shared" ref="K131" si="50">K132</f>
        <v>0</v>
      </c>
      <c r="L131" s="127"/>
      <c r="M131" s="128" t="s">
        <v>151</v>
      </c>
      <c r="N131" s="127"/>
      <c r="Z131" s="32"/>
      <c r="AB131" s="32"/>
      <c r="AC131" s="32"/>
      <c r="AD131" s="32"/>
      <c r="AE131" s="32"/>
      <c r="AF131" s="32"/>
      <c r="AG131" s="32"/>
      <c r="AH131" s="32"/>
      <c r="AI131" s="50"/>
      <c r="AJ131" s="32"/>
      <c r="AK131" s="32"/>
      <c r="AL131" s="32"/>
      <c r="AN131" s="32"/>
      <c r="AO131" s="32"/>
      <c r="AP131" s="32"/>
      <c r="AQ131" s="29"/>
      <c r="AV131" s="32"/>
      <c r="AW131" s="32"/>
      <c r="AX131" s="32"/>
      <c r="AY131" s="29"/>
      <c r="AZ131" s="29"/>
      <c r="BA131" s="50"/>
      <c r="BC131" s="32"/>
      <c r="BD131" s="32"/>
      <c r="BE131" s="32"/>
      <c r="BF131" s="32"/>
      <c r="BH131" s="32"/>
      <c r="BI131" s="32"/>
      <c r="BJ131" s="32"/>
      <c r="BK131" s="32"/>
      <c r="BL131" s="32"/>
    </row>
    <row r="132" spans="1:75" ht="15" customHeight="1" x14ac:dyDescent="0.3">
      <c r="A132" s="129" t="s">
        <v>356</v>
      </c>
      <c r="B132" s="122" t="s">
        <v>86</v>
      </c>
      <c r="C132" s="131" t="s">
        <v>350</v>
      </c>
      <c r="D132" s="166" t="s">
        <v>357</v>
      </c>
      <c r="E132" s="167"/>
      <c r="F132" s="131" t="s">
        <v>50</v>
      </c>
      <c r="G132" s="132">
        <v>3</v>
      </c>
      <c r="H132" s="237"/>
      <c r="I132" s="32">
        <f>G132*0.4*H132</f>
        <v>0</v>
      </c>
      <c r="J132" s="32">
        <f>G132*0.6*H132</f>
        <v>0</v>
      </c>
      <c r="K132" s="32">
        <f>G132*H132</f>
        <v>0</v>
      </c>
      <c r="L132" s="32">
        <v>0</v>
      </c>
      <c r="M132" s="32">
        <f>G132*L132</f>
        <v>0</v>
      </c>
      <c r="N132" s="47" t="s">
        <v>181</v>
      </c>
      <c r="O132" s="132"/>
      <c r="P132" s="134"/>
      <c r="Q132" s="135"/>
      <c r="R132" s="135"/>
      <c r="S132" s="135"/>
      <c r="T132" s="135"/>
      <c r="U132" s="135"/>
      <c r="V132" s="135"/>
      <c r="W132" s="135"/>
      <c r="X132" s="135"/>
      <c r="Y132" s="135"/>
      <c r="Z132" s="132">
        <v>0</v>
      </c>
      <c r="AA132" s="135"/>
      <c r="AB132" s="132">
        <v>931.54000122499997</v>
      </c>
      <c r="AC132" s="132">
        <v>1893.459998775</v>
      </c>
      <c r="AD132" s="132">
        <v>0</v>
      </c>
      <c r="AE132" s="132">
        <v>0</v>
      </c>
      <c r="AF132" s="132">
        <v>0</v>
      </c>
      <c r="AG132" s="132">
        <v>0</v>
      </c>
      <c r="AH132" s="132">
        <v>0</v>
      </c>
      <c r="AI132" s="128" t="s">
        <v>352</v>
      </c>
      <c r="AJ132" s="132">
        <v>0</v>
      </c>
      <c r="AK132" s="132">
        <v>0</v>
      </c>
      <c r="AL132" s="132">
        <v>2825</v>
      </c>
      <c r="AM132" s="135"/>
      <c r="AN132" s="132">
        <v>21</v>
      </c>
      <c r="AO132" s="132">
        <v>931.54000122499997</v>
      </c>
      <c r="AP132" s="132">
        <v>1893.459998775</v>
      </c>
      <c r="AQ132" s="133" t="s">
        <v>217</v>
      </c>
      <c r="AR132" s="135"/>
      <c r="AS132" s="135"/>
      <c r="AT132" s="135"/>
      <c r="AU132" s="135"/>
      <c r="AV132" s="132">
        <v>2825</v>
      </c>
      <c r="AW132" s="132">
        <v>931.54000122499997</v>
      </c>
      <c r="AX132" s="132">
        <v>1893.459998775</v>
      </c>
      <c r="AY132" s="133" t="s">
        <v>351</v>
      </c>
      <c r="AZ132" s="133" t="s">
        <v>355</v>
      </c>
      <c r="BA132" s="128" t="s">
        <v>354</v>
      </c>
      <c r="BB132" s="135"/>
      <c r="BC132" s="132">
        <v>2825</v>
      </c>
      <c r="BD132" s="132">
        <v>2825</v>
      </c>
      <c r="BE132" s="132">
        <v>0</v>
      </c>
      <c r="BF132" s="132">
        <v>0.43093999999999999</v>
      </c>
      <c r="BG132" s="135"/>
      <c r="BH132" s="132">
        <v>931.54000122499997</v>
      </c>
      <c r="BI132" s="132">
        <v>1893.459998775</v>
      </c>
      <c r="BJ132" s="132">
        <v>2825</v>
      </c>
      <c r="BK132" s="132"/>
      <c r="BL132" s="132">
        <v>89</v>
      </c>
      <c r="BM132" s="135"/>
      <c r="BN132" s="135"/>
      <c r="BO132" s="135"/>
      <c r="BP132" s="135"/>
      <c r="BQ132" s="135"/>
      <c r="BR132" s="135"/>
      <c r="BS132" s="135"/>
      <c r="BT132" s="135"/>
      <c r="BU132" s="135"/>
      <c r="BV132" s="135"/>
      <c r="BW132" s="132" t="s">
        <v>353</v>
      </c>
    </row>
    <row r="133" spans="1:75" ht="15" customHeight="1" x14ac:dyDescent="0.3">
      <c r="A133" s="35" t="s">
        <v>151</v>
      </c>
      <c r="B133" s="115" t="s">
        <v>338</v>
      </c>
      <c r="C133" s="115" t="s">
        <v>151</v>
      </c>
      <c r="D133" s="159" t="s">
        <v>346</v>
      </c>
      <c r="E133" s="159"/>
      <c r="F133" s="20" t="s">
        <v>199</v>
      </c>
      <c r="G133" s="20" t="s">
        <v>199</v>
      </c>
      <c r="H133" s="20" t="s">
        <v>199</v>
      </c>
      <c r="I133" s="27">
        <f>I134+I137+I142+I146+I148</f>
        <v>0</v>
      </c>
      <c r="J133" s="27">
        <f t="shared" ref="J133:K133" si="51">J134+J137+J142+J146+J148</f>
        <v>0</v>
      </c>
      <c r="K133" s="27">
        <f t="shared" si="51"/>
        <v>0</v>
      </c>
      <c r="L133" s="50" t="s">
        <v>151</v>
      </c>
      <c r="M133" s="27">
        <f>M134+M137+M142</f>
        <v>59.407690000000002</v>
      </c>
      <c r="N133" s="54" t="s">
        <v>151</v>
      </c>
    </row>
    <row r="134" spans="1:75" ht="15" customHeight="1" x14ac:dyDescent="0.3">
      <c r="A134" s="35" t="s">
        <v>151</v>
      </c>
      <c r="B134" s="115" t="s">
        <v>338</v>
      </c>
      <c r="C134" s="115" t="s">
        <v>172</v>
      </c>
      <c r="D134" s="159" t="s">
        <v>225</v>
      </c>
      <c r="E134" s="159"/>
      <c r="F134" s="20" t="s">
        <v>199</v>
      </c>
      <c r="G134" s="20" t="s">
        <v>199</v>
      </c>
      <c r="H134" s="20" t="s">
        <v>199</v>
      </c>
      <c r="I134" s="27">
        <f>SUM(I135:I135)</f>
        <v>0</v>
      </c>
      <c r="J134" s="27">
        <f>SUM(J135:J135)</f>
        <v>0</v>
      </c>
      <c r="K134" s="27">
        <f>SUM(K135:K135)</f>
        <v>0</v>
      </c>
      <c r="L134" s="50" t="s">
        <v>151</v>
      </c>
      <c r="M134" s="27">
        <f>SUM(M135:M135)</f>
        <v>0</v>
      </c>
      <c r="N134" s="54" t="s">
        <v>151</v>
      </c>
      <c r="AI134" s="50" t="s">
        <v>60</v>
      </c>
      <c r="AS134" s="27">
        <f>SUM(AJ135:AJ135)</f>
        <v>0</v>
      </c>
      <c r="AT134" s="27">
        <f>SUM(AK135:AK135)</f>
        <v>0</v>
      </c>
      <c r="AU134" s="27">
        <f>SUM(AL135:AL135)</f>
        <v>0</v>
      </c>
    </row>
    <row r="135" spans="1:75" ht="15" customHeight="1" x14ac:dyDescent="0.3">
      <c r="A135" s="117">
        <v>66</v>
      </c>
      <c r="B135" s="116" t="s">
        <v>338</v>
      </c>
      <c r="C135" s="114" t="s">
        <v>63</v>
      </c>
      <c r="D135" s="160" t="s">
        <v>242</v>
      </c>
      <c r="E135" s="160"/>
      <c r="F135" s="114" t="s">
        <v>211</v>
      </c>
      <c r="G135" s="32">
        <v>523</v>
      </c>
      <c r="H135" s="237"/>
      <c r="I135" s="32">
        <f>G135*AO135</f>
        <v>0</v>
      </c>
      <c r="J135" s="32">
        <f>G135*AP135</f>
        <v>0</v>
      </c>
      <c r="K135" s="32">
        <f>G135*H135</f>
        <v>0</v>
      </c>
      <c r="L135" s="32">
        <v>0</v>
      </c>
      <c r="M135" s="32">
        <f>G135*L135</f>
        <v>0</v>
      </c>
      <c r="N135" s="47" t="s">
        <v>181</v>
      </c>
      <c r="Z135" s="32">
        <f>IF(AQ135="5",BJ135,0)</f>
        <v>0</v>
      </c>
      <c r="AB135" s="32">
        <f>IF(AQ135="1",BH135,0)</f>
        <v>0</v>
      </c>
      <c r="AC135" s="32">
        <f>IF(AQ135="1",BI135,0)</f>
        <v>0</v>
      </c>
      <c r="AD135" s="32">
        <f>IF(AQ135="7",BH135,0)</f>
        <v>0</v>
      </c>
      <c r="AE135" s="32">
        <f>IF(AQ135="7",BI135,0)</f>
        <v>0</v>
      </c>
      <c r="AF135" s="32">
        <f>IF(AQ135="2",BH135,0)</f>
        <v>0</v>
      </c>
      <c r="AG135" s="32">
        <f>IF(AQ135="2",BI135,0)</f>
        <v>0</v>
      </c>
      <c r="AH135" s="32">
        <f>IF(AQ135="0",BJ135,0)</f>
        <v>0</v>
      </c>
      <c r="AI135" s="50" t="s">
        <v>60</v>
      </c>
      <c r="AJ135" s="32">
        <f>IF(AN135=0,K135,0)</f>
        <v>0</v>
      </c>
      <c r="AK135" s="32">
        <f>IF(AN135=15,K135,0)</f>
        <v>0</v>
      </c>
      <c r="AL135" s="32">
        <f>IF(AN135=21,K135,0)</f>
        <v>0</v>
      </c>
      <c r="AN135" s="32">
        <v>21</v>
      </c>
      <c r="AO135" s="32">
        <f>H135*0</f>
        <v>0</v>
      </c>
      <c r="AP135" s="32">
        <f>H135*(1-0)</f>
        <v>0</v>
      </c>
      <c r="AQ135" s="29" t="s">
        <v>217</v>
      </c>
      <c r="AV135" s="32">
        <f>AW135+AX135</f>
        <v>0</v>
      </c>
      <c r="AW135" s="32">
        <f>G135*AO135</f>
        <v>0</v>
      </c>
      <c r="AX135" s="32">
        <f>G135*AP135</f>
        <v>0</v>
      </c>
      <c r="AY135" s="29" t="s">
        <v>104</v>
      </c>
      <c r="AZ135" s="29" t="s">
        <v>188</v>
      </c>
      <c r="BA135" s="50" t="s">
        <v>234</v>
      </c>
      <c r="BC135" s="32">
        <f>AW135+AX135</f>
        <v>0</v>
      </c>
      <c r="BD135" s="32">
        <f>H135/(100-BE135)*100</f>
        <v>0</v>
      </c>
      <c r="BE135" s="32">
        <v>0</v>
      </c>
      <c r="BF135" s="32">
        <f>M135</f>
        <v>0</v>
      </c>
      <c r="BH135" s="32">
        <f>G135*AO135</f>
        <v>0</v>
      </c>
      <c r="BI135" s="32">
        <f>G135*AP135</f>
        <v>0</v>
      </c>
      <c r="BJ135" s="32">
        <f>G135*H135</f>
        <v>0</v>
      </c>
      <c r="BK135" s="32"/>
      <c r="BL135" s="32">
        <v>18</v>
      </c>
    </row>
    <row r="136" spans="1:75" s="68" customFormat="1" ht="13.5" customHeight="1" x14ac:dyDescent="0.3">
      <c r="A136" s="84"/>
      <c r="C136" s="98" t="s">
        <v>108</v>
      </c>
      <c r="D136" s="161" t="s">
        <v>343</v>
      </c>
      <c r="E136" s="162"/>
      <c r="F136" s="162"/>
      <c r="G136" s="162"/>
      <c r="H136" s="162"/>
      <c r="I136" s="162"/>
      <c r="J136" s="162"/>
      <c r="K136" s="162"/>
      <c r="L136" s="162"/>
      <c r="M136" s="162"/>
      <c r="N136" s="163"/>
    </row>
    <row r="137" spans="1:75" ht="15" customHeight="1" x14ac:dyDescent="0.3">
      <c r="A137" s="35" t="s">
        <v>151</v>
      </c>
      <c r="B137" s="115" t="s">
        <v>338</v>
      </c>
      <c r="C137" s="115" t="s">
        <v>133</v>
      </c>
      <c r="D137" s="159" t="s">
        <v>144</v>
      </c>
      <c r="E137" s="159"/>
      <c r="F137" s="20" t="s">
        <v>199</v>
      </c>
      <c r="G137" s="20" t="s">
        <v>199</v>
      </c>
      <c r="H137" s="20" t="s">
        <v>199</v>
      </c>
      <c r="I137" s="27">
        <f>SUM(I138:I140)</f>
        <v>0</v>
      </c>
      <c r="J137" s="27">
        <f>SUM(J138:J140)</f>
        <v>0</v>
      </c>
      <c r="K137" s="27">
        <f>SUM(K138:K140)</f>
        <v>0</v>
      </c>
      <c r="L137" s="50" t="s">
        <v>151</v>
      </c>
      <c r="M137" s="27">
        <f>SUM(M138:M140)</f>
        <v>5</v>
      </c>
      <c r="N137" s="54" t="s">
        <v>151</v>
      </c>
      <c r="AI137" s="50" t="s">
        <v>68</v>
      </c>
      <c r="AS137" s="27">
        <f>SUM(AJ138:AJ140)</f>
        <v>0</v>
      </c>
      <c r="AT137" s="27">
        <f>SUM(AK138:AK140)</f>
        <v>0</v>
      </c>
      <c r="AU137" s="27">
        <f>SUM(AL138:AL140)</f>
        <v>0</v>
      </c>
    </row>
    <row r="138" spans="1:75" ht="15" customHeight="1" x14ac:dyDescent="0.3">
      <c r="A138" s="117">
        <v>67</v>
      </c>
      <c r="B138" s="116" t="s">
        <v>338</v>
      </c>
      <c r="C138" s="114" t="s">
        <v>123</v>
      </c>
      <c r="D138" s="160" t="s">
        <v>245</v>
      </c>
      <c r="E138" s="160"/>
      <c r="F138" s="114" t="s">
        <v>211</v>
      </c>
      <c r="G138" s="32">
        <v>20</v>
      </c>
      <c r="H138" s="237"/>
      <c r="I138" s="32">
        <v>0</v>
      </c>
      <c r="J138" s="32">
        <f>G138*H138</f>
        <v>0</v>
      </c>
      <c r="K138" s="32">
        <f>G138*H138</f>
        <v>0</v>
      </c>
      <c r="L138" s="32">
        <v>0.25</v>
      </c>
      <c r="M138" s="32">
        <f>G138*L138</f>
        <v>5</v>
      </c>
      <c r="N138" s="47" t="s">
        <v>181</v>
      </c>
      <c r="Z138" s="32">
        <f>IF(AQ138="5",BJ138,0)</f>
        <v>0</v>
      </c>
      <c r="AB138" s="32">
        <f>IF(AQ138="1",BH138,0)</f>
        <v>0</v>
      </c>
      <c r="AC138" s="32">
        <f>IF(AQ138="1",BI138,0)</f>
        <v>0</v>
      </c>
      <c r="AD138" s="32">
        <f>IF(AQ138="7",BH138,0)</f>
        <v>0</v>
      </c>
      <c r="AE138" s="32">
        <f>IF(AQ138="7",BI138,0)</f>
        <v>0</v>
      </c>
      <c r="AF138" s="32">
        <f>IF(AQ138="2",BH138,0)</f>
        <v>0</v>
      </c>
      <c r="AG138" s="32">
        <f>IF(AQ138="2",BI138,0)</f>
        <v>0</v>
      </c>
      <c r="AH138" s="32">
        <f>IF(AQ138="0",BJ138,0)</f>
        <v>0</v>
      </c>
      <c r="AI138" s="50" t="s">
        <v>68</v>
      </c>
      <c r="AJ138" s="32">
        <f>IF(AN138=0,K138,0)</f>
        <v>0</v>
      </c>
      <c r="AK138" s="32">
        <f>IF(AN138=15,K138,0)</f>
        <v>0</v>
      </c>
      <c r="AL138" s="32">
        <f>IF(AN138=21,K138,0)</f>
        <v>0</v>
      </c>
      <c r="AN138" s="32">
        <v>21</v>
      </c>
      <c r="AO138" s="32">
        <f>H138*0.359187344584943</f>
        <v>0</v>
      </c>
      <c r="AP138" s="32">
        <f>H138*(1-0.359187344584943)</f>
        <v>0</v>
      </c>
      <c r="AQ138" s="29" t="s">
        <v>217</v>
      </c>
      <c r="AV138" s="32">
        <f>AW138+AX138</f>
        <v>0</v>
      </c>
      <c r="AW138" s="32">
        <f>G138*AO138</f>
        <v>0</v>
      </c>
      <c r="AX138" s="32">
        <f>G138*AP138</f>
        <v>0</v>
      </c>
      <c r="AY138" s="29" t="s">
        <v>232</v>
      </c>
      <c r="AZ138" s="29" t="s">
        <v>233</v>
      </c>
      <c r="BA138" s="50" t="s">
        <v>85</v>
      </c>
      <c r="BC138" s="32">
        <f>AW138+AX138</f>
        <v>0</v>
      </c>
      <c r="BD138" s="32">
        <f>H138/(100-BE138)*100</f>
        <v>0</v>
      </c>
      <c r="BE138" s="32">
        <v>0</v>
      </c>
      <c r="BF138" s="32">
        <f>M138</f>
        <v>5</v>
      </c>
      <c r="BH138" s="32">
        <f>G138*AO138</f>
        <v>0</v>
      </c>
      <c r="BI138" s="32">
        <f>G138*AP138</f>
        <v>0</v>
      </c>
      <c r="BJ138" s="32">
        <f>G138*H138</f>
        <v>0</v>
      </c>
      <c r="BK138" s="32"/>
      <c r="BL138" s="32">
        <v>56</v>
      </c>
    </row>
    <row r="139" spans="1:75" ht="15" customHeight="1" x14ac:dyDescent="0.3">
      <c r="A139" s="123"/>
      <c r="B139" s="120"/>
      <c r="C139" s="98" t="s">
        <v>108</v>
      </c>
      <c r="D139" s="161" t="s">
        <v>377</v>
      </c>
      <c r="E139" s="162"/>
      <c r="F139" s="162"/>
      <c r="G139" s="162"/>
      <c r="H139" s="162"/>
      <c r="I139" s="162"/>
      <c r="J139" s="162"/>
      <c r="K139" s="162"/>
      <c r="L139" s="162"/>
      <c r="M139" s="162"/>
      <c r="N139" s="163"/>
      <c r="Z139" s="32"/>
      <c r="AB139" s="32"/>
      <c r="AC139" s="32"/>
      <c r="AD139" s="32"/>
      <c r="AE139" s="32"/>
      <c r="AF139" s="32"/>
      <c r="AG139" s="32"/>
      <c r="AH139" s="32"/>
      <c r="AI139" s="50"/>
      <c r="AJ139" s="32"/>
      <c r="AK139" s="32"/>
      <c r="AL139" s="32"/>
      <c r="AN139" s="32"/>
      <c r="AO139" s="32"/>
      <c r="AP139" s="32"/>
      <c r="AQ139" s="29"/>
      <c r="AV139" s="32"/>
      <c r="AW139" s="32"/>
      <c r="AX139" s="32"/>
      <c r="AY139" s="29"/>
      <c r="AZ139" s="29"/>
      <c r="BA139" s="50"/>
      <c r="BC139" s="32"/>
      <c r="BD139" s="32"/>
      <c r="BE139" s="32"/>
      <c r="BF139" s="32"/>
      <c r="BH139" s="32"/>
      <c r="BI139" s="32"/>
      <c r="BJ139" s="32"/>
      <c r="BK139" s="32"/>
      <c r="BL139" s="32"/>
    </row>
    <row r="140" spans="1:75" ht="15.6" customHeight="1" x14ac:dyDescent="0.3">
      <c r="A140" s="117">
        <v>68</v>
      </c>
      <c r="B140" s="116" t="s">
        <v>338</v>
      </c>
      <c r="C140" s="114" t="s">
        <v>69</v>
      </c>
      <c r="D140" s="160" t="s">
        <v>153</v>
      </c>
      <c r="E140" s="160"/>
      <c r="F140" s="114" t="s">
        <v>211</v>
      </c>
      <c r="G140" s="32">
        <v>200</v>
      </c>
      <c r="H140" s="237"/>
      <c r="I140" s="32">
        <v>0</v>
      </c>
      <c r="J140" s="32">
        <f>G140*H140</f>
        <v>0</v>
      </c>
      <c r="K140" s="32">
        <f>G140*H140</f>
        <v>0</v>
      </c>
      <c r="L140" s="32">
        <v>0</v>
      </c>
      <c r="M140" s="32">
        <f>G140*L140</f>
        <v>0</v>
      </c>
      <c r="N140" s="47" t="s">
        <v>181</v>
      </c>
      <c r="Z140" s="32">
        <f>IF(AQ140="5",BJ140,0)</f>
        <v>0</v>
      </c>
      <c r="AB140" s="32">
        <f>IF(AQ140="1",BH140,0)</f>
        <v>0</v>
      </c>
      <c r="AC140" s="32">
        <f>IF(AQ140="1",BI140,0)</f>
        <v>0</v>
      </c>
      <c r="AD140" s="32">
        <f>IF(AQ140="7",BH140,0)</f>
        <v>0</v>
      </c>
      <c r="AE140" s="32">
        <f>IF(AQ140="7",BI140,0)</f>
        <v>0</v>
      </c>
      <c r="AF140" s="32">
        <f>IF(AQ140="2",BH140,0)</f>
        <v>0</v>
      </c>
      <c r="AG140" s="32">
        <f>IF(AQ140="2",BI140,0)</f>
        <v>0</v>
      </c>
      <c r="AH140" s="32">
        <f>IF(AQ140="0",BJ140,0)</f>
        <v>0</v>
      </c>
      <c r="AI140" s="50" t="s">
        <v>68</v>
      </c>
      <c r="AJ140" s="32">
        <f>IF(AN140=0,K140,0)</f>
        <v>0</v>
      </c>
      <c r="AK140" s="32">
        <f>IF(AN140=15,K140,0)</f>
        <v>0</v>
      </c>
      <c r="AL140" s="32">
        <f>IF(AN140=21,K140,0)</f>
        <v>0</v>
      </c>
      <c r="AN140" s="32">
        <v>21</v>
      </c>
      <c r="AO140" s="32">
        <f>H140*0.0118836915297092</f>
        <v>0</v>
      </c>
      <c r="AP140" s="32">
        <f>H140*(1-0.0118836915297092)</f>
        <v>0</v>
      </c>
      <c r="AQ140" s="29" t="s">
        <v>217</v>
      </c>
      <c r="AV140" s="32">
        <f>AW140+AX140</f>
        <v>0</v>
      </c>
      <c r="AW140" s="32">
        <f>G140*AO140</f>
        <v>0</v>
      </c>
      <c r="AX140" s="32">
        <f>G140*AP140</f>
        <v>0</v>
      </c>
      <c r="AY140" s="29" t="s">
        <v>232</v>
      </c>
      <c r="AZ140" s="29" t="s">
        <v>233</v>
      </c>
      <c r="BA140" s="50" t="s">
        <v>85</v>
      </c>
      <c r="BC140" s="32">
        <f>AW140+AX140</f>
        <v>0</v>
      </c>
      <c r="BD140" s="32">
        <f>H140/(100-BE140)*100</f>
        <v>0</v>
      </c>
      <c r="BE140" s="32">
        <v>0</v>
      </c>
      <c r="BF140" s="32">
        <f>M140</f>
        <v>0</v>
      </c>
      <c r="BH140" s="32">
        <f>G140*AO140</f>
        <v>0</v>
      </c>
      <c r="BI140" s="32">
        <f>G140*AP140</f>
        <v>0</v>
      </c>
      <c r="BJ140" s="32">
        <f>G140*H140</f>
        <v>0</v>
      </c>
      <c r="BK140" s="32"/>
      <c r="BL140" s="32">
        <v>56</v>
      </c>
    </row>
    <row r="141" spans="1:75" ht="15" customHeight="1" x14ac:dyDescent="0.3">
      <c r="A141" s="123"/>
      <c r="B141" s="120"/>
      <c r="C141" s="98" t="s">
        <v>108</v>
      </c>
      <c r="D141" s="161" t="s">
        <v>376</v>
      </c>
      <c r="E141" s="162"/>
      <c r="F141" s="162"/>
      <c r="G141" s="162"/>
      <c r="H141" s="162"/>
      <c r="I141" s="162"/>
      <c r="J141" s="162"/>
      <c r="K141" s="162"/>
      <c r="L141" s="162"/>
      <c r="M141" s="162"/>
      <c r="N141" s="163"/>
      <c r="Z141" s="32"/>
      <c r="AB141" s="32"/>
      <c r="AC141" s="32"/>
      <c r="AD141" s="32"/>
      <c r="AE141" s="32"/>
      <c r="AF141" s="32"/>
      <c r="AG141" s="32"/>
      <c r="AH141" s="32"/>
      <c r="AI141" s="50"/>
      <c r="AJ141" s="32"/>
      <c r="AK141" s="32"/>
      <c r="AL141" s="32"/>
      <c r="AN141" s="32"/>
      <c r="AO141" s="32"/>
      <c r="AP141" s="32"/>
      <c r="AQ141" s="29"/>
      <c r="AV141" s="32"/>
      <c r="AW141" s="32"/>
      <c r="AX141" s="32"/>
      <c r="AY141" s="29"/>
      <c r="AZ141" s="29"/>
      <c r="BA141" s="50"/>
      <c r="BC141" s="32"/>
      <c r="BD141" s="32"/>
      <c r="BE141" s="32"/>
      <c r="BF141" s="32"/>
      <c r="BH141" s="32"/>
      <c r="BI141" s="32"/>
      <c r="BJ141" s="32"/>
      <c r="BK141" s="32"/>
      <c r="BL141" s="32"/>
    </row>
    <row r="142" spans="1:75" ht="15" customHeight="1" x14ac:dyDescent="0.3">
      <c r="A142" s="35" t="s">
        <v>151</v>
      </c>
      <c r="B142" s="115" t="s">
        <v>338</v>
      </c>
      <c r="C142" s="115" t="s">
        <v>202</v>
      </c>
      <c r="D142" s="159" t="s">
        <v>107</v>
      </c>
      <c r="E142" s="159"/>
      <c r="F142" s="20" t="s">
        <v>199</v>
      </c>
      <c r="G142" s="20" t="s">
        <v>199</v>
      </c>
      <c r="H142" s="20" t="s">
        <v>199</v>
      </c>
      <c r="I142" s="27">
        <f>SUM(I143:I145)</f>
        <v>0</v>
      </c>
      <c r="J142" s="27">
        <f>SUM(J143:J145)</f>
        <v>0</v>
      </c>
      <c r="K142" s="27">
        <f>SUM(K143:K145)</f>
        <v>0</v>
      </c>
      <c r="L142" s="50" t="s">
        <v>151</v>
      </c>
      <c r="M142" s="27">
        <f>SUM(M143:M145)</f>
        <v>54.407690000000002</v>
      </c>
      <c r="N142" s="54" t="s">
        <v>151</v>
      </c>
      <c r="AI142" s="50" t="s">
        <v>60</v>
      </c>
      <c r="AS142" s="27">
        <f>SUM(AJ143:AJ145)</f>
        <v>0</v>
      </c>
      <c r="AT142" s="27">
        <f>SUM(AK143:AK145)</f>
        <v>0</v>
      </c>
      <c r="AU142" s="27">
        <f>SUM(AL143:AL145)</f>
        <v>0</v>
      </c>
    </row>
    <row r="143" spans="1:75" ht="15" customHeight="1" x14ac:dyDescent="0.3">
      <c r="A143" s="117">
        <v>69</v>
      </c>
      <c r="B143" s="116" t="s">
        <v>338</v>
      </c>
      <c r="C143" s="114" t="s">
        <v>128</v>
      </c>
      <c r="D143" s="160" t="s">
        <v>142</v>
      </c>
      <c r="E143" s="160"/>
      <c r="F143" s="114" t="s">
        <v>211</v>
      </c>
      <c r="G143" s="32">
        <v>523</v>
      </c>
      <c r="H143" s="237"/>
      <c r="I143" s="32">
        <f>G143*AO143</f>
        <v>0</v>
      </c>
      <c r="J143" s="32">
        <f>G143*AP143</f>
        <v>0</v>
      </c>
      <c r="K143" s="32">
        <f>G143*H143</f>
        <v>0</v>
      </c>
      <c r="L143" s="32">
        <v>2.9999999999999997E-4</v>
      </c>
      <c r="M143" s="32">
        <f>G143*L143</f>
        <v>0.15689999999999998</v>
      </c>
      <c r="N143" s="47" t="s">
        <v>181</v>
      </c>
      <c r="Z143" s="32">
        <f>IF(AQ143="5",BJ143,0)</f>
        <v>0</v>
      </c>
      <c r="AB143" s="32">
        <f>IF(AQ143="1",BH143,0)</f>
        <v>0</v>
      </c>
      <c r="AC143" s="32">
        <f>IF(AQ143="1",BI143,0)</f>
        <v>0</v>
      </c>
      <c r="AD143" s="32">
        <f>IF(AQ143="7",BH143,0)</f>
        <v>0</v>
      </c>
      <c r="AE143" s="32">
        <f>IF(AQ143="7",BI143,0)</f>
        <v>0</v>
      </c>
      <c r="AF143" s="32">
        <f>IF(AQ143="2",BH143,0)</f>
        <v>0</v>
      </c>
      <c r="AG143" s="32">
        <f>IF(AQ143="2",BI143,0)</f>
        <v>0</v>
      </c>
      <c r="AH143" s="32">
        <f>IF(AQ143="0",BJ143,0)</f>
        <v>0</v>
      </c>
      <c r="AI143" s="50" t="s">
        <v>60</v>
      </c>
      <c r="AJ143" s="32">
        <f>IF(AN143=0,K143,0)</f>
        <v>0</v>
      </c>
      <c r="AK143" s="32">
        <f>IF(AN143=15,K143,0)</f>
        <v>0</v>
      </c>
      <c r="AL143" s="32">
        <f>IF(AN143=21,K143,0)</f>
        <v>0</v>
      </c>
      <c r="AN143" s="32">
        <v>21</v>
      </c>
      <c r="AO143" s="32">
        <f>H143*0.770689655172414</f>
        <v>0</v>
      </c>
      <c r="AP143" s="32">
        <f>H143*(1-0.770689655172414)</f>
        <v>0</v>
      </c>
      <c r="AQ143" s="29" t="s">
        <v>217</v>
      </c>
      <c r="AV143" s="32">
        <f>AW143+AX143</f>
        <v>0</v>
      </c>
      <c r="AW143" s="32">
        <f>G143*AO143</f>
        <v>0</v>
      </c>
      <c r="AX143" s="32">
        <f>G143*AP143</f>
        <v>0</v>
      </c>
      <c r="AY143" s="29" t="s">
        <v>88</v>
      </c>
      <c r="AZ143" s="29" t="s">
        <v>130</v>
      </c>
      <c r="BA143" s="50" t="s">
        <v>234</v>
      </c>
      <c r="BC143" s="32">
        <f>AW143+AX143</f>
        <v>0</v>
      </c>
      <c r="BD143" s="32">
        <f>H143/(100-BE143)*100</f>
        <v>0</v>
      </c>
      <c r="BE143" s="32">
        <v>0</v>
      </c>
      <c r="BF143" s="32">
        <f>M143</f>
        <v>0.15689999999999998</v>
      </c>
      <c r="BH143" s="32">
        <f>G143*AO143</f>
        <v>0</v>
      </c>
      <c r="BI143" s="32">
        <f>G143*AP143</f>
        <v>0</v>
      </c>
      <c r="BJ143" s="32">
        <f>G143*H143</f>
        <v>0</v>
      </c>
      <c r="BK143" s="32"/>
      <c r="BL143" s="32">
        <v>57</v>
      </c>
    </row>
    <row r="144" spans="1:75" ht="15" customHeight="1" x14ac:dyDescent="0.3">
      <c r="A144" s="117">
        <v>70</v>
      </c>
      <c r="B144" s="116" t="s">
        <v>338</v>
      </c>
      <c r="C144" s="114" t="s">
        <v>56</v>
      </c>
      <c r="D144" s="160" t="s">
        <v>246</v>
      </c>
      <c r="E144" s="160"/>
      <c r="F144" s="114" t="s">
        <v>211</v>
      </c>
      <c r="G144" s="32">
        <v>523</v>
      </c>
      <c r="H144" s="237"/>
      <c r="I144" s="32">
        <f>G144*AO144</f>
        <v>0</v>
      </c>
      <c r="J144" s="32">
        <f>G144*AP144</f>
        <v>0</v>
      </c>
      <c r="K144" s="32">
        <f>G144*H144</f>
        <v>0</v>
      </c>
      <c r="L144" s="32">
        <v>0.10373</v>
      </c>
      <c r="M144" s="32">
        <f>G144*L144</f>
        <v>54.250790000000002</v>
      </c>
      <c r="N144" s="47" t="s">
        <v>181</v>
      </c>
      <c r="Z144" s="32">
        <f>IF(AQ144="5",BJ144,0)</f>
        <v>0</v>
      </c>
      <c r="AB144" s="32">
        <f>IF(AQ144="1",BH144,0)</f>
        <v>0</v>
      </c>
      <c r="AC144" s="32">
        <f>IF(AQ144="1",BI144,0)</f>
        <v>0</v>
      </c>
      <c r="AD144" s="32">
        <f>IF(AQ144="7",BH144,0)</f>
        <v>0</v>
      </c>
      <c r="AE144" s="32">
        <f>IF(AQ144="7",BI144,0)</f>
        <v>0</v>
      </c>
      <c r="AF144" s="32">
        <f>IF(AQ144="2",BH144,0)</f>
        <v>0</v>
      </c>
      <c r="AG144" s="32">
        <f>IF(AQ144="2",BI144,0)</f>
        <v>0</v>
      </c>
      <c r="AH144" s="32">
        <f>IF(AQ144="0",BJ144,0)</f>
        <v>0</v>
      </c>
      <c r="AI144" s="50" t="s">
        <v>60</v>
      </c>
      <c r="AJ144" s="32">
        <f>IF(AN144=0,K144,0)</f>
        <v>0</v>
      </c>
      <c r="AK144" s="32">
        <f>IF(AN144=15,K144,0)</f>
        <v>0</v>
      </c>
      <c r="AL144" s="32">
        <f>IF(AN144=21,K144,0)</f>
        <v>0</v>
      </c>
      <c r="AN144" s="32">
        <v>21</v>
      </c>
      <c r="AO144" s="32">
        <f>H144*0.587014563106796</f>
        <v>0</v>
      </c>
      <c r="AP144" s="32">
        <f>H144*(1-0.587014563106796)</f>
        <v>0</v>
      </c>
      <c r="AQ144" s="29" t="s">
        <v>217</v>
      </c>
      <c r="AV144" s="32">
        <f>AW144+AX144</f>
        <v>0</v>
      </c>
      <c r="AW144" s="32">
        <f>G144*AO144</f>
        <v>0</v>
      </c>
      <c r="AX144" s="32">
        <f>G144*AP144</f>
        <v>0</v>
      </c>
      <c r="AY144" s="29" t="s">
        <v>88</v>
      </c>
      <c r="AZ144" s="29" t="s">
        <v>130</v>
      </c>
      <c r="BA144" s="50" t="s">
        <v>234</v>
      </c>
      <c r="BC144" s="32">
        <f>AW144+AX144</f>
        <v>0</v>
      </c>
      <c r="BD144" s="32">
        <f>H144/(100-BE144)*100</f>
        <v>0</v>
      </c>
      <c r="BE144" s="32">
        <v>0</v>
      </c>
      <c r="BF144" s="32">
        <f>M144</f>
        <v>54.250790000000002</v>
      </c>
      <c r="BH144" s="32">
        <f>G144*AO144</f>
        <v>0</v>
      </c>
      <c r="BI144" s="32">
        <f>G144*AP144</f>
        <v>0</v>
      </c>
      <c r="BJ144" s="32">
        <f>G144*H144</f>
        <v>0</v>
      </c>
      <c r="BK144" s="32"/>
      <c r="BL144" s="32">
        <v>57</v>
      </c>
    </row>
    <row r="145" spans="1:75" ht="13.5" customHeight="1" x14ac:dyDescent="0.3">
      <c r="A145" s="41"/>
      <c r="C145" s="12"/>
      <c r="D145" s="193"/>
      <c r="E145" s="194"/>
      <c r="F145" s="194"/>
      <c r="G145" s="194"/>
      <c r="H145" s="194"/>
      <c r="I145" s="194"/>
      <c r="J145" s="194"/>
      <c r="K145" s="194"/>
      <c r="L145" s="194"/>
      <c r="M145" s="194"/>
      <c r="N145" s="195"/>
    </row>
    <row r="146" spans="1:75" ht="15" customHeight="1" x14ac:dyDescent="0.3">
      <c r="A146" s="35" t="s">
        <v>151</v>
      </c>
      <c r="B146" s="115" t="s">
        <v>338</v>
      </c>
      <c r="C146" s="115" t="s">
        <v>79</v>
      </c>
      <c r="D146" s="115" t="s">
        <v>110</v>
      </c>
      <c r="E146" s="115"/>
      <c r="F146" s="20" t="s">
        <v>199</v>
      </c>
      <c r="G146" s="20" t="s">
        <v>199</v>
      </c>
      <c r="H146" s="20" t="s">
        <v>199</v>
      </c>
      <c r="I146" s="27">
        <f>SUM(I147:I147)</f>
        <v>0</v>
      </c>
      <c r="J146" s="27">
        <f>SUM(J147:J147)</f>
        <v>0</v>
      </c>
      <c r="K146" s="27">
        <f>SUM(K147:K147)</f>
        <v>0</v>
      </c>
      <c r="L146" s="50" t="s">
        <v>151</v>
      </c>
      <c r="M146" s="27">
        <f>SUM(M147:M147)</f>
        <v>0</v>
      </c>
      <c r="N146" s="54" t="s">
        <v>151</v>
      </c>
      <c r="AI146" s="50" t="s">
        <v>221</v>
      </c>
      <c r="AS146" s="27">
        <f>SUM(AJ147:AJ147)</f>
        <v>0</v>
      </c>
      <c r="AT146" s="27">
        <f>SUM(AK147:AK147)</f>
        <v>0</v>
      </c>
      <c r="AU146" s="27">
        <f>SUM(AL147:AL147)</f>
        <v>0</v>
      </c>
    </row>
    <row r="147" spans="1:75" ht="15" customHeight="1" x14ac:dyDescent="0.3">
      <c r="A147" s="117">
        <v>71</v>
      </c>
      <c r="B147" s="116" t="s">
        <v>338</v>
      </c>
      <c r="C147" s="114" t="s">
        <v>216</v>
      </c>
      <c r="D147" s="114" t="s">
        <v>9</v>
      </c>
      <c r="E147" s="114"/>
      <c r="F147" s="114" t="s">
        <v>99</v>
      </c>
      <c r="G147" s="32">
        <f>M133</f>
        <v>59.407690000000002</v>
      </c>
      <c r="H147" s="237"/>
      <c r="I147" s="32">
        <f>G147*AO147</f>
        <v>0</v>
      </c>
      <c r="J147" s="32">
        <f>G147*AP147</f>
        <v>0</v>
      </c>
      <c r="K147" s="32">
        <f>G147*H147</f>
        <v>0</v>
      </c>
      <c r="L147" s="32">
        <v>0</v>
      </c>
      <c r="M147" s="32">
        <f>G147*L147</f>
        <v>0</v>
      </c>
      <c r="N147" s="47" t="s">
        <v>181</v>
      </c>
      <c r="Z147" s="32">
        <f>IF(AQ147="5",BJ147,0)</f>
        <v>0</v>
      </c>
      <c r="AB147" s="32">
        <f>IF(AQ147="1",BH147,0)</f>
        <v>0</v>
      </c>
      <c r="AC147" s="32">
        <f>IF(AQ147="1",BI147,0)</f>
        <v>0</v>
      </c>
      <c r="AD147" s="32">
        <f>IF(AQ147="7",BH147,0)</f>
        <v>0</v>
      </c>
      <c r="AE147" s="32">
        <f>IF(AQ147="7",BI147,0)</f>
        <v>0</v>
      </c>
      <c r="AF147" s="32">
        <f>IF(AQ147="2",BH147,0)</f>
        <v>0</v>
      </c>
      <c r="AG147" s="32">
        <f>IF(AQ147="2",BI147,0)</f>
        <v>0</v>
      </c>
      <c r="AH147" s="32">
        <f>IF(AQ147="0",BJ147,0)</f>
        <v>0</v>
      </c>
      <c r="AI147" s="50" t="s">
        <v>221</v>
      </c>
      <c r="AJ147" s="32">
        <f>IF(AN147=0,K147,0)</f>
        <v>0</v>
      </c>
      <c r="AK147" s="32">
        <f>IF(AN147=15,K147,0)</f>
        <v>0</v>
      </c>
      <c r="AL147" s="32">
        <f>IF(AN147=21,K147,0)</f>
        <v>0</v>
      </c>
      <c r="AN147" s="32">
        <v>21</v>
      </c>
      <c r="AO147" s="32">
        <f>H147*0</f>
        <v>0</v>
      </c>
      <c r="AP147" s="32">
        <f>H147*(1-0)</f>
        <v>0</v>
      </c>
      <c r="AQ147" s="29" t="s">
        <v>114</v>
      </c>
      <c r="AV147" s="32">
        <f>AW147+AX147</f>
        <v>0</v>
      </c>
      <c r="AW147" s="32">
        <f>G147*AO147</f>
        <v>0</v>
      </c>
      <c r="AX147" s="32">
        <f>G147*AP147</f>
        <v>0</v>
      </c>
      <c r="AY147" s="29" t="s">
        <v>73</v>
      </c>
      <c r="AZ147" s="29" t="s">
        <v>120</v>
      </c>
      <c r="BA147" s="50" t="s">
        <v>27</v>
      </c>
      <c r="BC147" s="32">
        <f>AW147+AX147</f>
        <v>0</v>
      </c>
      <c r="BD147" s="32">
        <f>H147/(100-BE147)*100</f>
        <v>0</v>
      </c>
      <c r="BE147" s="32">
        <v>0</v>
      </c>
      <c r="BF147" s="32">
        <f>M147</f>
        <v>0</v>
      </c>
      <c r="BH147" s="32">
        <f>G147*AO147</f>
        <v>0</v>
      </c>
      <c r="BI147" s="32">
        <f>G147*AP147</f>
        <v>0</v>
      </c>
      <c r="BJ147" s="32">
        <f>G147*H147</f>
        <v>0</v>
      </c>
      <c r="BK147" s="32"/>
      <c r="BL147" s="32"/>
    </row>
    <row r="148" spans="1:75" ht="15" customHeight="1" x14ac:dyDescent="0.3">
      <c r="A148" s="124" t="s">
        <v>151</v>
      </c>
      <c r="B148" s="119" t="s">
        <v>338</v>
      </c>
      <c r="C148" s="125" t="s">
        <v>348</v>
      </c>
      <c r="D148" s="164" t="s">
        <v>349</v>
      </c>
      <c r="E148" s="165"/>
      <c r="F148" s="127"/>
      <c r="G148" s="127"/>
      <c r="H148" s="127"/>
      <c r="I148" s="127">
        <f>I149</f>
        <v>0</v>
      </c>
      <c r="J148" s="127">
        <f t="shared" ref="J148:K148" si="52">J149</f>
        <v>0</v>
      </c>
      <c r="K148" s="127">
        <f t="shared" si="52"/>
        <v>0</v>
      </c>
      <c r="L148" s="127"/>
      <c r="M148" s="128" t="s">
        <v>151</v>
      </c>
      <c r="N148" s="127"/>
      <c r="Z148" s="32"/>
      <c r="AB148" s="32"/>
      <c r="AC148" s="32"/>
      <c r="AD148" s="32"/>
      <c r="AE148" s="32"/>
      <c r="AF148" s="32"/>
      <c r="AG148" s="32"/>
      <c r="AH148" s="32"/>
      <c r="AI148" s="50"/>
      <c r="AJ148" s="32"/>
      <c r="AK148" s="32"/>
      <c r="AL148" s="32"/>
      <c r="AN148" s="32"/>
      <c r="AO148" s="32"/>
      <c r="AP148" s="32"/>
      <c r="AQ148" s="29"/>
      <c r="AV148" s="32"/>
      <c r="AW148" s="32"/>
      <c r="AX148" s="32"/>
      <c r="AY148" s="29"/>
      <c r="AZ148" s="29"/>
      <c r="BA148" s="50"/>
      <c r="BC148" s="32"/>
      <c r="BD148" s="32"/>
      <c r="BE148" s="32"/>
      <c r="BF148" s="32"/>
      <c r="BH148" s="32"/>
      <c r="BI148" s="32"/>
      <c r="BJ148" s="32"/>
      <c r="BK148" s="32"/>
      <c r="BL148" s="32"/>
    </row>
    <row r="149" spans="1:75" ht="15" customHeight="1" x14ac:dyDescent="0.3">
      <c r="A149" s="129" t="s">
        <v>356</v>
      </c>
      <c r="B149" s="122" t="s">
        <v>338</v>
      </c>
      <c r="C149" s="130" t="s">
        <v>350</v>
      </c>
      <c r="D149" s="166" t="s">
        <v>357</v>
      </c>
      <c r="E149" s="167"/>
      <c r="F149" s="130" t="s">
        <v>50</v>
      </c>
      <c r="G149" s="132">
        <v>5</v>
      </c>
      <c r="H149" s="237"/>
      <c r="I149" s="32">
        <f>G149*0.4*H149</f>
        <v>0</v>
      </c>
      <c r="J149" s="32">
        <f>G149*0.6*H149</f>
        <v>0</v>
      </c>
      <c r="K149" s="32">
        <f>G149*H149</f>
        <v>0</v>
      </c>
      <c r="L149" s="32">
        <v>0</v>
      </c>
      <c r="M149" s="32">
        <f>G149*L149</f>
        <v>0</v>
      </c>
      <c r="N149" s="47" t="s">
        <v>181</v>
      </c>
      <c r="O149" s="132"/>
      <c r="P149" s="134"/>
      <c r="Q149" s="135"/>
      <c r="R149" s="135"/>
      <c r="S149" s="135"/>
      <c r="T149" s="135"/>
      <c r="U149" s="135"/>
      <c r="V149" s="135"/>
      <c r="W149" s="135"/>
      <c r="X149" s="135"/>
      <c r="Y149" s="135"/>
      <c r="Z149" s="132">
        <v>0</v>
      </c>
      <c r="AA149" s="135"/>
      <c r="AB149" s="132">
        <v>931.54000122499997</v>
      </c>
      <c r="AC149" s="132">
        <v>1893.459998775</v>
      </c>
      <c r="AD149" s="132">
        <v>0</v>
      </c>
      <c r="AE149" s="132">
        <v>0</v>
      </c>
      <c r="AF149" s="132">
        <v>0</v>
      </c>
      <c r="AG149" s="132">
        <v>0</v>
      </c>
      <c r="AH149" s="132">
        <v>0</v>
      </c>
      <c r="AI149" s="128" t="s">
        <v>352</v>
      </c>
      <c r="AJ149" s="132">
        <v>0</v>
      </c>
      <c r="AK149" s="132">
        <v>0</v>
      </c>
      <c r="AL149" s="132">
        <v>2825</v>
      </c>
      <c r="AM149" s="135"/>
      <c r="AN149" s="132">
        <v>21</v>
      </c>
      <c r="AO149" s="132">
        <v>931.54000122499997</v>
      </c>
      <c r="AP149" s="132">
        <v>1893.459998775</v>
      </c>
      <c r="AQ149" s="133" t="s">
        <v>217</v>
      </c>
      <c r="AR149" s="135"/>
      <c r="AS149" s="135"/>
      <c r="AT149" s="135"/>
      <c r="AU149" s="135"/>
      <c r="AV149" s="132">
        <v>2825</v>
      </c>
      <c r="AW149" s="132">
        <v>931.54000122499997</v>
      </c>
      <c r="AX149" s="132">
        <v>1893.459998775</v>
      </c>
      <c r="AY149" s="133" t="s">
        <v>351</v>
      </c>
      <c r="AZ149" s="133" t="s">
        <v>355</v>
      </c>
      <c r="BA149" s="128" t="s">
        <v>354</v>
      </c>
      <c r="BB149" s="135"/>
      <c r="BC149" s="132">
        <v>2825</v>
      </c>
      <c r="BD149" s="132">
        <v>2825</v>
      </c>
      <c r="BE149" s="132">
        <v>0</v>
      </c>
      <c r="BF149" s="132">
        <v>0.43093999999999999</v>
      </c>
      <c r="BG149" s="135"/>
      <c r="BH149" s="132">
        <v>931.54000122499997</v>
      </c>
      <c r="BI149" s="132">
        <v>1893.459998775</v>
      </c>
      <c r="BJ149" s="132">
        <v>2825</v>
      </c>
      <c r="BK149" s="132"/>
      <c r="BL149" s="132">
        <v>89</v>
      </c>
      <c r="BM149" s="135"/>
      <c r="BN149" s="135"/>
      <c r="BO149" s="135"/>
      <c r="BP149" s="135"/>
      <c r="BQ149" s="135"/>
      <c r="BR149" s="135"/>
      <c r="BS149" s="135"/>
      <c r="BT149" s="135"/>
      <c r="BU149" s="135"/>
      <c r="BV149" s="135"/>
      <c r="BW149" s="132" t="s">
        <v>353</v>
      </c>
    </row>
    <row r="150" spans="1:75" ht="14.4" x14ac:dyDescent="0.3">
      <c r="A150" s="35" t="s">
        <v>151</v>
      </c>
      <c r="B150" s="118" t="s">
        <v>347</v>
      </c>
      <c r="C150" s="118" t="s">
        <v>151</v>
      </c>
      <c r="D150" s="158" t="s">
        <v>339</v>
      </c>
      <c r="E150" s="159"/>
      <c r="F150" s="20" t="s">
        <v>199</v>
      </c>
      <c r="G150" s="20" t="s">
        <v>199</v>
      </c>
      <c r="H150" s="20" t="s">
        <v>199</v>
      </c>
      <c r="I150" s="27">
        <f>I151+I154+I157+I161</f>
        <v>0</v>
      </c>
      <c r="J150" s="27">
        <f t="shared" ref="J150" si="53">J151+J154+J157+J161</f>
        <v>0</v>
      </c>
      <c r="K150" s="27">
        <f>K151+K154+K157+K161</f>
        <v>0</v>
      </c>
      <c r="L150" s="50" t="s">
        <v>151</v>
      </c>
      <c r="M150" s="27">
        <f>M151+M154+M157</f>
        <v>115.78135</v>
      </c>
      <c r="N150" s="54" t="s">
        <v>151</v>
      </c>
    </row>
    <row r="151" spans="1:75" ht="15" customHeight="1" x14ac:dyDescent="0.3">
      <c r="A151" s="35" t="s">
        <v>151</v>
      </c>
      <c r="B151" s="113" t="s">
        <v>347</v>
      </c>
      <c r="C151" s="113" t="s">
        <v>172</v>
      </c>
      <c r="D151" s="159" t="s">
        <v>225</v>
      </c>
      <c r="E151" s="159"/>
      <c r="F151" s="20" t="s">
        <v>199</v>
      </c>
      <c r="G151" s="20" t="s">
        <v>199</v>
      </c>
      <c r="H151" s="20" t="s">
        <v>199</v>
      </c>
      <c r="I151" s="27">
        <f>SUM(I152:I152)</f>
        <v>0</v>
      </c>
      <c r="J151" s="27">
        <f>SUM(J152:J152)</f>
        <v>0</v>
      </c>
      <c r="K151" s="27">
        <f>SUM(K152:K152)</f>
        <v>0</v>
      </c>
      <c r="L151" s="50" t="s">
        <v>151</v>
      </c>
      <c r="M151" s="27">
        <f>SUM(M152:M152)</f>
        <v>0</v>
      </c>
      <c r="N151" s="54" t="s">
        <v>151</v>
      </c>
      <c r="AI151" s="50" t="s">
        <v>60</v>
      </c>
      <c r="AS151" s="27">
        <f>SUM(AJ152:AJ152)</f>
        <v>0</v>
      </c>
      <c r="AT151" s="27">
        <f>SUM(AK152:AK152)</f>
        <v>0</v>
      </c>
      <c r="AU151" s="27">
        <f>SUM(AL152:AL152)</f>
        <v>0</v>
      </c>
    </row>
    <row r="152" spans="1:75" ht="15" customHeight="1" x14ac:dyDescent="0.3">
      <c r="A152" s="111">
        <v>74</v>
      </c>
      <c r="B152" s="112" t="s">
        <v>347</v>
      </c>
      <c r="C152" s="112" t="s">
        <v>63</v>
      </c>
      <c r="D152" s="160" t="s">
        <v>242</v>
      </c>
      <c r="E152" s="160"/>
      <c r="F152" s="112" t="s">
        <v>211</v>
      </c>
      <c r="G152" s="32">
        <v>545</v>
      </c>
      <c r="H152" s="237"/>
      <c r="I152" s="32">
        <f>G152*AO152</f>
        <v>0</v>
      </c>
      <c r="J152" s="32">
        <f>G152*AP152</f>
        <v>0</v>
      </c>
      <c r="K152" s="32">
        <f>G152*H152</f>
        <v>0</v>
      </c>
      <c r="L152" s="32">
        <v>0</v>
      </c>
      <c r="M152" s="32">
        <f>G152*L152</f>
        <v>0</v>
      </c>
      <c r="N152" s="47" t="s">
        <v>181</v>
      </c>
      <c r="Z152" s="32">
        <f>IF(AQ152="5",BJ152,0)</f>
        <v>0</v>
      </c>
      <c r="AB152" s="32">
        <f>IF(AQ152="1",BH152,0)</f>
        <v>0</v>
      </c>
      <c r="AC152" s="32">
        <f>IF(AQ152="1",BI152,0)</f>
        <v>0</v>
      </c>
      <c r="AD152" s="32">
        <f>IF(AQ152="7",BH152,0)</f>
        <v>0</v>
      </c>
      <c r="AE152" s="32">
        <f>IF(AQ152="7",BI152,0)</f>
        <v>0</v>
      </c>
      <c r="AF152" s="32">
        <f>IF(AQ152="2",BH152,0)</f>
        <v>0</v>
      </c>
      <c r="AG152" s="32">
        <f>IF(AQ152="2",BI152,0)</f>
        <v>0</v>
      </c>
      <c r="AH152" s="32">
        <f>IF(AQ152="0",BJ152,0)</f>
        <v>0</v>
      </c>
      <c r="AI152" s="50" t="s">
        <v>60</v>
      </c>
      <c r="AJ152" s="32">
        <f>IF(AN152=0,K152,0)</f>
        <v>0</v>
      </c>
      <c r="AK152" s="32">
        <f>IF(AN152=15,K152,0)</f>
        <v>0</v>
      </c>
      <c r="AL152" s="32">
        <f>IF(AN152=21,K152,0)</f>
        <v>0</v>
      </c>
      <c r="AN152" s="32">
        <v>21</v>
      </c>
      <c r="AO152" s="32">
        <f>H152*0</f>
        <v>0</v>
      </c>
      <c r="AP152" s="32">
        <f>H152*(1-0)</f>
        <v>0</v>
      </c>
      <c r="AQ152" s="29" t="s">
        <v>217</v>
      </c>
      <c r="AV152" s="32">
        <f>AW152+AX152</f>
        <v>0</v>
      </c>
      <c r="AW152" s="32">
        <f>G152*AO152</f>
        <v>0</v>
      </c>
      <c r="AX152" s="32">
        <f>G152*AP152</f>
        <v>0</v>
      </c>
      <c r="AY152" s="29" t="s">
        <v>104</v>
      </c>
      <c r="AZ152" s="29" t="s">
        <v>188</v>
      </c>
      <c r="BA152" s="50" t="s">
        <v>234</v>
      </c>
      <c r="BC152" s="32">
        <f>AW152+AX152</f>
        <v>0</v>
      </c>
      <c r="BD152" s="32">
        <f>H152/(100-BE152)*100</f>
        <v>0</v>
      </c>
      <c r="BE152" s="32">
        <v>0</v>
      </c>
      <c r="BF152" s="32">
        <f>M152</f>
        <v>0</v>
      </c>
      <c r="BH152" s="32">
        <f>G152*AO152</f>
        <v>0</v>
      </c>
      <c r="BI152" s="32">
        <f>G152*AP152</f>
        <v>0</v>
      </c>
      <c r="BJ152" s="32">
        <f>G152*H152</f>
        <v>0</v>
      </c>
      <c r="BK152" s="32"/>
      <c r="BL152" s="32">
        <v>18</v>
      </c>
    </row>
    <row r="153" spans="1:75" s="68" customFormat="1" ht="13.5" customHeight="1" x14ac:dyDescent="0.3">
      <c r="A153" s="84"/>
      <c r="C153" s="98" t="s">
        <v>108</v>
      </c>
      <c r="D153" s="161" t="s">
        <v>358</v>
      </c>
      <c r="E153" s="162"/>
      <c r="F153" s="162"/>
      <c r="G153" s="162"/>
      <c r="H153" s="162"/>
      <c r="I153" s="162"/>
      <c r="J153" s="162"/>
      <c r="K153" s="162"/>
      <c r="L153" s="162"/>
      <c r="M153" s="162"/>
      <c r="N153" s="163"/>
    </row>
    <row r="154" spans="1:75" ht="15" customHeight="1" x14ac:dyDescent="0.3">
      <c r="A154" s="35" t="s">
        <v>151</v>
      </c>
      <c r="B154" s="113" t="s">
        <v>347</v>
      </c>
      <c r="C154" s="113" t="s">
        <v>133</v>
      </c>
      <c r="D154" s="159" t="s">
        <v>144</v>
      </c>
      <c r="E154" s="159"/>
      <c r="F154" s="20" t="s">
        <v>199</v>
      </c>
      <c r="G154" s="20" t="s">
        <v>199</v>
      </c>
      <c r="H154" s="20" t="s">
        <v>199</v>
      </c>
      <c r="I154" s="27">
        <f>SUM(I155:I155)</f>
        <v>0</v>
      </c>
      <c r="J154" s="27">
        <f>SUM(J155:J155)</f>
        <v>0</v>
      </c>
      <c r="K154" s="27">
        <f>SUM(K155:K155)</f>
        <v>0</v>
      </c>
      <c r="L154" s="50" t="s">
        <v>151</v>
      </c>
      <c r="M154" s="27">
        <f>SUM(M155:M155)</f>
        <v>59.084999999999994</v>
      </c>
      <c r="N154" s="54" t="s">
        <v>151</v>
      </c>
      <c r="AI154" s="50" t="s">
        <v>68</v>
      </c>
      <c r="AS154" s="27">
        <f>SUM(AJ155:AJ155)</f>
        <v>0</v>
      </c>
      <c r="AT154" s="27">
        <f>SUM(AK155:AK155)</f>
        <v>0</v>
      </c>
      <c r="AU154" s="27">
        <f>SUM(AL155:AL155)</f>
        <v>0</v>
      </c>
    </row>
    <row r="155" spans="1:75" ht="15" customHeight="1" x14ac:dyDescent="0.3">
      <c r="A155" s="111">
        <v>76</v>
      </c>
      <c r="B155" s="112" t="s">
        <v>347</v>
      </c>
      <c r="C155" s="112" t="s">
        <v>340</v>
      </c>
      <c r="D155" s="160" t="s">
        <v>359</v>
      </c>
      <c r="E155" s="160"/>
      <c r="F155" s="112" t="s">
        <v>211</v>
      </c>
      <c r="G155" s="32">
        <v>300</v>
      </c>
      <c r="H155" s="237"/>
      <c r="I155" s="32">
        <v>0</v>
      </c>
      <c r="J155" s="32">
        <f>G155*H155</f>
        <v>0</v>
      </c>
      <c r="K155" s="32">
        <f>G155*H155</f>
        <v>0</v>
      </c>
      <c r="L155" s="32">
        <v>0.19694999999999999</v>
      </c>
      <c r="M155" s="32">
        <f>G155*L155</f>
        <v>59.084999999999994</v>
      </c>
      <c r="N155" s="47" t="s">
        <v>181</v>
      </c>
      <c r="Z155" s="32">
        <f>IF(AQ155="5",BJ155,0)</f>
        <v>0</v>
      </c>
      <c r="AB155" s="32">
        <f>IF(AQ155="1",BH155,0)</f>
        <v>0</v>
      </c>
      <c r="AC155" s="32">
        <f>IF(AQ155="1",BI155,0)</f>
        <v>0</v>
      </c>
      <c r="AD155" s="32">
        <f>IF(AQ155="7",BH155,0)</f>
        <v>0</v>
      </c>
      <c r="AE155" s="32">
        <f>IF(AQ155="7",BI155,0)</f>
        <v>0</v>
      </c>
      <c r="AF155" s="32">
        <f>IF(AQ155="2",BH155,0)</f>
        <v>0</v>
      </c>
      <c r="AG155" s="32">
        <f>IF(AQ155="2",BI155,0)</f>
        <v>0</v>
      </c>
      <c r="AH155" s="32">
        <f>IF(AQ155="0",BJ155,0)</f>
        <v>0</v>
      </c>
      <c r="AI155" s="50" t="s">
        <v>60</v>
      </c>
      <c r="AJ155" s="32">
        <f>IF(AN155=0,K155,0)</f>
        <v>0</v>
      </c>
      <c r="AK155" s="32">
        <f>IF(AN155=15,K155,0)</f>
        <v>0</v>
      </c>
      <c r="AL155" s="32">
        <f>IF(AN155=21,K155,0)</f>
        <v>0</v>
      </c>
      <c r="AN155" s="32">
        <v>21</v>
      </c>
      <c r="AO155" s="32">
        <f>H155*0.646712835236232</f>
        <v>0</v>
      </c>
      <c r="AP155" s="32">
        <f>H155*(1-0.646712835236232)</f>
        <v>0</v>
      </c>
      <c r="AQ155" s="29" t="s">
        <v>217</v>
      </c>
      <c r="AV155" s="32">
        <f>AW155+AX155</f>
        <v>0</v>
      </c>
      <c r="AW155" s="32">
        <f>G155*AO155</f>
        <v>0</v>
      </c>
      <c r="AX155" s="32">
        <f>G155*AP155</f>
        <v>0</v>
      </c>
      <c r="AY155" s="29" t="s">
        <v>232</v>
      </c>
      <c r="AZ155" s="29" t="s">
        <v>130</v>
      </c>
      <c r="BA155" s="50" t="s">
        <v>234</v>
      </c>
      <c r="BC155" s="32">
        <f>AW155+AX155</f>
        <v>0</v>
      </c>
      <c r="BD155" s="32">
        <f>H155/(100-BE155)*100</f>
        <v>0</v>
      </c>
      <c r="BE155" s="32">
        <v>0</v>
      </c>
      <c r="BF155" s="32">
        <f>M155</f>
        <v>59.084999999999994</v>
      </c>
      <c r="BH155" s="32">
        <f>G155*AO155</f>
        <v>0</v>
      </c>
      <c r="BI155" s="32">
        <f>G155*AP155</f>
        <v>0</v>
      </c>
      <c r="BJ155" s="32">
        <f>G155*H155</f>
        <v>0</v>
      </c>
      <c r="BK155" s="32"/>
      <c r="BL155" s="32">
        <v>56</v>
      </c>
    </row>
    <row r="156" spans="1:75" ht="15" customHeight="1" x14ac:dyDescent="0.3">
      <c r="A156" s="123"/>
      <c r="B156" s="120"/>
      <c r="C156" s="98" t="s">
        <v>108</v>
      </c>
      <c r="D156" s="161" t="s">
        <v>377</v>
      </c>
      <c r="E156" s="162"/>
      <c r="F156" s="162"/>
      <c r="G156" s="162"/>
      <c r="H156" s="162"/>
      <c r="I156" s="162"/>
      <c r="J156" s="162"/>
      <c r="K156" s="162"/>
      <c r="L156" s="162"/>
      <c r="M156" s="162"/>
      <c r="N156" s="163"/>
      <c r="Z156" s="32"/>
      <c r="AB156" s="32"/>
      <c r="AC156" s="32"/>
      <c r="AD156" s="32"/>
      <c r="AE156" s="32"/>
      <c r="AF156" s="32"/>
      <c r="AG156" s="32"/>
      <c r="AH156" s="32"/>
      <c r="AI156" s="50"/>
      <c r="AJ156" s="32"/>
      <c r="AK156" s="32"/>
      <c r="AL156" s="32"/>
      <c r="AN156" s="32"/>
      <c r="AO156" s="32"/>
      <c r="AP156" s="32"/>
      <c r="AQ156" s="29"/>
      <c r="AV156" s="32"/>
      <c r="AW156" s="32"/>
      <c r="AX156" s="32"/>
      <c r="AY156" s="29"/>
      <c r="AZ156" s="29"/>
      <c r="BA156" s="50"/>
      <c r="BC156" s="32"/>
      <c r="BD156" s="32"/>
      <c r="BE156" s="32"/>
      <c r="BF156" s="32"/>
      <c r="BH156" s="32"/>
      <c r="BI156" s="32"/>
      <c r="BJ156" s="32"/>
      <c r="BK156" s="32"/>
      <c r="BL156" s="32"/>
    </row>
    <row r="157" spans="1:75" ht="15" customHeight="1" x14ac:dyDescent="0.3">
      <c r="A157" s="35" t="s">
        <v>151</v>
      </c>
      <c r="B157" s="113" t="s">
        <v>347</v>
      </c>
      <c r="C157" s="113" t="s">
        <v>202</v>
      </c>
      <c r="D157" s="159" t="s">
        <v>107</v>
      </c>
      <c r="E157" s="159"/>
      <c r="F157" s="20" t="s">
        <v>199</v>
      </c>
      <c r="G157" s="20" t="s">
        <v>199</v>
      </c>
      <c r="H157" s="20" t="s">
        <v>199</v>
      </c>
      <c r="I157" s="27">
        <f>SUM(I158:I160)</f>
        <v>0</v>
      </c>
      <c r="J157" s="27">
        <f>SUM(J158:J160)</f>
        <v>0</v>
      </c>
      <c r="K157" s="27">
        <f>SUM(K158:K160)</f>
        <v>0</v>
      </c>
      <c r="L157" s="50" t="s">
        <v>151</v>
      </c>
      <c r="M157" s="27">
        <f>SUM(M158:M160)</f>
        <v>56.696350000000002</v>
      </c>
      <c r="N157" s="54" t="s">
        <v>151</v>
      </c>
      <c r="AI157" s="50" t="s">
        <v>60</v>
      </c>
      <c r="AS157" s="27">
        <f>SUM(AJ158:AJ160)</f>
        <v>0</v>
      </c>
      <c r="AT157" s="27">
        <f>SUM(AK158:AK160)</f>
        <v>0</v>
      </c>
      <c r="AU157" s="27">
        <f>SUM(AL158:AL160)</f>
        <v>0</v>
      </c>
    </row>
    <row r="158" spans="1:75" ht="15" customHeight="1" x14ac:dyDescent="0.3">
      <c r="A158" s="111">
        <v>77</v>
      </c>
      <c r="B158" s="112" t="s">
        <v>347</v>
      </c>
      <c r="C158" s="112" t="s">
        <v>128</v>
      </c>
      <c r="D158" s="160" t="s">
        <v>142</v>
      </c>
      <c r="E158" s="160"/>
      <c r="F158" s="112" t="s">
        <v>211</v>
      </c>
      <c r="G158" s="32">
        <v>545</v>
      </c>
      <c r="H158" s="237"/>
      <c r="I158" s="32">
        <f>G158*AO158</f>
        <v>0</v>
      </c>
      <c r="J158" s="32">
        <f>G158*AP158</f>
        <v>0</v>
      </c>
      <c r="K158" s="32">
        <f>G158*H158</f>
        <v>0</v>
      </c>
      <c r="L158" s="32">
        <v>2.9999999999999997E-4</v>
      </c>
      <c r="M158" s="32">
        <f>G158*L158</f>
        <v>0.16349999999999998</v>
      </c>
      <c r="N158" s="47" t="s">
        <v>181</v>
      </c>
      <c r="Z158" s="32">
        <f>IF(AQ158="5",BJ158,0)</f>
        <v>0</v>
      </c>
      <c r="AB158" s="32">
        <f>IF(AQ158="1",BH158,0)</f>
        <v>0</v>
      </c>
      <c r="AC158" s="32">
        <f>IF(AQ158="1",BI158,0)</f>
        <v>0</v>
      </c>
      <c r="AD158" s="32">
        <f>IF(AQ158="7",BH158,0)</f>
        <v>0</v>
      </c>
      <c r="AE158" s="32">
        <f>IF(AQ158="7",BI158,0)</f>
        <v>0</v>
      </c>
      <c r="AF158" s="32">
        <f>IF(AQ158="2",BH158,0)</f>
        <v>0</v>
      </c>
      <c r="AG158" s="32">
        <f>IF(AQ158="2",BI158,0)</f>
        <v>0</v>
      </c>
      <c r="AH158" s="32">
        <f>IF(AQ158="0",BJ158,0)</f>
        <v>0</v>
      </c>
      <c r="AI158" s="50" t="s">
        <v>60</v>
      </c>
      <c r="AJ158" s="32">
        <f>IF(AN158=0,K158,0)</f>
        <v>0</v>
      </c>
      <c r="AK158" s="32">
        <f>IF(AN158=15,K158,0)</f>
        <v>0</v>
      </c>
      <c r="AL158" s="32">
        <f>IF(AN158=21,K158,0)</f>
        <v>0</v>
      </c>
      <c r="AN158" s="32">
        <v>21</v>
      </c>
      <c r="AO158" s="32">
        <f>H158*0.770689655172414</f>
        <v>0</v>
      </c>
      <c r="AP158" s="32">
        <f>H158*(1-0.770689655172414)</f>
        <v>0</v>
      </c>
      <c r="AQ158" s="29" t="s">
        <v>217</v>
      </c>
      <c r="AV158" s="32">
        <f>AW158+AX158</f>
        <v>0</v>
      </c>
      <c r="AW158" s="32">
        <f>G158*AO158</f>
        <v>0</v>
      </c>
      <c r="AX158" s="32">
        <f>G158*AP158</f>
        <v>0</v>
      </c>
      <c r="AY158" s="29" t="s">
        <v>88</v>
      </c>
      <c r="AZ158" s="29" t="s">
        <v>130</v>
      </c>
      <c r="BA158" s="50" t="s">
        <v>234</v>
      </c>
      <c r="BC158" s="32">
        <f>AW158+AX158</f>
        <v>0</v>
      </c>
      <c r="BD158" s="32">
        <f>H158/(100-BE158)*100</f>
        <v>0</v>
      </c>
      <c r="BE158" s="32">
        <v>0</v>
      </c>
      <c r="BF158" s="32">
        <f>M158</f>
        <v>0.16349999999999998</v>
      </c>
      <c r="BH158" s="32">
        <f>G158*AO158</f>
        <v>0</v>
      </c>
      <c r="BI158" s="32">
        <f>G158*AP158</f>
        <v>0</v>
      </c>
      <c r="BJ158" s="32">
        <f>G158*H158</f>
        <v>0</v>
      </c>
      <c r="BK158" s="32"/>
      <c r="BL158" s="32">
        <v>57</v>
      </c>
    </row>
    <row r="159" spans="1:75" ht="15" customHeight="1" x14ac:dyDescent="0.3">
      <c r="A159" s="111">
        <v>78</v>
      </c>
      <c r="B159" s="112" t="s">
        <v>347</v>
      </c>
      <c r="C159" s="112" t="s">
        <v>56</v>
      </c>
      <c r="D159" s="160" t="s">
        <v>341</v>
      </c>
      <c r="E159" s="160"/>
      <c r="F159" s="112" t="s">
        <v>211</v>
      </c>
      <c r="G159" s="32">
        <v>545</v>
      </c>
      <c r="H159" s="237"/>
      <c r="I159" s="32">
        <f>G159*AO159</f>
        <v>0</v>
      </c>
      <c r="J159" s="32">
        <f>G159*AP159</f>
        <v>0</v>
      </c>
      <c r="K159" s="32">
        <f>G159*H159</f>
        <v>0</v>
      </c>
      <c r="L159" s="32">
        <v>0.10373</v>
      </c>
      <c r="M159" s="32">
        <f>G159*L159</f>
        <v>56.532850000000003</v>
      </c>
      <c r="N159" s="47" t="s">
        <v>181</v>
      </c>
      <c r="Z159" s="32">
        <f>IF(AQ159="5",BJ159,0)</f>
        <v>0</v>
      </c>
      <c r="AB159" s="32">
        <f>IF(AQ159="1",BH159,0)</f>
        <v>0</v>
      </c>
      <c r="AC159" s="32">
        <f>IF(AQ159="1",BI159,0)</f>
        <v>0</v>
      </c>
      <c r="AD159" s="32">
        <f>IF(AQ159="7",BH159,0)</f>
        <v>0</v>
      </c>
      <c r="AE159" s="32">
        <f>IF(AQ159="7",BI159,0)</f>
        <v>0</v>
      </c>
      <c r="AF159" s="32">
        <f>IF(AQ159="2",BH159,0)</f>
        <v>0</v>
      </c>
      <c r="AG159" s="32">
        <f>IF(AQ159="2",BI159,0)</f>
        <v>0</v>
      </c>
      <c r="AH159" s="32">
        <f>IF(AQ159="0",BJ159,0)</f>
        <v>0</v>
      </c>
      <c r="AI159" s="50" t="s">
        <v>60</v>
      </c>
      <c r="AJ159" s="32">
        <f>IF(AN159=0,K159,0)</f>
        <v>0</v>
      </c>
      <c r="AK159" s="32">
        <f>IF(AN159=15,K159,0)</f>
        <v>0</v>
      </c>
      <c r="AL159" s="32">
        <f>IF(AN159=21,K159,0)</f>
        <v>0</v>
      </c>
      <c r="AN159" s="32">
        <v>21</v>
      </c>
      <c r="AO159" s="32">
        <f>H159*0.587014563106796</f>
        <v>0</v>
      </c>
      <c r="AP159" s="32">
        <f>H159*(1-0.587014563106796)</f>
        <v>0</v>
      </c>
      <c r="AQ159" s="29" t="s">
        <v>217</v>
      </c>
      <c r="AV159" s="32">
        <f>AW159+AX159</f>
        <v>0</v>
      </c>
      <c r="AW159" s="32">
        <f>G159*AO159</f>
        <v>0</v>
      </c>
      <c r="AX159" s="32">
        <f>G159*AP159</f>
        <v>0</v>
      </c>
      <c r="AY159" s="29" t="s">
        <v>88</v>
      </c>
      <c r="AZ159" s="29" t="s">
        <v>130</v>
      </c>
      <c r="BA159" s="50" t="s">
        <v>234</v>
      </c>
      <c r="BC159" s="32">
        <f>AW159+AX159</f>
        <v>0</v>
      </c>
      <c r="BD159" s="32">
        <f>H159/(100-BE159)*100</f>
        <v>0</v>
      </c>
      <c r="BE159" s="32">
        <v>0</v>
      </c>
      <c r="BF159" s="32">
        <f>M159</f>
        <v>56.532850000000003</v>
      </c>
      <c r="BH159" s="32">
        <f>G159*AO159</f>
        <v>0</v>
      </c>
      <c r="BI159" s="32">
        <f>G159*AP159</f>
        <v>0</v>
      </c>
      <c r="BJ159" s="32">
        <f>G159*H159</f>
        <v>0</v>
      </c>
      <c r="BK159" s="32"/>
      <c r="BL159" s="32">
        <v>57</v>
      </c>
    </row>
    <row r="160" spans="1:75" ht="13.5" customHeight="1" x14ac:dyDescent="0.3">
      <c r="A160" s="41"/>
      <c r="C160" s="12"/>
      <c r="D160" s="193"/>
      <c r="E160" s="194"/>
      <c r="F160" s="194"/>
      <c r="G160" s="194"/>
      <c r="H160" s="194"/>
      <c r="I160" s="194"/>
      <c r="J160" s="194"/>
      <c r="K160" s="194"/>
      <c r="L160" s="194"/>
      <c r="M160" s="194"/>
      <c r="N160" s="195"/>
    </row>
    <row r="161" spans="1:64" ht="15" customHeight="1" x14ac:dyDescent="0.3">
      <c r="A161" s="35" t="s">
        <v>151</v>
      </c>
      <c r="B161" s="113" t="s">
        <v>347</v>
      </c>
      <c r="C161" s="113" t="s">
        <v>79</v>
      </c>
      <c r="D161" s="113" t="s">
        <v>110</v>
      </c>
      <c r="E161" s="113"/>
      <c r="F161" s="20" t="s">
        <v>199</v>
      </c>
      <c r="G161" s="20" t="s">
        <v>199</v>
      </c>
      <c r="H161" s="20" t="s">
        <v>199</v>
      </c>
      <c r="I161" s="27">
        <f>SUM(I162:I162)</f>
        <v>0</v>
      </c>
      <c r="J161" s="27">
        <f>SUM(J162:J162)</f>
        <v>0</v>
      </c>
      <c r="K161" s="27">
        <f>SUM(K162:K162)</f>
        <v>0</v>
      </c>
      <c r="L161" s="50" t="s">
        <v>151</v>
      </c>
      <c r="M161" s="27">
        <f>SUM(M162:M162)</f>
        <v>0</v>
      </c>
      <c r="N161" s="54" t="s">
        <v>151</v>
      </c>
      <c r="AI161" s="50" t="s">
        <v>221</v>
      </c>
      <c r="AS161" s="27">
        <f>SUM(AJ162:AJ162)</f>
        <v>0</v>
      </c>
      <c r="AT161" s="27">
        <f>SUM(AK162:AK162)</f>
        <v>0</v>
      </c>
      <c r="AU161" s="27">
        <f>SUM(AL162:AL162)</f>
        <v>0</v>
      </c>
    </row>
    <row r="162" spans="1:64" ht="15" customHeight="1" x14ac:dyDescent="0.3">
      <c r="A162" s="111">
        <v>79</v>
      </c>
      <c r="B162" s="112" t="s">
        <v>347</v>
      </c>
      <c r="C162" s="112" t="s">
        <v>216</v>
      </c>
      <c r="D162" s="112" t="s">
        <v>9</v>
      </c>
      <c r="E162" s="112"/>
      <c r="F162" s="112" t="s">
        <v>99</v>
      </c>
      <c r="G162" s="32">
        <f>M150</f>
        <v>115.78135</v>
      </c>
      <c r="H162" s="237"/>
      <c r="I162" s="32">
        <f>G162*AO162</f>
        <v>0</v>
      </c>
      <c r="J162" s="32">
        <f>G162*AP162</f>
        <v>0</v>
      </c>
      <c r="K162" s="32">
        <f>G162*H162</f>
        <v>0</v>
      </c>
      <c r="L162" s="32">
        <v>0</v>
      </c>
      <c r="M162" s="32">
        <f>G162*L162</f>
        <v>0</v>
      </c>
      <c r="N162" s="47" t="s">
        <v>181</v>
      </c>
      <c r="Z162" s="32">
        <f>IF(AQ162="5",BJ162,0)</f>
        <v>0</v>
      </c>
      <c r="AB162" s="32">
        <f>IF(AQ162="1",BH162,0)</f>
        <v>0</v>
      </c>
      <c r="AC162" s="32">
        <f>IF(AQ162="1",BI162,0)</f>
        <v>0</v>
      </c>
      <c r="AD162" s="32">
        <f>IF(AQ162="7",BH162,0)</f>
        <v>0</v>
      </c>
      <c r="AE162" s="32">
        <f>IF(AQ162="7",BI162,0)</f>
        <v>0</v>
      </c>
      <c r="AF162" s="32">
        <f>IF(AQ162="2",BH162,0)</f>
        <v>0</v>
      </c>
      <c r="AG162" s="32">
        <f>IF(AQ162="2",BI162,0)</f>
        <v>0</v>
      </c>
      <c r="AH162" s="32">
        <f>IF(AQ162="0",BJ162,0)</f>
        <v>0</v>
      </c>
      <c r="AI162" s="50" t="s">
        <v>221</v>
      </c>
      <c r="AJ162" s="32">
        <f>IF(AN162=0,K162,0)</f>
        <v>0</v>
      </c>
      <c r="AK162" s="32">
        <f>IF(AN162=15,K162,0)</f>
        <v>0</v>
      </c>
      <c r="AL162" s="32">
        <f>IF(AN162=21,K162,0)</f>
        <v>0</v>
      </c>
      <c r="AN162" s="32">
        <v>21</v>
      </c>
      <c r="AO162" s="32">
        <f>H162*0</f>
        <v>0</v>
      </c>
      <c r="AP162" s="32">
        <f>H162*(1-0)</f>
        <v>0</v>
      </c>
      <c r="AQ162" s="29" t="s">
        <v>114</v>
      </c>
      <c r="AV162" s="32">
        <f>AW162+AX162</f>
        <v>0</v>
      </c>
      <c r="AW162" s="32">
        <f>G162*AO162</f>
        <v>0</v>
      </c>
      <c r="AX162" s="32">
        <f>G162*AP162</f>
        <v>0</v>
      </c>
      <c r="AY162" s="29" t="s">
        <v>73</v>
      </c>
      <c r="AZ162" s="29" t="s">
        <v>120</v>
      </c>
      <c r="BA162" s="50" t="s">
        <v>27</v>
      </c>
      <c r="BC162" s="32">
        <f>AW162+AX162</f>
        <v>0</v>
      </c>
      <c r="BD162" s="32">
        <f>H162/(100-BE162)*100</f>
        <v>0</v>
      </c>
      <c r="BE162" s="32">
        <v>0</v>
      </c>
      <c r="BF162" s="32">
        <f>M162</f>
        <v>0</v>
      </c>
      <c r="BH162" s="32">
        <f>G162*AO162</f>
        <v>0</v>
      </c>
      <c r="BI162" s="32">
        <f>G162*AP162</f>
        <v>0</v>
      </c>
      <c r="BJ162" s="32">
        <f>G162*H162</f>
        <v>0</v>
      </c>
      <c r="BK162" s="32"/>
      <c r="BL162" s="32"/>
    </row>
    <row r="163" spans="1:64" ht="14.4" x14ac:dyDescent="0.3">
      <c r="A163" s="35" t="s">
        <v>151</v>
      </c>
      <c r="B163" s="119" t="s">
        <v>68</v>
      </c>
      <c r="C163" s="119" t="s">
        <v>151</v>
      </c>
      <c r="D163" s="158" t="s">
        <v>380</v>
      </c>
      <c r="E163" s="159"/>
      <c r="F163" s="20" t="s">
        <v>199</v>
      </c>
      <c r="G163" s="20" t="s">
        <v>199</v>
      </c>
      <c r="H163" s="20" t="s">
        <v>199</v>
      </c>
      <c r="I163" s="27">
        <f>I164+I167+I170+I174</f>
        <v>0</v>
      </c>
      <c r="J163" s="27">
        <f>J164+J167+J170+J174</f>
        <v>0</v>
      </c>
      <c r="K163" s="27">
        <f>K164+K167+K170+K174</f>
        <v>0</v>
      </c>
      <c r="L163" s="50" t="s">
        <v>151</v>
      </c>
      <c r="M163" s="27">
        <f>M164+M167+M170</f>
        <v>62.493560000000009</v>
      </c>
      <c r="N163" s="54" t="s">
        <v>151</v>
      </c>
    </row>
    <row r="164" spans="1:64" ht="15" customHeight="1" x14ac:dyDescent="0.3">
      <c r="A164" s="35" t="s">
        <v>151</v>
      </c>
      <c r="B164" s="119" t="s">
        <v>68</v>
      </c>
      <c r="C164" s="119" t="s">
        <v>172</v>
      </c>
      <c r="D164" s="159" t="s">
        <v>225</v>
      </c>
      <c r="E164" s="159"/>
      <c r="F164" s="20" t="s">
        <v>199</v>
      </c>
      <c r="G164" s="20" t="s">
        <v>199</v>
      </c>
      <c r="H164" s="20" t="s">
        <v>199</v>
      </c>
      <c r="I164" s="27">
        <f>SUM(I165:I165)</f>
        <v>0</v>
      </c>
      <c r="J164" s="27">
        <f>SUM(J165:J165)</f>
        <v>0</v>
      </c>
      <c r="K164" s="27">
        <f>SUM(K165:K165)</f>
        <v>0</v>
      </c>
      <c r="L164" s="50" t="s">
        <v>151</v>
      </c>
      <c r="M164" s="27">
        <f>SUM(M165:M165)</f>
        <v>0</v>
      </c>
      <c r="N164" s="54" t="s">
        <v>151</v>
      </c>
      <c r="AI164" s="50" t="s">
        <v>60</v>
      </c>
      <c r="AS164" s="27">
        <f>SUM(AJ165:AJ165)</f>
        <v>0</v>
      </c>
      <c r="AT164" s="27">
        <f>SUM(AK165:AK165)</f>
        <v>0</v>
      </c>
      <c r="AU164" s="27">
        <f>SUM(AL165:AL165)</f>
        <v>0</v>
      </c>
    </row>
    <row r="165" spans="1:64" ht="15" customHeight="1" x14ac:dyDescent="0.3">
      <c r="A165" s="123">
        <v>74</v>
      </c>
      <c r="B165" s="120" t="s">
        <v>68</v>
      </c>
      <c r="C165" s="120" t="s">
        <v>63</v>
      </c>
      <c r="D165" s="160" t="s">
        <v>242</v>
      </c>
      <c r="E165" s="160"/>
      <c r="F165" s="120" t="s">
        <v>211</v>
      </c>
      <c r="G165" s="32">
        <v>206</v>
      </c>
      <c r="H165" s="237"/>
      <c r="I165" s="32">
        <f>G165*AO165</f>
        <v>0</v>
      </c>
      <c r="J165" s="32">
        <f>G165*AP165</f>
        <v>0</v>
      </c>
      <c r="K165" s="32">
        <f>G165*H165</f>
        <v>0</v>
      </c>
      <c r="L165" s="32">
        <v>0</v>
      </c>
      <c r="M165" s="32">
        <f>G165*L165</f>
        <v>0</v>
      </c>
      <c r="N165" s="47" t="s">
        <v>181</v>
      </c>
      <c r="Z165" s="32">
        <f>IF(AQ165="5",BJ165,0)</f>
        <v>0</v>
      </c>
      <c r="AB165" s="32">
        <f>IF(AQ165="1",BH165,0)</f>
        <v>0</v>
      </c>
      <c r="AC165" s="32">
        <f>IF(AQ165="1",BI165,0)</f>
        <v>0</v>
      </c>
      <c r="AD165" s="32">
        <f>IF(AQ165="7",BH165,0)</f>
        <v>0</v>
      </c>
      <c r="AE165" s="32">
        <f>IF(AQ165="7",BI165,0)</f>
        <v>0</v>
      </c>
      <c r="AF165" s="32">
        <f>IF(AQ165="2",BH165,0)</f>
        <v>0</v>
      </c>
      <c r="AG165" s="32">
        <f>IF(AQ165="2",BI165,0)</f>
        <v>0</v>
      </c>
      <c r="AH165" s="32">
        <f>IF(AQ165="0",BJ165,0)</f>
        <v>0</v>
      </c>
      <c r="AI165" s="50" t="s">
        <v>60</v>
      </c>
      <c r="AJ165" s="32">
        <f>IF(AN165=0,K165,0)</f>
        <v>0</v>
      </c>
      <c r="AK165" s="32">
        <f>IF(AN165=15,K165,0)</f>
        <v>0</v>
      </c>
      <c r="AL165" s="32">
        <f>IF(AN165=21,K165,0)</f>
        <v>0</v>
      </c>
      <c r="AN165" s="32">
        <v>21</v>
      </c>
      <c r="AO165" s="32">
        <f>H165*0</f>
        <v>0</v>
      </c>
      <c r="AP165" s="32">
        <f>H165*(1-0)</f>
        <v>0</v>
      </c>
      <c r="AQ165" s="29" t="s">
        <v>217</v>
      </c>
      <c r="AV165" s="32">
        <f>AW165+AX165</f>
        <v>0</v>
      </c>
      <c r="AW165" s="32">
        <f>G165*AO165</f>
        <v>0</v>
      </c>
      <c r="AX165" s="32">
        <f>G165*AP165</f>
        <v>0</v>
      </c>
      <c r="AY165" s="29" t="s">
        <v>104</v>
      </c>
      <c r="AZ165" s="29" t="s">
        <v>188</v>
      </c>
      <c r="BA165" s="50" t="s">
        <v>234</v>
      </c>
      <c r="BC165" s="32">
        <f>AW165+AX165</f>
        <v>0</v>
      </c>
      <c r="BD165" s="32">
        <f>H165/(100-BE165)*100</f>
        <v>0</v>
      </c>
      <c r="BE165" s="32">
        <v>0</v>
      </c>
      <c r="BF165" s="32">
        <f>M165</f>
        <v>0</v>
      </c>
      <c r="BH165" s="32">
        <f>G165*AO165</f>
        <v>0</v>
      </c>
      <c r="BI165" s="32">
        <f>G165*AP165</f>
        <v>0</v>
      </c>
      <c r="BJ165" s="32">
        <f>G165*H165</f>
        <v>0</v>
      </c>
      <c r="BK165" s="32"/>
      <c r="BL165" s="32">
        <v>18</v>
      </c>
    </row>
    <row r="166" spans="1:64" s="68" customFormat="1" ht="13.5" customHeight="1" x14ac:dyDescent="0.3">
      <c r="A166" s="84"/>
      <c r="C166" s="98" t="s">
        <v>108</v>
      </c>
      <c r="D166" s="161" t="s">
        <v>358</v>
      </c>
      <c r="E166" s="162"/>
      <c r="F166" s="162"/>
      <c r="G166" s="162"/>
      <c r="H166" s="162"/>
      <c r="I166" s="162"/>
      <c r="J166" s="162"/>
      <c r="K166" s="162"/>
      <c r="L166" s="162"/>
      <c r="M166" s="162"/>
      <c r="N166" s="163"/>
    </row>
    <row r="167" spans="1:64" ht="15" customHeight="1" x14ac:dyDescent="0.3">
      <c r="A167" s="35" t="s">
        <v>151</v>
      </c>
      <c r="B167" s="119" t="s">
        <v>68</v>
      </c>
      <c r="C167" s="119" t="s">
        <v>133</v>
      </c>
      <c r="D167" s="159" t="s">
        <v>144</v>
      </c>
      <c r="E167" s="159"/>
      <c r="F167" s="20" t="s">
        <v>199</v>
      </c>
      <c r="G167" s="20" t="s">
        <v>199</v>
      </c>
      <c r="H167" s="20" t="s">
        <v>199</v>
      </c>
      <c r="I167" s="27">
        <f>SUM(I168:I168)</f>
        <v>0</v>
      </c>
      <c r="J167" s="27">
        <f>SUM(J168:J168)</f>
        <v>0</v>
      </c>
      <c r="K167" s="27">
        <f>SUM(K168:K168)</f>
        <v>0</v>
      </c>
      <c r="L167" s="50" t="s">
        <v>151</v>
      </c>
      <c r="M167" s="27">
        <f>SUM(M168:M168)</f>
        <v>19.695</v>
      </c>
      <c r="N167" s="54" t="s">
        <v>151</v>
      </c>
      <c r="AI167" s="50" t="s">
        <v>68</v>
      </c>
      <c r="AS167" s="27">
        <f>SUM(AJ168:AJ168)</f>
        <v>0</v>
      </c>
      <c r="AT167" s="27">
        <f>SUM(AK168:AK168)</f>
        <v>0</v>
      </c>
      <c r="AU167" s="27">
        <f>SUM(AL168:AL168)</f>
        <v>0</v>
      </c>
    </row>
    <row r="168" spans="1:64" ht="15" customHeight="1" x14ac:dyDescent="0.3">
      <c r="A168" s="123">
        <v>76</v>
      </c>
      <c r="B168" s="120" t="s">
        <v>68</v>
      </c>
      <c r="C168" s="120" t="s">
        <v>340</v>
      </c>
      <c r="D168" s="160" t="s">
        <v>359</v>
      </c>
      <c r="E168" s="160"/>
      <c r="F168" s="120" t="s">
        <v>211</v>
      </c>
      <c r="G168" s="32">
        <v>100</v>
      </c>
      <c r="H168" s="237"/>
      <c r="I168" s="32">
        <v>0</v>
      </c>
      <c r="J168" s="32">
        <f>H168*G168</f>
        <v>0</v>
      </c>
      <c r="K168" s="32">
        <f>G168*H168</f>
        <v>0</v>
      </c>
      <c r="L168" s="32">
        <v>0.19694999999999999</v>
      </c>
      <c r="M168" s="32">
        <f>G168*L168</f>
        <v>19.695</v>
      </c>
      <c r="N168" s="47" t="s">
        <v>181</v>
      </c>
      <c r="Z168" s="32">
        <f>IF(AQ168="5",BJ168,0)</f>
        <v>0</v>
      </c>
      <c r="AB168" s="32">
        <f>IF(AQ168="1",BH168,0)</f>
        <v>0</v>
      </c>
      <c r="AC168" s="32">
        <f>IF(AQ168="1",BI168,0)</f>
        <v>0</v>
      </c>
      <c r="AD168" s="32">
        <f>IF(AQ168="7",BH168,0)</f>
        <v>0</v>
      </c>
      <c r="AE168" s="32">
        <f>IF(AQ168="7",BI168,0)</f>
        <v>0</v>
      </c>
      <c r="AF168" s="32">
        <f>IF(AQ168="2",BH168,0)</f>
        <v>0</v>
      </c>
      <c r="AG168" s="32">
        <f>IF(AQ168="2",BI168,0)</f>
        <v>0</v>
      </c>
      <c r="AH168" s="32">
        <f>IF(AQ168="0",BJ168,0)</f>
        <v>0</v>
      </c>
      <c r="AI168" s="50" t="s">
        <v>60</v>
      </c>
      <c r="AJ168" s="32">
        <f>IF(AN168=0,K168,0)</f>
        <v>0</v>
      </c>
      <c r="AK168" s="32">
        <f>IF(AN168=15,K168,0)</f>
        <v>0</v>
      </c>
      <c r="AL168" s="32">
        <f>IF(AN168=21,K168,0)</f>
        <v>0</v>
      </c>
      <c r="AN168" s="32">
        <v>21</v>
      </c>
      <c r="AO168" s="32">
        <f>H168*0.646712835236232</f>
        <v>0</v>
      </c>
      <c r="AP168" s="32">
        <f>H168*(1-0.646712835236232)</f>
        <v>0</v>
      </c>
      <c r="AQ168" s="29" t="s">
        <v>217</v>
      </c>
      <c r="AV168" s="32">
        <f>AW168+AX168</f>
        <v>0</v>
      </c>
      <c r="AW168" s="32">
        <f>G168*AO168</f>
        <v>0</v>
      </c>
      <c r="AX168" s="32">
        <f>G168*AP168</f>
        <v>0</v>
      </c>
      <c r="AY168" s="29" t="s">
        <v>232</v>
      </c>
      <c r="AZ168" s="29" t="s">
        <v>130</v>
      </c>
      <c r="BA168" s="50" t="s">
        <v>234</v>
      </c>
      <c r="BC168" s="32">
        <f>AW168+AX168</f>
        <v>0</v>
      </c>
      <c r="BD168" s="32">
        <f>H168/(100-BE168)*100</f>
        <v>0</v>
      </c>
      <c r="BE168" s="32">
        <v>0</v>
      </c>
      <c r="BF168" s="32">
        <f>M168</f>
        <v>19.695</v>
      </c>
      <c r="BH168" s="32">
        <f>G168*AO168</f>
        <v>0</v>
      </c>
      <c r="BI168" s="32">
        <f>G168*AP168</f>
        <v>0</v>
      </c>
      <c r="BJ168" s="32">
        <f>G168*H168</f>
        <v>0</v>
      </c>
      <c r="BK168" s="32"/>
      <c r="BL168" s="32">
        <v>56</v>
      </c>
    </row>
    <row r="169" spans="1:64" ht="15" customHeight="1" x14ac:dyDescent="0.3">
      <c r="A169" s="123"/>
      <c r="B169" s="120"/>
      <c r="C169" s="98" t="s">
        <v>108</v>
      </c>
      <c r="D169" s="161" t="s">
        <v>377</v>
      </c>
      <c r="E169" s="162"/>
      <c r="F169" s="162"/>
      <c r="G169" s="162"/>
      <c r="H169" s="162"/>
      <c r="I169" s="162"/>
      <c r="J169" s="162"/>
      <c r="K169" s="162"/>
      <c r="L169" s="162"/>
      <c r="M169" s="162"/>
      <c r="N169" s="163"/>
      <c r="Z169" s="32"/>
      <c r="AB169" s="32"/>
      <c r="AC169" s="32"/>
      <c r="AD169" s="32"/>
      <c r="AE169" s="32"/>
      <c r="AF169" s="32"/>
      <c r="AG169" s="32"/>
      <c r="AH169" s="32"/>
      <c r="AI169" s="50"/>
      <c r="AJ169" s="32"/>
      <c r="AK169" s="32"/>
      <c r="AL169" s="32"/>
      <c r="AN169" s="32"/>
      <c r="AO169" s="32"/>
      <c r="AP169" s="32"/>
      <c r="AQ169" s="29"/>
      <c r="AV169" s="32"/>
      <c r="AW169" s="32"/>
      <c r="AX169" s="32"/>
      <c r="AY169" s="29"/>
      <c r="AZ169" s="29"/>
      <c r="BA169" s="50"/>
      <c r="BC169" s="32"/>
      <c r="BD169" s="32"/>
      <c r="BE169" s="32"/>
      <c r="BF169" s="32"/>
      <c r="BH169" s="32"/>
      <c r="BI169" s="32"/>
      <c r="BJ169" s="32"/>
      <c r="BK169" s="32"/>
      <c r="BL169" s="32"/>
    </row>
    <row r="170" spans="1:64" ht="15" customHeight="1" x14ac:dyDescent="0.3">
      <c r="A170" s="35" t="s">
        <v>151</v>
      </c>
      <c r="B170" s="119" t="s">
        <v>68</v>
      </c>
      <c r="C170" s="119" t="s">
        <v>202</v>
      </c>
      <c r="D170" s="159" t="s">
        <v>107</v>
      </c>
      <c r="E170" s="159"/>
      <c r="F170" s="20" t="s">
        <v>199</v>
      </c>
      <c r="G170" s="20" t="s">
        <v>199</v>
      </c>
      <c r="H170" s="20" t="s">
        <v>199</v>
      </c>
      <c r="I170" s="27">
        <f>SUM(I171:I173)</f>
        <v>0</v>
      </c>
      <c r="J170" s="27">
        <f>SUM(J171:J173)</f>
        <v>0</v>
      </c>
      <c r="K170" s="27">
        <f>SUM(K171:K173)</f>
        <v>0</v>
      </c>
      <c r="L170" s="50" t="s">
        <v>151</v>
      </c>
      <c r="M170" s="27">
        <f>SUM(M171:M173)</f>
        <v>42.798560000000009</v>
      </c>
      <c r="N170" s="54" t="s">
        <v>151</v>
      </c>
      <c r="AI170" s="50" t="s">
        <v>60</v>
      </c>
      <c r="AS170" s="27">
        <f>SUM(AJ171:AJ173)</f>
        <v>0</v>
      </c>
      <c r="AT170" s="27">
        <f>SUM(AK171:AK173)</f>
        <v>0</v>
      </c>
      <c r="AU170" s="27">
        <f>SUM(AL171:AL173)</f>
        <v>0</v>
      </c>
    </row>
    <row r="171" spans="1:64" ht="15" customHeight="1" x14ac:dyDescent="0.3">
      <c r="A171" s="123">
        <v>77</v>
      </c>
      <c r="B171" s="120" t="s">
        <v>68</v>
      </c>
      <c r="C171" s="120" t="s">
        <v>128</v>
      </c>
      <c r="D171" s="160" t="s">
        <v>142</v>
      </c>
      <c r="E171" s="160"/>
      <c r="F171" s="120" t="s">
        <v>211</v>
      </c>
      <c r="G171" s="32">
        <v>206</v>
      </c>
      <c r="H171" s="237"/>
      <c r="I171" s="32">
        <f>G171*AO171</f>
        <v>0</v>
      </c>
      <c r="J171" s="32">
        <f>G171*AP171</f>
        <v>0</v>
      </c>
      <c r="K171" s="32">
        <f>G171*H171</f>
        <v>0</v>
      </c>
      <c r="L171" s="32">
        <v>2.9999999999999997E-4</v>
      </c>
      <c r="M171" s="32">
        <f>G171*L171</f>
        <v>6.1799999999999994E-2</v>
      </c>
      <c r="N171" s="47" t="s">
        <v>181</v>
      </c>
      <c r="Z171" s="32">
        <f>IF(AQ171="5",BJ171,0)</f>
        <v>0</v>
      </c>
      <c r="AB171" s="32">
        <f>IF(AQ171="1",BH171,0)</f>
        <v>0</v>
      </c>
      <c r="AC171" s="32">
        <f>IF(AQ171="1",BI171,0)</f>
        <v>0</v>
      </c>
      <c r="AD171" s="32">
        <f>IF(AQ171="7",BH171,0)</f>
        <v>0</v>
      </c>
      <c r="AE171" s="32">
        <f>IF(AQ171="7",BI171,0)</f>
        <v>0</v>
      </c>
      <c r="AF171" s="32">
        <f>IF(AQ171="2",BH171,0)</f>
        <v>0</v>
      </c>
      <c r="AG171" s="32">
        <f>IF(AQ171="2",BI171,0)</f>
        <v>0</v>
      </c>
      <c r="AH171" s="32">
        <f>IF(AQ171="0",BJ171,0)</f>
        <v>0</v>
      </c>
      <c r="AI171" s="50" t="s">
        <v>60</v>
      </c>
      <c r="AJ171" s="32">
        <f>IF(AN171=0,K171,0)</f>
        <v>0</v>
      </c>
      <c r="AK171" s="32">
        <f>IF(AN171=15,K171,0)</f>
        <v>0</v>
      </c>
      <c r="AL171" s="32">
        <f>IF(AN171=21,K171,0)</f>
        <v>0</v>
      </c>
      <c r="AN171" s="32">
        <v>21</v>
      </c>
      <c r="AO171" s="32">
        <f>H171*0.770689655172414</f>
        <v>0</v>
      </c>
      <c r="AP171" s="32">
        <f>H171*(1-0.770689655172414)</f>
        <v>0</v>
      </c>
      <c r="AQ171" s="29" t="s">
        <v>217</v>
      </c>
      <c r="AV171" s="32">
        <f>AW171+AX171</f>
        <v>0</v>
      </c>
      <c r="AW171" s="32">
        <f>G171*AO171</f>
        <v>0</v>
      </c>
      <c r="AX171" s="32">
        <f>G171*AP171</f>
        <v>0</v>
      </c>
      <c r="AY171" s="29" t="s">
        <v>88</v>
      </c>
      <c r="AZ171" s="29" t="s">
        <v>130</v>
      </c>
      <c r="BA171" s="50" t="s">
        <v>234</v>
      </c>
      <c r="BC171" s="32">
        <f>AW171+AX171</f>
        <v>0</v>
      </c>
      <c r="BD171" s="32">
        <f>H171/(100-BE171)*100</f>
        <v>0</v>
      </c>
      <c r="BE171" s="32">
        <v>0</v>
      </c>
      <c r="BF171" s="32">
        <f>M171</f>
        <v>6.1799999999999994E-2</v>
      </c>
      <c r="BH171" s="32">
        <f>G171*AO171</f>
        <v>0</v>
      </c>
      <c r="BI171" s="32">
        <f>G171*AP171</f>
        <v>0</v>
      </c>
      <c r="BJ171" s="32">
        <f>G171*H171</f>
        <v>0</v>
      </c>
      <c r="BK171" s="32"/>
      <c r="BL171" s="32">
        <v>57</v>
      </c>
    </row>
    <row r="172" spans="1:64" ht="15" customHeight="1" x14ac:dyDescent="0.3">
      <c r="A172" s="123">
        <v>78</v>
      </c>
      <c r="B172" s="120" t="s">
        <v>68</v>
      </c>
      <c r="C172" s="131" t="s">
        <v>367</v>
      </c>
      <c r="D172" s="166" t="s">
        <v>368</v>
      </c>
      <c r="E172" s="167"/>
      <c r="F172" s="120" t="s">
        <v>211</v>
      </c>
      <c r="G172" s="32">
        <v>206</v>
      </c>
      <c r="H172" s="237"/>
      <c r="I172" s="32">
        <f>G172*AO172</f>
        <v>0</v>
      </c>
      <c r="J172" s="32">
        <f>G172*AP172</f>
        <v>0</v>
      </c>
      <c r="K172" s="32">
        <f>G172*H172</f>
        <v>0</v>
      </c>
      <c r="L172" s="32">
        <v>0.10373</v>
      </c>
      <c r="M172" s="32">
        <f>G172*L172</f>
        <v>21.368380000000002</v>
      </c>
      <c r="N172" s="47" t="s">
        <v>181</v>
      </c>
      <c r="Z172" s="32">
        <f>IF(AQ172="5",BJ172,0)</f>
        <v>0</v>
      </c>
      <c r="AB172" s="32">
        <f>IF(AQ172="1",BH172,0)</f>
        <v>0</v>
      </c>
      <c r="AC172" s="32">
        <f>IF(AQ172="1",BI172,0)</f>
        <v>0</v>
      </c>
      <c r="AD172" s="32">
        <f>IF(AQ172="7",BH172,0)</f>
        <v>0</v>
      </c>
      <c r="AE172" s="32">
        <f>IF(AQ172="7",BI172,0)</f>
        <v>0</v>
      </c>
      <c r="AF172" s="32">
        <f>IF(AQ172="2",BH172,0)</f>
        <v>0</v>
      </c>
      <c r="AG172" s="32">
        <f>IF(AQ172="2",BI172,0)</f>
        <v>0</v>
      </c>
      <c r="AH172" s="32">
        <f>IF(AQ172="0",BJ172,0)</f>
        <v>0</v>
      </c>
      <c r="AI172" s="50" t="s">
        <v>60</v>
      </c>
      <c r="AJ172" s="32">
        <f>IF(AN172=0,K172,0)</f>
        <v>0</v>
      </c>
      <c r="AK172" s="32">
        <f>IF(AN172=15,K172,0)</f>
        <v>0</v>
      </c>
      <c r="AL172" s="32">
        <f>IF(AN172=21,K172,0)</f>
        <v>0</v>
      </c>
      <c r="AN172" s="32">
        <v>21</v>
      </c>
      <c r="AO172" s="32">
        <f>H172*0.587014563106796</f>
        <v>0</v>
      </c>
      <c r="AP172" s="32">
        <f>H172*(1-0.587014563106796)</f>
        <v>0</v>
      </c>
      <c r="AQ172" s="29" t="s">
        <v>217</v>
      </c>
      <c r="AV172" s="32">
        <f>AW172+AX172</f>
        <v>0</v>
      </c>
      <c r="AW172" s="32">
        <f>G172*AO172</f>
        <v>0</v>
      </c>
      <c r="AX172" s="32">
        <f>G172*AP172</f>
        <v>0</v>
      </c>
      <c r="AY172" s="29" t="s">
        <v>88</v>
      </c>
      <c r="AZ172" s="29" t="s">
        <v>130</v>
      </c>
      <c r="BA172" s="50" t="s">
        <v>234</v>
      </c>
      <c r="BC172" s="32">
        <f>AW172+AX172</f>
        <v>0</v>
      </c>
      <c r="BD172" s="32">
        <f>H172/(100-BE172)*100</f>
        <v>0</v>
      </c>
      <c r="BE172" s="32">
        <v>0</v>
      </c>
      <c r="BF172" s="32">
        <f>M172</f>
        <v>21.368380000000002</v>
      </c>
      <c r="BH172" s="32">
        <f>G172*AO172</f>
        <v>0</v>
      </c>
      <c r="BI172" s="32">
        <f>G172*AP172</f>
        <v>0</v>
      </c>
      <c r="BJ172" s="32">
        <f>G172*H172</f>
        <v>0</v>
      </c>
      <c r="BK172" s="32"/>
      <c r="BL172" s="32">
        <v>57</v>
      </c>
    </row>
    <row r="173" spans="1:64" ht="15" customHeight="1" x14ac:dyDescent="0.3">
      <c r="A173" s="123">
        <v>78</v>
      </c>
      <c r="B173" s="120" t="s">
        <v>68</v>
      </c>
      <c r="C173" s="131" t="s">
        <v>365</v>
      </c>
      <c r="D173" s="166" t="s">
        <v>366</v>
      </c>
      <c r="E173" s="167"/>
      <c r="F173" s="120" t="s">
        <v>211</v>
      </c>
      <c r="G173" s="32">
        <v>206</v>
      </c>
      <c r="H173" s="237"/>
      <c r="I173" s="32">
        <f>G173*AO173</f>
        <v>0</v>
      </c>
      <c r="J173" s="32">
        <f>G173*AP173</f>
        <v>0</v>
      </c>
      <c r="K173" s="32">
        <f>G173*H173</f>
        <v>0</v>
      </c>
      <c r="L173" s="32">
        <v>0.10373</v>
      </c>
      <c r="M173" s="32">
        <f>G173*L173</f>
        <v>21.368380000000002</v>
      </c>
      <c r="N173" s="47" t="s">
        <v>181</v>
      </c>
      <c r="Z173" s="32">
        <f>IF(AQ173="5",BJ173,0)</f>
        <v>0</v>
      </c>
      <c r="AB173" s="32">
        <f>IF(AQ173="1",BH173,0)</f>
        <v>0</v>
      </c>
      <c r="AC173" s="32">
        <f>IF(AQ173="1",BI173,0)</f>
        <v>0</v>
      </c>
      <c r="AD173" s="32">
        <f>IF(AQ173="7",BH173,0)</f>
        <v>0</v>
      </c>
      <c r="AE173" s="32">
        <f>IF(AQ173="7",BI173,0)</f>
        <v>0</v>
      </c>
      <c r="AF173" s="32">
        <f>IF(AQ173="2",BH173,0)</f>
        <v>0</v>
      </c>
      <c r="AG173" s="32">
        <f>IF(AQ173="2",BI173,0)</f>
        <v>0</v>
      </c>
      <c r="AH173" s="32">
        <f>IF(AQ173="0",BJ173,0)</f>
        <v>0</v>
      </c>
      <c r="AI173" s="50" t="s">
        <v>60</v>
      </c>
      <c r="AJ173" s="32">
        <f>IF(AN173=0,K173,0)</f>
        <v>0</v>
      </c>
      <c r="AK173" s="32">
        <f>IF(AN173=15,K173,0)</f>
        <v>0</v>
      </c>
      <c r="AL173" s="32">
        <f>IF(AN173=21,K173,0)</f>
        <v>0</v>
      </c>
      <c r="AN173" s="32">
        <v>21</v>
      </c>
      <c r="AO173" s="32">
        <f>H173*0.587014563106796</f>
        <v>0</v>
      </c>
      <c r="AP173" s="32">
        <f>H173*(1-0.587014563106796)</f>
        <v>0</v>
      </c>
      <c r="AQ173" s="29" t="s">
        <v>217</v>
      </c>
      <c r="AV173" s="32">
        <f>AW173+AX173</f>
        <v>0</v>
      </c>
      <c r="AW173" s="32">
        <f>G173*AO173</f>
        <v>0</v>
      </c>
      <c r="AX173" s="32">
        <f>G173*AP173</f>
        <v>0</v>
      </c>
      <c r="AY173" s="29" t="s">
        <v>88</v>
      </c>
      <c r="AZ173" s="29" t="s">
        <v>130</v>
      </c>
      <c r="BA173" s="50" t="s">
        <v>234</v>
      </c>
      <c r="BC173" s="32">
        <f>AW173+AX173</f>
        <v>0</v>
      </c>
      <c r="BD173" s="32">
        <f>H173/(100-BE173)*100</f>
        <v>0</v>
      </c>
      <c r="BE173" s="32">
        <v>0</v>
      </c>
      <c r="BF173" s="32">
        <f>M173</f>
        <v>21.368380000000002</v>
      </c>
      <c r="BH173" s="32">
        <f>G173*AO173</f>
        <v>0</v>
      </c>
      <c r="BI173" s="32">
        <f>G173*AP173</f>
        <v>0</v>
      </c>
      <c r="BJ173" s="32">
        <f>G173*H173</f>
        <v>0</v>
      </c>
      <c r="BK173" s="32"/>
      <c r="BL173" s="32">
        <v>57</v>
      </c>
    </row>
    <row r="174" spans="1:64" ht="15" customHeight="1" x14ac:dyDescent="0.3">
      <c r="A174" s="35" t="s">
        <v>151</v>
      </c>
      <c r="B174" s="119"/>
      <c r="C174" s="119" t="s">
        <v>79</v>
      </c>
      <c r="D174" s="119" t="s">
        <v>110</v>
      </c>
      <c r="E174" s="119"/>
      <c r="F174" s="20" t="s">
        <v>199</v>
      </c>
      <c r="G174" s="20" t="s">
        <v>199</v>
      </c>
      <c r="H174" s="20" t="s">
        <v>199</v>
      </c>
      <c r="I174" s="27">
        <f>SUM(I175:I175)</f>
        <v>0</v>
      </c>
      <c r="J174" s="27">
        <f>SUM(J175:J175)</f>
        <v>0</v>
      </c>
      <c r="K174" s="27">
        <f>SUM(K175:K175)</f>
        <v>0</v>
      </c>
      <c r="L174" s="50" t="s">
        <v>151</v>
      </c>
      <c r="M174" s="27">
        <f>SUM(M175:M175)</f>
        <v>0</v>
      </c>
      <c r="N174" s="54" t="s">
        <v>151</v>
      </c>
      <c r="AI174" s="50" t="s">
        <v>221</v>
      </c>
      <c r="AS174" s="27">
        <f>SUM(AJ175:AJ175)</f>
        <v>0</v>
      </c>
      <c r="AT174" s="27">
        <f>SUM(AK175:AK175)</f>
        <v>0</v>
      </c>
      <c r="AU174" s="27">
        <f>SUM(AL175:AL175)</f>
        <v>0</v>
      </c>
    </row>
    <row r="175" spans="1:64" ht="15" customHeight="1" x14ac:dyDescent="0.3">
      <c r="A175" s="123">
        <v>79</v>
      </c>
      <c r="B175" s="120" t="s">
        <v>68</v>
      </c>
      <c r="C175" s="120" t="s">
        <v>216</v>
      </c>
      <c r="D175" s="120" t="s">
        <v>9</v>
      </c>
      <c r="E175" s="120"/>
      <c r="F175" s="120" t="s">
        <v>99</v>
      </c>
      <c r="G175" s="32">
        <f>M163</f>
        <v>62.493560000000009</v>
      </c>
      <c r="H175" s="237"/>
      <c r="I175" s="32">
        <f>G175*AO175</f>
        <v>0</v>
      </c>
      <c r="J175" s="32">
        <f>G175*AP175</f>
        <v>0</v>
      </c>
      <c r="K175" s="32">
        <f>G175*H175</f>
        <v>0</v>
      </c>
      <c r="L175" s="32">
        <v>0</v>
      </c>
      <c r="M175" s="32">
        <f>G175*L175</f>
        <v>0</v>
      </c>
      <c r="N175" s="47" t="s">
        <v>181</v>
      </c>
      <c r="Z175" s="32">
        <f>IF(AQ175="5",BJ175,0)</f>
        <v>0</v>
      </c>
      <c r="AB175" s="32">
        <f>IF(AQ175="1",BH175,0)</f>
        <v>0</v>
      </c>
      <c r="AC175" s="32">
        <f>IF(AQ175="1",BI175,0)</f>
        <v>0</v>
      </c>
      <c r="AD175" s="32">
        <f>IF(AQ175="7",BH175,0)</f>
        <v>0</v>
      </c>
      <c r="AE175" s="32">
        <f>IF(AQ175="7",BI175,0)</f>
        <v>0</v>
      </c>
      <c r="AF175" s="32">
        <f>IF(AQ175="2",BH175,0)</f>
        <v>0</v>
      </c>
      <c r="AG175" s="32">
        <f>IF(AQ175="2",BI175,0)</f>
        <v>0</v>
      </c>
      <c r="AH175" s="32">
        <f>IF(AQ175="0",BJ175,0)</f>
        <v>0</v>
      </c>
      <c r="AI175" s="50" t="s">
        <v>221</v>
      </c>
      <c r="AJ175" s="32">
        <f>IF(AN175=0,K175,0)</f>
        <v>0</v>
      </c>
      <c r="AK175" s="32">
        <f>IF(AN175=15,K175,0)</f>
        <v>0</v>
      </c>
      <c r="AL175" s="32">
        <f>IF(AN175=21,K175,0)</f>
        <v>0</v>
      </c>
      <c r="AN175" s="32">
        <v>21</v>
      </c>
      <c r="AO175" s="32">
        <f>H175*0</f>
        <v>0</v>
      </c>
      <c r="AP175" s="32">
        <f>H175*(1-0)</f>
        <v>0</v>
      </c>
      <c r="AQ175" s="29" t="s">
        <v>114</v>
      </c>
      <c r="AV175" s="32">
        <f>AW175+AX175</f>
        <v>0</v>
      </c>
      <c r="AW175" s="32">
        <f>G175*AO175</f>
        <v>0</v>
      </c>
      <c r="AX175" s="32">
        <f>G175*AP175</f>
        <v>0</v>
      </c>
      <c r="AY175" s="29" t="s">
        <v>73</v>
      </c>
      <c r="AZ175" s="29" t="s">
        <v>120</v>
      </c>
      <c r="BA175" s="50" t="s">
        <v>27</v>
      </c>
      <c r="BC175" s="32">
        <f>AW175+AX175</f>
        <v>0</v>
      </c>
      <c r="BD175" s="32">
        <f>H175/(100-BE175)*100</f>
        <v>0</v>
      </c>
      <c r="BE175" s="32">
        <v>0</v>
      </c>
      <c r="BF175" s="32">
        <f>M175</f>
        <v>0</v>
      </c>
      <c r="BH175" s="32">
        <f>G175*AO175</f>
        <v>0</v>
      </c>
      <c r="BI175" s="32">
        <f>G175*AP175</f>
        <v>0</v>
      </c>
      <c r="BJ175" s="32">
        <f>G175*H175</f>
        <v>0</v>
      </c>
      <c r="BK175" s="32"/>
      <c r="BL175" s="32"/>
    </row>
    <row r="176" spans="1:64" ht="14.4" x14ac:dyDescent="0.3">
      <c r="A176" s="35" t="s">
        <v>151</v>
      </c>
      <c r="B176" s="119" t="s">
        <v>381</v>
      </c>
      <c r="C176" s="119" t="s">
        <v>151</v>
      </c>
      <c r="D176" s="158" t="s">
        <v>379</v>
      </c>
      <c r="E176" s="159"/>
      <c r="F176" s="20" t="s">
        <v>199</v>
      </c>
      <c r="G176" s="20" t="s">
        <v>199</v>
      </c>
      <c r="H176" s="20" t="s">
        <v>199</v>
      </c>
      <c r="I176" s="27">
        <f>I177+I180+I183+I188+I192</f>
        <v>0</v>
      </c>
      <c r="J176" s="27">
        <f t="shared" ref="J176:K176" si="54">J177+J180+J183+J188+J192</f>
        <v>0</v>
      </c>
      <c r="K176" s="27">
        <f t="shared" si="54"/>
        <v>0</v>
      </c>
      <c r="L176" s="50" t="s">
        <v>151</v>
      </c>
      <c r="M176" s="27">
        <f>M177+M180+M183</f>
        <v>228.5658</v>
      </c>
      <c r="N176" s="54" t="s">
        <v>151</v>
      </c>
    </row>
    <row r="177" spans="1:64" ht="15" customHeight="1" x14ac:dyDescent="0.3">
      <c r="A177" s="119"/>
      <c r="B177" s="119" t="s">
        <v>381</v>
      </c>
      <c r="C177" s="119" t="s">
        <v>360</v>
      </c>
      <c r="D177" s="119" t="s">
        <v>361</v>
      </c>
      <c r="E177" s="119"/>
      <c r="F177" s="119" t="s">
        <v>199</v>
      </c>
      <c r="G177" s="119" t="s">
        <v>199</v>
      </c>
      <c r="H177" s="119" t="s">
        <v>199</v>
      </c>
      <c r="I177" s="27">
        <v>0</v>
      </c>
      <c r="J177" s="27">
        <f>J178+J179</f>
        <v>0</v>
      </c>
      <c r="K177" s="27">
        <f>K178+K179</f>
        <v>0</v>
      </c>
      <c r="L177" s="27"/>
      <c r="M177" s="27">
        <f>M178+M179</f>
        <v>83.16</v>
      </c>
      <c r="N177" s="119"/>
      <c r="O177" s="141"/>
      <c r="P177" s="142"/>
      <c r="Q177" s="142"/>
      <c r="R177" s="142"/>
      <c r="S177" s="142"/>
      <c r="T177" s="142"/>
      <c r="U177" s="142"/>
      <c r="V177" s="142"/>
      <c r="W177" s="142"/>
      <c r="X177" s="142"/>
      <c r="Y177" s="142"/>
      <c r="Z177" s="142"/>
      <c r="AA177" s="142"/>
      <c r="AB177" s="142"/>
      <c r="AC177" s="142"/>
      <c r="AD177" s="142"/>
      <c r="AE177" s="142"/>
      <c r="AF177" s="142"/>
      <c r="AG177" s="142"/>
      <c r="AH177" s="142"/>
      <c r="AI177" s="140" t="s">
        <v>382</v>
      </c>
      <c r="AJ177" s="142"/>
      <c r="AK177" s="142"/>
      <c r="AL177" s="142"/>
      <c r="AM177" s="142"/>
      <c r="AN177" s="142"/>
      <c r="AO177" s="142"/>
      <c r="AP177" s="142"/>
      <c r="AQ177" s="142"/>
      <c r="AR177" s="142"/>
      <c r="AS177" s="139">
        <v>0</v>
      </c>
      <c r="AT177" s="139">
        <v>0</v>
      </c>
      <c r="AU177" s="139">
        <v>7275.7199999999993</v>
      </c>
      <c r="AV177" s="142"/>
      <c r="AW177" s="142"/>
      <c r="AX177" s="142"/>
      <c r="AY177" s="142"/>
      <c r="AZ177" s="142"/>
      <c r="BA177" s="142"/>
      <c r="BB177" s="142"/>
      <c r="BC177" s="142"/>
      <c r="BD177" s="142"/>
      <c r="BE177" s="142"/>
      <c r="BF177" s="142"/>
      <c r="BG177" s="142"/>
      <c r="BH177" s="142"/>
      <c r="BI177" s="142"/>
      <c r="BJ177" s="142"/>
      <c r="BK177" s="142"/>
      <c r="BL177" s="142"/>
    </row>
    <row r="178" spans="1:64" s="68" customFormat="1" ht="15" customHeight="1" x14ac:dyDescent="0.3">
      <c r="A178" s="143" t="s">
        <v>121</v>
      </c>
      <c r="B178" s="136" t="s">
        <v>381</v>
      </c>
      <c r="C178" s="144" t="s">
        <v>386</v>
      </c>
      <c r="D178" s="201" t="s">
        <v>396</v>
      </c>
      <c r="E178" s="202"/>
      <c r="F178" s="144" t="s">
        <v>211</v>
      </c>
      <c r="G178" s="145">
        <v>108</v>
      </c>
      <c r="H178" s="240"/>
      <c r="I178" s="145">
        <v>0</v>
      </c>
      <c r="J178" s="145">
        <f>H178*G178</f>
        <v>0</v>
      </c>
      <c r="K178" s="145">
        <f>H178*G178</f>
        <v>0</v>
      </c>
      <c r="L178" s="145">
        <v>0.44</v>
      </c>
      <c r="M178" s="145">
        <f>L178*G178</f>
        <v>47.52</v>
      </c>
      <c r="N178" s="146" t="s">
        <v>292</v>
      </c>
      <c r="O178" s="147"/>
      <c r="P178" s="148"/>
      <c r="Q178" s="148"/>
      <c r="R178" s="148"/>
      <c r="S178" s="148"/>
      <c r="T178" s="148"/>
      <c r="U178" s="148"/>
      <c r="V178" s="148"/>
      <c r="W178" s="148"/>
      <c r="X178" s="148"/>
      <c r="Y178" s="148"/>
      <c r="Z178" s="145">
        <v>0</v>
      </c>
      <c r="AA178" s="148"/>
      <c r="AB178" s="145">
        <v>0</v>
      </c>
      <c r="AC178" s="145">
        <v>1446.4</v>
      </c>
      <c r="AD178" s="145">
        <v>0</v>
      </c>
      <c r="AE178" s="145">
        <v>0</v>
      </c>
      <c r="AF178" s="145">
        <v>0</v>
      </c>
      <c r="AG178" s="145">
        <v>0</v>
      </c>
      <c r="AH178" s="145">
        <v>0</v>
      </c>
      <c r="AI178" s="149" t="s">
        <v>382</v>
      </c>
      <c r="AJ178" s="145">
        <v>0</v>
      </c>
      <c r="AK178" s="145">
        <v>0</v>
      </c>
      <c r="AL178" s="145">
        <v>1446.4</v>
      </c>
      <c r="AM178" s="148"/>
      <c r="AN178" s="145">
        <v>21</v>
      </c>
      <c r="AO178" s="145">
        <v>0</v>
      </c>
      <c r="AP178" s="145">
        <v>45.2</v>
      </c>
      <c r="AQ178" s="150" t="s">
        <v>217</v>
      </c>
      <c r="AR178" s="148"/>
      <c r="AS178" s="148"/>
      <c r="AT178" s="148"/>
      <c r="AU178" s="148"/>
      <c r="AV178" s="145">
        <v>1446.4</v>
      </c>
      <c r="AW178" s="145">
        <v>0</v>
      </c>
      <c r="AX178" s="145">
        <v>1446.4</v>
      </c>
      <c r="AY178" s="150" t="s">
        <v>25</v>
      </c>
      <c r="AZ178" s="150" t="s">
        <v>400</v>
      </c>
      <c r="BA178" s="149" t="s">
        <v>403</v>
      </c>
      <c r="BB178" s="148"/>
      <c r="BC178" s="145">
        <v>1446.4</v>
      </c>
      <c r="BD178" s="145">
        <v>45.2</v>
      </c>
      <c r="BE178" s="145">
        <v>0</v>
      </c>
      <c r="BF178" s="145">
        <v>14.08</v>
      </c>
      <c r="BG178" s="148"/>
      <c r="BH178" s="145">
        <v>0</v>
      </c>
      <c r="BI178" s="145">
        <v>1446.4</v>
      </c>
      <c r="BJ178" s="145">
        <v>1446.4</v>
      </c>
      <c r="BK178" s="145" t="s">
        <v>295</v>
      </c>
      <c r="BL178" s="145">
        <v>11</v>
      </c>
    </row>
    <row r="179" spans="1:64" s="68" customFormat="1" ht="15" customHeight="1" x14ac:dyDescent="0.3">
      <c r="A179" s="143" t="s">
        <v>210</v>
      </c>
      <c r="B179" s="136" t="s">
        <v>381</v>
      </c>
      <c r="C179" s="144" t="s">
        <v>387</v>
      </c>
      <c r="D179" s="201" t="s">
        <v>397</v>
      </c>
      <c r="E179" s="202"/>
      <c r="F179" s="144" t="s">
        <v>211</v>
      </c>
      <c r="G179" s="145">
        <v>108</v>
      </c>
      <c r="H179" s="240"/>
      <c r="I179" s="145">
        <v>0</v>
      </c>
      <c r="J179" s="145">
        <f>H179*G179</f>
        <v>0</v>
      </c>
      <c r="K179" s="145">
        <f>H179*G179</f>
        <v>0</v>
      </c>
      <c r="L179" s="145">
        <v>0.33</v>
      </c>
      <c r="M179" s="145">
        <f>L179*G179</f>
        <v>35.64</v>
      </c>
      <c r="N179" s="146" t="s">
        <v>292</v>
      </c>
      <c r="O179" s="147"/>
      <c r="P179" s="148"/>
      <c r="Q179" s="148"/>
      <c r="R179" s="148"/>
      <c r="S179" s="148"/>
      <c r="T179" s="148"/>
      <c r="U179" s="148"/>
      <c r="V179" s="148"/>
      <c r="W179" s="148"/>
      <c r="X179" s="148"/>
      <c r="Y179" s="148"/>
      <c r="Z179" s="145">
        <v>0</v>
      </c>
      <c r="AA179" s="148"/>
      <c r="AB179" s="145">
        <v>0</v>
      </c>
      <c r="AC179" s="145">
        <v>2477.12</v>
      </c>
      <c r="AD179" s="145">
        <v>0</v>
      </c>
      <c r="AE179" s="145">
        <v>0</v>
      </c>
      <c r="AF179" s="145">
        <v>0</v>
      </c>
      <c r="AG179" s="145">
        <v>0</v>
      </c>
      <c r="AH179" s="145">
        <v>0</v>
      </c>
      <c r="AI179" s="149" t="s">
        <v>382</v>
      </c>
      <c r="AJ179" s="145">
        <v>0</v>
      </c>
      <c r="AK179" s="145">
        <v>0</v>
      </c>
      <c r="AL179" s="145">
        <v>2477.12</v>
      </c>
      <c r="AM179" s="148"/>
      <c r="AN179" s="145">
        <v>21</v>
      </c>
      <c r="AO179" s="145">
        <v>0</v>
      </c>
      <c r="AP179" s="145">
        <v>77.41</v>
      </c>
      <c r="AQ179" s="150" t="s">
        <v>217</v>
      </c>
      <c r="AR179" s="148"/>
      <c r="AS179" s="148"/>
      <c r="AT179" s="148"/>
      <c r="AU179" s="148"/>
      <c r="AV179" s="145">
        <v>2477.12</v>
      </c>
      <c r="AW179" s="145">
        <v>0</v>
      </c>
      <c r="AX179" s="145">
        <v>2477.12</v>
      </c>
      <c r="AY179" s="150" t="s">
        <v>25</v>
      </c>
      <c r="AZ179" s="150" t="s">
        <v>400</v>
      </c>
      <c r="BA179" s="149" t="s">
        <v>403</v>
      </c>
      <c r="BB179" s="148"/>
      <c r="BC179" s="145">
        <v>2477.12</v>
      </c>
      <c r="BD179" s="145">
        <v>77.41</v>
      </c>
      <c r="BE179" s="145">
        <v>0</v>
      </c>
      <c r="BF179" s="145">
        <v>10.56</v>
      </c>
      <c r="BG179" s="148"/>
      <c r="BH179" s="145">
        <v>0</v>
      </c>
      <c r="BI179" s="145">
        <v>2477.12</v>
      </c>
      <c r="BJ179" s="145">
        <v>2477.12</v>
      </c>
      <c r="BK179" s="145" t="s">
        <v>295</v>
      </c>
      <c r="BL179" s="145">
        <v>11</v>
      </c>
    </row>
    <row r="180" spans="1:64" s="68" customFormat="1" ht="15" customHeight="1" x14ac:dyDescent="0.3">
      <c r="A180" s="105"/>
      <c r="B180" s="138" t="s">
        <v>381</v>
      </c>
      <c r="C180" s="105" t="s">
        <v>133</v>
      </c>
      <c r="D180" s="105" t="s">
        <v>144</v>
      </c>
      <c r="E180" s="105"/>
      <c r="F180" s="105" t="s">
        <v>199</v>
      </c>
      <c r="G180" s="105" t="s">
        <v>199</v>
      </c>
      <c r="H180" s="105" t="s">
        <v>199</v>
      </c>
      <c r="I180" s="105">
        <f>I181+I182</f>
        <v>0</v>
      </c>
      <c r="J180" s="105">
        <f>J181+J182</f>
        <v>0</v>
      </c>
      <c r="K180" s="105">
        <f>K181+K182</f>
        <v>0</v>
      </c>
      <c r="L180" s="105"/>
      <c r="M180" s="105">
        <f>M181+M182</f>
        <v>103.47911999999999</v>
      </c>
      <c r="N180" s="105"/>
      <c r="O180" s="147"/>
      <c r="P180" s="148"/>
      <c r="Q180" s="148"/>
      <c r="R180" s="148"/>
      <c r="S180" s="148"/>
      <c r="T180" s="148"/>
      <c r="U180" s="148"/>
      <c r="V180" s="148"/>
      <c r="W180" s="148"/>
      <c r="X180" s="148"/>
      <c r="Y180" s="148"/>
      <c r="Z180" s="148"/>
      <c r="AA180" s="148"/>
      <c r="AB180" s="148"/>
      <c r="AC180" s="148"/>
      <c r="AD180" s="148"/>
      <c r="AE180" s="148"/>
      <c r="AF180" s="148"/>
      <c r="AG180" s="148"/>
      <c r="AH180" s="148"/>
      <c r="AI180" s="149" t="s">
        <v>382</v>
      </c>
      <c r="AJ180" s="148"/>
      <c r="AK180" s="148"/>
      <c r="AL180" s="148"/>
      <c r="AM180" s="148"/>
      <c r="AN180" s="148"/>
      <c r="AO180" s="148"/>
      <c r="AP180" s="148"/>
      <c r="AQ180" s="148"/>
      <c r="AR180" s="148"/>
      <c r="AS180" s="151">
        <v>0</v>
      </c>
      <c r="AT180" s="151">
        <v>0</v>
      </c>
      <c r="AU180" s="151">
        <v>39370</v>
      </c>
      <c r="AV180" s="148"/>
      <c r="AW180" s="148"/>
      <c r="AX180" s="148"/>
      <c r="AY180" s="148"/>
      <c r="AZ180" s="148"/>
      <c r="BA180" s="148"/>
      <c r="BB180" s="148"/>
      <c r="BC180" s="148"/>
      <c r="BD180" s="148"/>
      <c r="BE180" s="148"/>
      <c r="BF180" s="148"/>
      <c r="BG180" s="148"/>
      <c r="BH180" s="148"/>
      <c r="BI180" s="148"/>
      <c r="BJ180" s="148"/>
      <c r="BK180" s="148"/>
      <c r="BL180" s="148"/>
    </row>
    <row r="181" spans="1:64" s="68" customFormat="1" ht="15" customHeight="1" x14ac:dyDescent="0.3">
      <c r="A181" s="143" t="s">
        <v>362</v>
      </c>
      <c r="B181" s="136" t="s">
        <v>381</v>
      </c>
      <c r="C181" s="144" t="s">
        <v>388</v>
      </c>
      <c r="D181" s="201" t="s">
        <v>250</v>
      </c>
      <c r="E181" s="202"/>
      <c r="F181" s="144" t="s">
        <v>211</v>
      </c>
      <c r="G181" s="145">
        <v>108</v>
      </c>
      <c r="H181" s="240"/>
      <c r="I181" s="145">
        <f>H181*G181*0.9</f>
        <v>0</v>
      </c>
      <c r="J181" s="145">
        <f>G181*H181*0.1</f>
        <v>0</v>
      </c>
      <c r="K181" s="145">
        <f>H181*G181</f>
        <v>0</v>
      </c>
      <c r="L181" s="145">
        <v>0.57499999999999996</v>
      </c>
      <c r="M181" s="145">
        <f>L181*G181</f>
        <v>62.099999999999994</v>
      </c>
      <c r="N181" s="146" t="s">
        <v>292</v>
      </c>
      <c r="O181" s="147"/>
      <c r="P181" s="148"/>
      <c r="Q181" s="148"/>
      <c r="R181" s="148"/>
      <c r="S181" s="148"/>
      <c r="T181" s="148"/>
      <c r="U181" s="148"/>
      <c r="V181" s="148"/>
      <c r="W181" s="148"/>
      <c r="X181" s="148"/>
      <c r="Y181" s="148"/>
      <c r="Z181" s="145">
        <v>0</v>
      </c>
      <c r="AA181" s="148"/>
      <c r="AB181" s="145">
        <v>15435.519999999999</v>
      </c>
      <c r="AC181" s="145">
        <v>2048.4800000000018</v>
      </c>
      <c r="AD181" s="145">
        <v>0</v>
      </c>
      <c r="AE181" s="145">
        <v>0</v>
      </c>
      <c r="AF181" s="145">
        <v>0</v>
      </c>
      <c r="AG181" s="145">
        <v>0</v>
      </c>
      <c r="AH181" s="145">
        <v>0</v>
      </c>
      <c r="AI181" s="149" t="s">
        <v>382</v>
      </c>
      <c r="AJ181" s="145">
        <v>0</v>
      </c>
      <c r="AK181" s="145">
        <v>0</v>
      </c>
      <c r="AL181" s="145">
        <v>17484</v>
      </c>
      <c r="AM181" s="148"/>
      <c r="AN181" s="145">
        <v>21</v>
      </c>
      <c r="AO181" s="145">
        <v>248.95999999999998</v>
      </c>
      <c r="AP181" s="145">
        <v>33.040000000000028</v>
      </c>
      <c r="AQ181" s="150" t="s">
        <v>217</v>
      </c>
      <c r="AR181" s="148"/>
      <c r="AS181" s="148"/>
      <c r="AT181" s="148"/>
      <c r="AU181" s="148"/>
      <c r="AV181" s="145">
        <v>17484</v>
      </c>
      <c r="AW181" s="145">
        <v>15435.519999999999</v>
      </c>
      <c r="AX181" s="145">
        <v>2048.4800000000018</v>
      </c>
      <c r="AY181" s="150" t="s">
        <v>232</v>
      </c>
      <c r="AZ181" s="150" t="s">
        <v>401</v>
      </c>
      <c r="BA181" s="149" t="s">
        <v>403</v>
      </c>
      <c r="BB181" s="148"/>
      <c r="BC181" s="145">
        <v>17484</v>
      </c>
      <c r="BD181" s="145">
        <v>282</v>
      </c>
      <c r="BE181" s="145">
        <v>0</v>
      </c>
      <c r="BF181" s="145">
        <v>35.65</v>
      </c>
      <c r="BG181" s="148"/>
      <c r="BH181" s="145">
        <v>15435.519999999999</v>
      </c>
      <c r="BI181" s="145">
        <v>2048.4800000000018</v>
      </c>
      <c r="BJ181" s="145">
        <v>17484</v>
      </c>
      <c r="BK181" s="145" t="s">
        <v>295</v>
      </c>
      <c r="BL181" s="145">
        <v>56</v>
      </c>
    </row>
    <row r="182" spans="1:64" s="68" customFormat="1" ht="15" customHeight="1" x14ac:dyDescent="0.3">
      <c r="A182" s="143" t="s">
        <v>363</v>
      </c>
      <c r="B182" s="136" t="s">
        <v>381</v>
      </c>
      <c r="C182" s="144" t="s">
        <v>389</v>
      </c>
      <c r="D182" s="201" t="s">
        <v>398</v>
      </c>
      <c r="E182" s="202"/>
      <c r="F182" s="144" t="s">
        <v>211</v>
      </c>
      <c r="G182" s="145">
        <v>108</v>
      </c>
      <c r="H182" s="240"/>
      <c r="I182" s="145">
        <f>H182*G182*0.9</f>
        <v>0</v>
      </c>
      <c r="J182" s="145">
        <f>G182*H182*0.1</f>
        <v>0</v>
      </c>
      <c r="K182" s="145">
        <f>H182*G182</f>
        <v>0</v>
      </c>
      <c r="L182" s="145">
        <v>0.38313999999999998</v>
      </c>
      <c r="M182" s="145">
        <f>L182*G182</f>
        <v>41.37912</v>
      </c>
      <c r="N182" s="146" t="s">
        <v>292</v>
      </c>
      <c r="O182" s="147"/>
      <c r="P182" s="148"/>
      <c r="Q182" s="148"/>
      <c r="R182" s="148"/>
      <c r="S182" s="148"/>
      <c r="T182" s="148"/>
      <c r="U182" s="148"/>
      <c r="V182" s="148"/>
      <c r="W182" s="148"/>
      <c r="X182" s="148"/>
      <c r="Y182" s="148"/>
      <c r="Z182" s="145">
        <v>0</v>
      </c>
      <c r="AA182" s="148"/>
      <c r="AB182" s="145">
        <v>19668.879999999994</v>
      </c>
      <c r="AC182" s="145">
        <v>2217.1200000000053</v>
      </c>
      <c r="AD182" s="145">
        <v>0</v>
      </c>
      <c r="AE182" s="145">
        <v>0</v>
      </c>
      <c r="AF182" s="145">
        <v>0</v>
      </c>
      <c r="AG182" s="145">
        <v>0</v>
      </c>
      <c r="AH182" s="145">
        <v>0</v>
      </c>
      <c r="AI182" s="149" t="s">
        <v>382</v>
      </c>
      <c r="AJ182" s="145">
        <v>0</v>
      </c>
      <c r="AK182" s="145">
        <v>0</v>
      </c>
      <c r="AL182" s="145">
        <v>21886</v>
      </c>
      <c r="AM182" s="148"/>
      <c r="AN182" s="145">
        <v>21</v>
      </c>
      <c r="AO182" s="145">
        <v>317.2399999999999</v>
      </c>
      <c r="AP182" s="145">
        <v>35.760000000000083</v>
      </c>
      <c r="AQ182" s="150" t="s">
        <v>217</v>
      </c>
      <c r="AR182" s="148"/>
      <c r="AS182" s="148"/>
      <c r="AT182" s="148"/>
      <c r="AU182" s="148"/>
      <c r="AV182" s="145">
        <v>21886</v>
      </c>
      <c r="AW182" s="145">
        <v>19668.879999999994</v>
      </c>
      <c r="AX182" s="145">
        <v>2217.1200000000053</v>
      </c>
      <c r="AY182" s="150" t="s">
        <v>232</v>
      </c>
      <c r="AZ182" s="150" t="s">
        <v>401</v>
      </c>
      <c r="BA182" s="149" t="s">
        <v>403</v>
      </c>
      <c r="BB182" s="148"/>
      <c r="BC182" s="145">
        <v>21886</v>
      </c>
      <c r="BD182" s="145">
        <v>353</v>
      </c>
      <c r="BE182" s="145">
        <v>0</v>
      </c>
      <c r="BF182" s="145">
        <v>23.75468</v>
      </c>
      <c r="BG182" s="148"/>
      <c r="BH182" s="145">
        <v>19668.879999999994</v>
      </c>
      <c r="BI182" s="145">
        <v>2217.1200000000053</v>
      </c>
      <c r="BJ182" s="145">
        <v>21886</v>
      </c>
      <c r="BK182" s="145" t="s">
        <v>295</v>
      </c>
      <c r="BL182" s="145">
        <v>56</v>
      </c>
    </row>
    <row r="183" spans="1:64" s="68" customFormat="1" ht="15" customHeight="1" x14ac:dyDescent="0.3">
      <c r="A183" s="138"/>
      <c r="B183" s="138" t="s">
        <v>381</v>
      </c>
      <c r="C183" s="138" t="s">
        <v>202</v>
      </c>
      <c r="D183" s="138" t="s">
        <v>107</v>
      </c>
      <c r="E183" s="138"/>
      <c r="F183" s="138" t="s">
        <v>199</v>
      </c>
      <c r="G183" s="138" t="s">
        <v>199</v>
      </c>
      <c r="H183" s="138" t="s">
        <v>199</v>
      </c>
      <c r="I183" s="105">
        <f>I184+I185+I186+I187</f>
        <v>0</v>
      </c>
      <c r="J183" s="105">
        <f t="shared" ref="J183:M183" si="55">J184+J185+J186+J187</f>
        <v>0</v>
      </c>
      <c r="K183" s="105">
        <f t="shared" si="55"/>
        <v>0</v>
      </c>
      <c r="L183" s="105"/>
      <c r="M183" s="105">
        <f t="shared" si="55"/>
        <v>41.926680000000005</v>
      </c>
      <c r="N183" s="138"/>
      <c r="O183" s="147"/>
      <c r="P183" s="148"/>
      <c r="Q183" s="148"/>
      <c r="R183" s="148"/>
      <c r="S183" s="148"/>
      <c r="T183" s="148"/>
      <c r="U183" s="148"/>
      <c r="V183" s="148"/>
      <c r="W183" s="148"/>
      <c r="X183" s="148"/>
      <c r="Y183" s="148"/>
      <c r="Z183" s="148"/>
      <c r="AA183" s="148"/>
      <c r="AB183" s="148"/>
      <c r="AC183" s="148"/>
      <c r="AD183" s="148"/>
      <c r="AE183" s="148"/>
      <c r="AF183" s="148"/>
      <c r="AG183" s="148"/>
      <c r="AH183" s="148"/>
      <c r="AI183" s="149" t="s">
        <v>382</v>
      </c>
      <c r="AJ183" s="148"/>
      <c r="AK183" s="148"/>
      <c r="AL183" s="148"/>
      <c r="AM183" s="148"/>
      <c r="AN183" s="148"/>
      <c r="AO183" s="148"/>
      <c r="AP183" s="148"/>
      <c r="AQ183" s="148"/>
      <c r="AR183" s="148"/>
      <c r="AS183" s="151">
        <v>0</v>
      </c>
      <c r="AT183" s="151">
        <v>0</v>
      </c>
      <c r="AU183" s="151">
        <v>86739.56</v>
      </c>
      <c r="AV183" s="148"/>
      <c r="AW183" s="148"/>
      <c r="AX183" s="148"/>
      <c r="AY183" s="148"/>
      <c r="AZ183" s="148"/>
      <c r="BA183" s="148"/>
      <c r="BB183" s="148"/>
      <c r="BC183" s="148"/>
      <c r="BD183" s="148"/>
      <c r="BE183" s="148"/>
      <c r="BF183" s="148"/>
      <c r="BG183" s="148"/>
      <c r="BH183" s="148"/>
      <c r="BI183" s="148"/>
      <c r="BJ183" s="148"/>
      <c r="BK183" s="148"/>
      <c r="BL183" s="148"/>
    </row>
    <row r="184" spans="1:64" s="68" customFormat="1" ht="15" customHeight="1" x14ac:dyDescent="0.3">
      <c r="A184" s="143" t="s">
        <v>364</v>
      </c>
      <c r="B184" s="136" t="s">
        <v>381</v>
      </c>
      <c r="C184" s="144" t="s">
        <v>390</v>
      </c>
      <c r="D184" s="201" t="s">
        <v>399</v>
      </c>
      <c r="E184" s="202"/>
      <c r="F184" s="144" t="s">
        <v>211</v>
      </c>
      <c r="G184" s="145">
        <v>108</v>
      </c>
      <c r="H184" s="240"/>
      <c r="I184" s="145">
        <f>H184*G184*0.9</f>
        <v>0</v>
      </c>
      <c r="J184" s="145">
        <f>G184*H184*0.1</f>
        <v>0</v>
      </c>
      <c r="K184" s="145">
        <f>H184*G184</f>
        <v>0</v>
      </c>
      <c r="L184" s="145">
        <v>7.1000000000000002E-4</v>
      </c>
      <c r="M184" s="145">
        <f>L184*G184</f>
        <v>7.6679999999999998E-2</v>
      </c>
      <c r="N184" s="146" t="s">
        <v>292</v>
      </c>
      <c r="O184" s="147"/>
      <c r="P184" s="148"/>
      <c r="Q184" s="148"/>
      <c r="R184" s="148"/>
      <c r="S184" s="148"/>
      <c r="T184" s="148"/>
      <c r="U184" s="148"/>
      <c r="V184" s="148"/>
      <c r="W184" s="148"/>
      <c r="X184" s="148"/>
      <c r="Y184" s="148"/>
      <c r="Z184" s="145">
        <v>0</v>
      </c>
      <c r="AA184" s="148"/>
      <c r="AB184" s="145">
        <v>1242.4799999999998</v>
      </c>
      <c r="AC184" s="145">
        <v>147.56000000000037</v>
      </c>
      <c r="AD184" s="145">
        <v>0</v>
      </c>
      <c r="AE184" s="145">
        <v>0</v>
      </c>
      <c r="AF184" s="145">
        <v>0</v>
      </c>
      <c r="AG184" s="145">
        <v>0</v>
      </c>
      <c r="AH184" s="145">
        <v>0</v>
      </c>
      <c r="AI184" s="149" t="s">
        <v>382</v>
      </c>
      <c r="AJ184" s="145">
        <v>0</v>
      </c>
      <c r="AK184" s="145">
        <v>0</v>
      </c>
      <c r="AL184" s="145">
        <v>1390.0400000000002</v>
      </c>
      <c r="AM184" s="148"/>
      <c r="AN184" s="145">
        <v>21</v>
      </c>
      <c r="AO184" s="145">
        <v>10.019999999999998</v>
      </c>
      <c r="AP184" s="145">
        <v>1.1900000000000031</v>
      </c>
      <c r="AQ184" s="150" t="s">
        <v>217</v>
      </c>
      <c r="AR184" s="148"/>
      <c r="AS184" s="148"/>
      <c r="AT184" s="148"/>
      <c r="AU184" s="148"/>
      <c r="AV184" s="145">
        <v>1390.0400000000002</v>
      </c>
      <c r="AW184" s="145">
        <v>1242.4799999999998</v>
      </c>
      <c r="AX184" s="145">
        <v>147.56000000000037</v>
      </c>
      <c r="AY184" s="150" t="s">
        <v>88</v>
      </c>
      <c r="AZ184" s="150" t="s">
        <v>401</v>
      </c>
      <c r="BA184" s="149" t="s">
        <v>403</v>
      </c>
      <c r="BB184" s="148"/>
      <c r="BC184" s="145">
        <v>1390.0400000000002</v>
      </c>
      <c r="BD184" s="145">
        <v>11.21</v>
      </c>
      <c r="BE184" s="145">
        <v>0</v>
      </c>
      <c r="BF184" s="145">
        <v>8.8040000000000007E-2</v>
      </c>
      <c r="BG184" s="148"/>
      <c r="BH184" s="145">
        <v>1242.4799999999998</v>
      </c>
      <c r="BI184" s="145">
        <v>147.56000000000037</v>
      </c>
      <c r="BJ184" s="145">
        <v>1390.0400000000002</v>
      </c>
      <c r="BK184" s="145" t="s">
        <v>295</v>
      </c>
      <c r="BL184" s="145">
        <v>57</v>
      </c>
    </row>
    <row r="185" spans="1:64" s="68" customFormat="1" ht="15" customHeight="1" x14ac:dyDescent="0.3">
      <c r="A185" s="143" t="s">
        <v>133</v>
      </c>
      <c r="B185" s="136" t="s">
        <v>381</v>
      </c>
      <c r="C185" s="144" t="s">
        <v>56</v>
      </c>
      <c r="D185" s="201" t="s">
        <v>404</v>
      </c>
      <c r="E185" s="202"/>
      <c r="F185" s="144" t="s">
        <v>211</v>
      </c>
      <c r="G185" s="145">
        <v>108</v>
      </c>
      <c r="H185" s="240"/>
      <c r="I185" s="145">
        <f>H185*G185*0.6</f>
        <v>0</v>
      </c>
      <c r="J185" s="145">
        <f>G185*H185*0.4</f>
        <v>0</v>
      </c>
      <c r="K185" s="145">
        <f>H185*G185</f>
        <v>0</v>
      </c>
      <c r="L185" s="145">
        <v>0.10373</v>
      </c>
      <c r="M185" s="145">
        <f>L185*G185</f>
        <v>11.20284</v>
      </c>
      <c r="N185" s="146" t="s">
        <v>292</v>
      </c>
      <c r="O185" s="147"/>
      <c r="P185" s="148"/>
      <c r="Q185" s="148"/>
      <c r="R185" s="148"/>
      <c r="S185" s="148"/>
      <c r="T185" s="148"/>
      <c r="U185" s="148"/>
      <c r="V185" s="148"/>
      <c r="W185" s="148"/>
      <c r="X185" s="148"/>
      <c r="Y185" s="148"/>
      <c r="Z185" s="145">
        <v>0</v>
      </c>
      <c r="AA185" s="148"/>
      <c r="AB185" s="145">
        <v>16791.192000000014</v>
      </c>
      <c r="AC185" s="145">
        <v>12473.207999999986</v>
      </c>
      <c r="AD185" s="145">
        <v>0</v>
      </c>
      <c r="AE185" s="145">
        <v>0</v>
      </c>
      <c r="AF185" s="145">
        <v>0</v>
      </c>
      <c r="AG185" s="145">
        <v>0</v>
      </c>
      <c r="AH185" s="145">
        <v>0</v>
      </c>
      <c r="AI185" s="149" t="s">
        <v>382</v>
      </c>
      <c r="AJ185" s="145">
        <v>0</v>
      </c>
      <c r="AK185" s="145">
        <v>0</v>
      </c>
      <c r="AL185" s="145">
        <v>29264.399999999998</v>
      </c>
      <c r="AM185" s="148"/>
      <c r="AN185" s="145">
        <v>21</v>
      </c>
      <c r="AO185" s="145">
        <v>233.21100000000018</v>
      </c>
      <c r="AP185" s="145">
        <v>173.23899999999981</v>
      </c>
      <c r="AQ185" s="150" t="s">
        <v>217</v>
      </c>
      <c r="AR185" s="148"/>
      <c r="AS185" s="148"/>
      <c r="AT185" s="148"/>
      <c r="AU185" s="148"/>
      <c r="AV185" s="145">
        <v>29264.400000000001</v>
      </c>
      <c r="AW185" s="145">
        <v>16791.192000000014</v>
      </c>
      <c r="AX185" s="145">
        <v>12473.207999999986</v>
      </c>
      <c r="AY185" s="150" t="s">
        <v>88</v>
      </c>
      <c r="AZ185" s="150" t="s">
        <v>401</v>
      </c>
      <c r="BA185" s="149" t="s">
        <v>403</v>
      </c>
      <c r="BB185" s="148"/>
      <c r="BC185" s="145">
        <v>29264.400000000001</v>
      </c>
      <c r="BD185" s="145">
        <v>406.45</v>
      </c>
      <c r="BE185" s="145">
        <v>0</v>
      </c>
      <c r="BF185" s="145">
        <v>7.4685600000000001</v>
      </c>
      <c r="BG185" s="148"/>
      <c r="BH185" s="145">
        <v>16791.192000000014</v>
      </c>
      <c r="BI185" s="145">
        <v>12473.207999999986</v>
      </c>
      <c r="BJ185" s="145">
        <v>29264.399999999998</v>
      </c>
      <c r="BK185" s="145" t="s">
        <v>295</v>
      </c>
      <c r="BL185" s="145">
        <v>57</v>
      </c>
    </row>
    <row r="186" spans="1:64" s="68" customFormat="1" ht="15" customHeight="1" x14ac:dyDescent="0.3">
      <c r="A186" s="143" t="s">
        <v>202</v>
      </c>
      <c r="B186" s="136" t="s">
        <v>381</v>
      </c>
      <c r="C186" s="144" t="s">
        <v>391</v>
      </c>
      <c r="D186" s="201" t="s">
        <v>405</v>
      </c>
      <c r="E186" s="202"/>
      <c r="F186" s="144" t="s">
        <v>211</v>
      </c>
      <c r="G186" s="145">
        <v>108</v>
      </c>
      <c r="H186" s="240"/>
      <c r="I186" s="145">
        <f t="shared" ref="I186:I187" si="56">H186*G186*0.6</f>
        <v>0</v>
      </c>
      <c r="J186" s="145">
        <f t="shared" ref="J186:J187" si="57">G186*H186*0.4</f>
        <v>0</v>
      </c>
      <c r="K186" s="145">
        <f t="shared" ref="K186:K187" si="58">H186*G186</f>
        <v>0</v>
      </c>
      <c r="L186" s="145">
        <v>0.12817999999999999</v>
      </c>
      <c r="M186" s="145">
        <f>L186*G186</f>
        <v>13.843439999999999</v>
      </c>
      <c r="N186" s="146" t="s">
        <v>292</v>
      </c>
      <c r="O186" s="147"/>
      <c r="P186" s="148"/>
      <c r="Q186" s="148"/>
      <c r="R186" s="148"/>
      <c r="S186" s="148"/>
      <c r="T186" s="148"/>
      <c r="U186" s="148"/>
      <c r="V186" s="148"/>
      <c r="W186" s="148"/>
      <c r="X186" s="148"/>
      <c r="Y186" s="148"/>
      <c r="Z186" s="145">
        <v>0</v>
      </c>
      <c r="AA186" s="148"/>
      <c r="AB186" s="145">
        <v>14840.53999999999</v>
      </c>
      <c r="AC186" s="145">
        <v>10928.06000000001</v>
      </c>
      <c r="AD186" s="145">
        <v>0</v>
      </c>
      <c r="AE186" s="145">
        <v>0</v>
      </c>
      <c r="AF186" s="145">
        <v>0</v>
      </c>
      <c r="AG186" s="145">
        <v>0</v>
      </c>
      <c r="AH186" s="145">
        <v>0</v>
      </c>
      <c r="AI186" s="149" t="s">
        <v>382</v>
      </c>
      <c r="AJ186" s="145">
        <v>0</v>
      </c>
      <c r="AK186" s="145">
        <v>0</v>
      </c>
      <c r="AL186" s="145">
        <v>25768.600000000002</v>
      </c>
      <c r="AM186" s="148"/>
      <c r="AN186" s="145">
        <v>21</v>
      </c>
      <c r="AO186" s="145">
        <v>285.39499999999981</v>
      </c>
      <c r="AP186" s="145">
        <v>210.1550000000002</v>
      </c>
      <c r="AQ186" s="150" t="s">
        <v>217</v>
      </c>
      <c r="AR186" s="148"/>
      <c r="AS186" s="148"/>
      <c r="AT186" s="148"/>
      <c r="AU186" s="148"/>
      <c r="AV186" s="145">
        <v>25768.6</v>
      </c>
      <c r="AW186" s="145">
        <v>14840.53999999999</v>
      </c>
      <c r="AX186" s="145">
        <v>10928.06000000001</v>
      </c>
      <c r="AY186" s="150" t="s">
        <v>88</v>
      </c>
      <c r="AZ186" s="150" t="s">
        <v>401</v>
      </c>
      <c r="BA186" s="149" t="s">
        <v>403</v>
      </c>
      <c r="BB186" s="148"/>
      <c r="BC186" s="145">
        <v>25768.6</v>
      </c>
      <c r="BD186" s="145">
        <v>495.54999999999995</v>
      </c>
      <c r="BE186" s="145">
        <v>0</v>
      </c>
      <c r="BF186" s="145">
        <v>6.6653599999999997</v>
      </c>
      <c r="BG186" s="148"/>
      <c r="BH186" s="145">
        <v>14840.53999999999</v>
      </c>
      <c r="BI186" s="145">
        <v>10928.06000000001</v>
      </c>
      <c r="BJ186" s="145">
        <v>25768.600000000002</v>
      </c>
      <c r="BK186" s="145" t="s">
        <v>295</v>
      </c>
      <c r="BL186" s="145">
        <v>57</v>
      </c>
    </row>
    <row r="187" spans="1:64" s="68" customFormat="1" ht="15" customHeight="1" x14ac:dyDescent="0.3">
      <c r="A187" s="143" t="s">
        <v>369</v>
      </c>
      <c r="B187" s="136" t="s">
        <v>381</v>
      </c>
      <c r="C187" s="144" t="s">
        <v>392</v>
      </c>
      <c r="D187" s="201" t="s">
        <v>406</v>
      </c>
      <c r="E187" s="202"/>
      <c r="F187" s="144" t="s">
        <v>211</v>
      </c>
      <c r="G187" s="145">
        <v>108</v>
      </c>
      <c r="H187" s="240"/>
      <c r="I187" s="145">
        <f t="shared" si="56"/>
        <v>0</v>
      </c>
      <c r="J187" s="145">
        <f t="shared" si="57"/>
        <v>0</v>
      </c>
      <c r="K187" s="145">
        <f t="shared" si="58"/>
        <v>0</v>
      </c>
      <c r="L187" s="145">
        <v>0.15559000000000001</v>
      </c>
      <c r="M187" s="145">
        <f>L187*G187</f>
        <v>16.803720000000002</v>
      </c>
      <c r="N187" s="146" t="s">
        <v>292</v>
      </c>
      <c r="O187" s="147"/>
      <c r="P187" s="148"/>
      <c r="Q187" s="148"/>
      <c r="R187" s="148"/>
      <c r="S187" s="148"/>
      <c r="T187" s="148"/>
      <c r="U187" s="148"/>
      <c r="V187" s="148"/>
      <c r="W187" s="148"/>
      <c r="X187" s="148"/>
      <c r="Y187" s="148"/>
      <c r="Z187" s="145">
        <v>0</v>
      </c>
      <c r="AA187" s="148"/>
      <c r="AB187" s="145">
        <v>17589.000000000007</v>
      </c>
      <c r="AC187" s="145">
        <v>12727.519999999993</v>
      </c>
      <c r="AD187" s="145">
        <v>0</v>
      </c>
      <c r="AE187" s="145">
        <v>0</v>
      </c>
      <c r="AF187" s="145">
        <v>0</v>
      </c>
      <c r="AG187" s="145">
        <v>0</v>
      </c>
      <c r="AH187" s="145">
        <v>0</v>
      </c>
      <c r="AI187" s="149" t="s">
        <v>382</v>
      </c>
      <c r="AJ187" s="145">
        <v>0</v>
      </c>
      <c r="AK187" s="145">
        <v>0</v>
      </c>
      <c r="AL187" s="145">
        <v>30316.52</v>
      </c>
      <c r="AM187" s="148"/>
      <c r="AN187" s="145">
        <v>21</v>
      </c>
      <c r="AO187" s="145">
        <v>338.25000000000011</v>
      </c>
      <c r="AP187" s="145">
        <v>244.75999999999988</v>
      </c>
      <c r="AQ187" s="150" t="s">
        <v>217</v>
      </c>
      <c r="AR187" s="148"/>
      <c r="AS187" s="148"/>
      <c r="AT187" s="148"/>
      <c r="AU187" s="148"/>
      <c r="AV187" s="145">
        <v>30316.52</v>
      </c>
      <c r="AW187" s="145">
        <v>17589.000000000007</v>
      </c>
      <c r="AX187" s="145">
        <v>12727.519999999993</v>
      </c>
      <c r="AY187" s="150" t="s">
        <v>88</v>
      </c>
      <c r="AZ187" s="150" t="s">
        <v>401</v>
      </c>
      <c r="BA187" s="149" t="s">
        <v>403</v>
      </c>
      <c r="BB187" s="148"/>
      <c r="BC187" s="145">
        <v>30316.52</v>
      </c>
      <c r="BD187" s="145">
        <v>583.01</v>
      </c>
      <c r="BE187" s="145">
        <v>0</v>
      </c>
      <c r="BF187" s="145">
        <v>8.0906800000000008</v>
      </c>
      <c r="BG187" s="148"/>
      <c r="BH187" s="145">
        <v>17589.000000000007</v>
      </c>
      <c r="BI187" s="145">
        <v>12727.519999999993</v>
      </c>
      <c r="BJ187" s="145">
        <v>30316.52</v>
      </c>
      <c r="BK187" s="145" t="s">
        <v>295</v>
      </c>
      <c r="BL187" s="145">
        <v>57</v>
      </c>
    </row>
    <row r="188" spans="1:64" s="68" customFormat="1" ht="15" customHeight="1" x14ac:dyDescent="0.3">
      <c r="A188" s="105"/>
      <c r="B188" s="138" t="s">
        <v>381</v>
      </c>
      <c r="C188" s="105" t="s">
        <v>373</v>
      </c>
      <c r="D188" s="105" t="s">
        <v>374</v>
      </c>
      <c r="E188" s="105"/>
      <c r="F188" s="105" t="s">
        <v>199</v>
      </c>
      <c r="G188" s="105" t="s">
        <v>199</v>
      </c>
      <c r="H188" s="105" t="s">
        <v>199</v>
      </c>
      <c r="I188" s="105">
        <v>0</v>
      </c>
      <c r="J188" s="105">
        <f>J189+J190+J191</f>
        <v>0</v>
      </c>
      <c r="K188" s="105">
        <f>K189+K190+K191</f>
        <v>0</v>
      </c>
      <c r="L188" s="105"/>
      <c r="M188" s="105">
        <f>M189+M190+M191</f>
        <v>0</v>
      </c>
      <c r="N188" s="105"/>
      <c r="O188" s="147"/>
      <c r="P188" s="148"/>
      <c r="Q188" s="148"/>
      <c r="R188" s="148"/>
      <c r="S188" s="148"/>
      <c r="T188" s="148"/>
      <c r="U188" s="148"/>
      <c r="V188" s="148"/>
      <c r="W188" s="148"/>
      <c r="X188" s="148"/>
      <c r="Y188" s="148"/>
      <c r="Z188" s="148"/>
      <c r="AA188" s="148"/>
      <c r="AB188" s="148"/>
      <c r="AC188" s="148"/>
      <c r="AD188" s="148"/>
      <c r="AE188" s="148"/>
      <c r="AF188" s="148"/>
      <c r="AG188" s="148"/>
      <c r="AH188" s="148"/>
      <c r="AI188" s="149" t="s">
        <v>382</v>
      </c>
      <c r="AJ188" s="148"/>
      <c r="AK188" s="148"/>
      <c r="AL188" s="148"/>
      <c r="AM188" s="148"/>
      <c r="AN188" s="148"/>
      <c r="AO188" s="148"/>
      <c r="AP188" s="148"/>
      <c r="AQ188" s="148"/>
      <c r="AR188" s="148"/>
      <c r="AS188" s="151">
        <v>0</v>
      </c>
      <c r="AT188" s="151">
        <v>0</v>
      </c>
      <c r="AU188" s="151">
        <v>13263.105</v>
      </c>
      <c r="AV188" s="148"/>
      <c r="AW188" s="148"/>
      <c r="AX188" s="148"/>
      <c r="AY188" s="148"/>
      <c r="AZ188" s="148"/>
      <c r="BA188" s="148"/>
      <c r="BB188" s="148"/>
      <c r="BC188" s="148"/>
      <c r="BD188" s="148"/>
      <c r="BE188" s="148"/>
      <c r="BF188" s="148"/>
      <c r="BG188" s="148"/>
      <c r="BH188" s="148"/>
      <c r="BI188" s="148"/>
      <c r="BJ188" s="148"/>
      <c r="BK188" s="148"/>
      <c r="BL188" s="148"/>
    </row>
    <row r="189" spans="1:64" s="68" customFormat="1" ht="15" customHeight="1" x14ac:dyDescent="0.3">
      <c r="A189" s="143" t="s">
        <v>370</v>
      </c>
      <c r="B189" s="136" t="s">
        <v>381</v>
      </c>
      <c r="C189" s="144" t="s">
        <v>383</v>
      </c>
      <c r="D189" s="201" t="s">
        <v>393</v>
      </c>
      <c r="E189" s="202"/>
      <c r="F189" s="144" t="s">
        <v>99</v>
      </c>
      <c r="G189" s="145">
        <f>M177</f>
        <v>83.16</v>
      </c>
      <c r="H189" s="240"/>
      <c r="I189" s="145">
        <v>0</v>
      </c>
      <c r="J189" s="145">
        <f>H189*G189</f>
        <v>0</v>
      </c>
      <c r="K189" s="145">
        <f>H189*G189</f>
        <v>0</v>
      </c>
      <c r="L189" s="145">
        <v>0</v>
      </c>
      <c r="M189" s="145">
        <v>0</v>
      </c>
      <c r="N189" s="146" t="s">
        <v>292</v>
      </c>
      <c r="O189" s="147"/>
      <c r="P189" s="148"/>
      <c r="Q189" s="148"/>
      <c r="R189" s="148"/>
      <c r="S189" s="148"/>
      <c r="T189" s="148"/>
      <c r="U189" s="148"/>
      <c r="V189" s="148"/>
      <c r="W189" s="148"/>
      <c r="X189" s="148"/>
      <c r="Y189" s="148"/>
      <c r="Z189" s="145">
        <v>873.59500000000003</v>
      </c>
      <c r="AA189" s="148"/>
      <c r="AB189" s="145">
        <v>0</v>
      </c>
      <c r="AC189" s="145">
        <v>0</v>
      </c>
      <c r="AD189" s="145">
        <v>0</v>
      </c>
      <c r="AE189" s="145">
        <v>0</v>
      </c>
      <c r="AF189" s="145">
        <v>0</v>
      </c>
      <c r="AG189" s="145">
        <v>0</v>
      </c>
      <c r="AH189" s="145">
        <v>0</v>
      </c>
      <c r="AI189" s="149" t="s">
        <v>382</v>
      </c>
      <c r="AJ189" s="145">
        <v>0</v>
      </c>
      <c r="AK189" s="145">
        <v>0</v>
      </c>
      <c r="AL189" s="145">
        <v>873.59500000000003</v>
      </c>
      <c r="AM189" s="148"/>
      <c r="AN189" s="145">
        <v>21</v>
      </c>
      <c r="AO189" s="145">
        <v>0</v>
      </c>
      <c r="AP189" s="145">
        <v>46.1</v>
      </c>
      <c r="AQ189" s="150" t="s">
        <v>114</v>
      </c>
      <c r="AR189" s="148"/>
      <c r="AS189" s="148"/>
      <c r="AT189" s="148"/>
      <c r="AU189" s="148"/>
      <c r="AV189" s="145">
        <v>873.59500000000003</v>
      </c>
      <c r="AW189" s="145">
        <v>0</v>
      </c>
      <c r="AX189" s="145">
        <v>873.59500000000003</v>
      </c>
      <c r="AY189" s="150" t="s">
        <v>375</v>
      </c>
      <c r="AZ189" s="150" t="s">
        <v>402</v>
      </c>
      <c r="BA189" s="149" t="s">
        <v>403</v>
      </c>
      <c r="BB189" s="148"/>
      <c r="BC189" s="145">
        <v>873.59500000000003</v>
      </c>
      <c r="BD189" s="145">
        <v>46.1</v>
      </c>
      <c r="BE189" s="145">
        <v>0</v>
      </c>
      <c r="BF189" s="145">
        <v>0</v>
      </c>
      <c r="BG189" s="148"/>
      <c r="BH189" s="145">
        <v>0</v>
      </c>
      <c r="BI189" s="145">
        <v>873.59500000000003</v>
      </c>
      <c r="BJ189" s="145">
        <v>873.59500000000003</v>
      </c>
      <c r="BK189" s="145" t="s">
        <v>295</v>
      </c>
      <c r="BL189" s="145" t="s">
        <v>373</v>
      </c>
    </row>
    <row r="190" spans="1:64" s="68" customFormat="1" ht="15" customHeight="1" x14ac:dyDescent="0.3">
      <c r="A190" s="143" t="s">
        <v>371</v>
      </c>
      <c r="B190" s="136" t="s">
        <v>381</v>
      </c>
      <c r="C190" s="144" t="s">
        <v>384</v>
      </c>
      <c r="D190" s="201" t="s">
        <v>394</v>
      </c>
      <c r="E190" s="202"/>
      <c r="F190" s="144" t="s">
        <v>99</v>
      </c>
      <c r="G190" s="145">
        <f>G189*5</f>
        <v>415.79999999999995</v>
      </c>
      <c r="H190" s="240"/>
      <c r="I190" s="145">
        <v>0</v>
      </c>
      <c r="J190" s="145">
        <f t="shared" ref="J190:J191" si="59">H190*G190</f>
        <v>0</v>
      </c>
      <c r="K190" s="145">
        <f t="shared" ref="K190:K191" si="60">H190*G190</f>
        <v>0</v>
      </c>
      <c r="L190" s="145">
        <v>0</v>
      </c>
      <c r="M190" s="145">
        <v>0</v>
      </c>
      <c r="N190" s="146" t="s">
        <v>292</v>
      </c>
      <c r="O190" s="147"/>
      <c r="P190" s="148"/>
      <c r="Q190" s="148"/>
      <c r="R190" s="148"/>
      <c r="S190" s="148"/>
      <c r="T190" s="148"/>
      <c r="U190" s="148"/>
      <c r="V190" s="148"/>
      <c r="W190" s="148"/>
      <c r="X190" s="148"/>
      <c r="Y190" s="148"/>
      <c r="Z190" s="145">
        <v>3104.0099999999998</v>
      </c>
      <c r="AA190" s="148"/>
      <c r="AB190" s="145">
        <v>0</v>
      </c>
      <c r="AC190" s="145">
        <v>0</v>
      </c>
      <c r="AD190" s="145">
        <v>0</v>
      </c>
      <c r="AE190" s="145">
        <v>0</v>
      </c>
      <c r="AF190" s="145">
        <v>0</v>
      </c>
      <c r="AG190" s="145">
        <v>0</v>
      </c>
      <c r="AH190" s="145">
        <v>0</v>
      </c>
      <c r="AI190" s="149" t="s">
        <v>382</v>
      </c>
      <c r="AJ190" s="145">
        <v>0</v>
      </c>
      <c r="AK190" s="145">
        <v>0</v>
      </c>
      <c r="AL190" s="145">
        <v>3104.0099999999998</v>
      </c>
      <c r="AM190" s="148"/>
      <c r="AN190" s="145">
        <v>21</v>
      </c>
      <c r="AO190" s="145">
        <v>0</v>
      </c>
      <c r="AP190" s="145">
        <v>11.7</v>
      </c>
      <c r="AQ190" s="150" t="s">
        <v>114</v>
      </c>
      <c r="AR190" s="148"/>
      <c r="AS190" s="148"/>
      <c r="AT190" s="148"/>
      <c r="AU190" s="148"/>
      <c r="AV190" s="145">
        <v>3104.0099999999998</v>
      </c>
      <c r="AW190" s="145">
        <v>0</v>
      </c>
      <c r="AX190" s="145">
        <v>3104.0099999999998</v>
      </c>
      <c r="AY190" s="150" t="s">
        <v>375</v>
      </c>
      <c r="AZ190" s="150" t="s">
        <v>402</v>
      </c>
      <c r="BA190" s="149" t="s">
        <v>403</v>
      </c>
      <c r="BB190" s="148"/>
      <c r="BC190" s="145">
        <v>3104.0099999999998</v>
      </c>
      <c r="BD190" s="145">
        <v>11.7</v>
      </c>
      <c r="BE190" s="145">
        <v>0</v>
      </c>
      <c r="BF190" s="145">
        <v>0</v>
      </c>
      <c r="BG190" s="148"/>
      <c r="BH190" s="145">
        <v>0</v>
      </c>
      <c r="BI190" s="145">
        <v>3104.0099999999998</v>
      </c>
      <c r="BJ190" s="145">
        <v>3104.0099999999998</v>
      </c>
      <c r="BK190" s="145" t="s">
        <v>295</v>
      </c>
      <c r="BL190" s="145" t="s">
        <v>373</v>
      </c>
    </row>
    <row r="191" spans="1:64" s="68" customFormat="1" ht="15" customHeight="1" x14ac:dyDescent="0.3">
      <c r="A191" s="143" t="s">
        <v>372</v>
      </c>
      <c r="B191" s="136" t="s">
        <v>381</v>
      </c>
      <c r="C191" s="144" t="s">
        <v>385</v>
      </c>
      <c r="D191" s="201" t="s">
        <v>395</v>
      </c>
      <c r="E191" s="202"/>
      <c r="F191" s="144" t="s">
        <v>99</v>
      </c>
      <c r="G191" s="145">
        <f>M177</f>
        <v>83.16</v>
      </c>
      <c r="H191" s="240"/>
      <c r="I191" s="145">
        <v>0</v>
      </c>
      <c r="J191" s="145">
        <f t="shared" si="59"/>
        <v>0</v>
      </c>
      <c r="K191" s="145">
        <f t="shared" si="60"/>
        <v>0</v>
      </c>
      <c r="L191" s="145">
        <v>0</v>
      </c>
      <c r="M191" s="145">
        <v>0</v>
      </c>
      <c r="N191" s="146" t="s">
        <v>292</v>
      </c>
      <c r="O191" s="147"/>
      <c r="P191" s="148"/>
      <c r="Q191" s="148"/>
      <c r="R191" s="148"/>
      <c r="S191" s="148"/>
      <c r="T191" s="148"/>
      <c r="U191" s="148"/>
      <c r="V191" s="148"/>
      <c r="W191" s="148"/>
      <c r="X191" s="148"/>
      <c r="Y191" s="148"/>
      <c r="Z191" s="145">
        <v>9285.5</v>
      </c>
      <c r="AA191" s="148"/>
      <c r="AB191" s="145">
        <v>0</v>
      </c>
      <c r="AC191" s="145">
        <v>0</v>
      </c>
      <c r="AD191" s="145">
        <v>0</v>
      </c>
      <c r="AE191" s="145">
        <v>0</v>
      </c>
      <c r="AF191" s="145">
        <v>0</v>
      </c>
      <c r="AG191" s="145">
        <v>0</v>
      </c>
      <c r="AH191" s="145">
        <v>0</v>
      </c>
      <c r="AI191" s="149" t="s">
        <v>382</v>
      </c>
      <c r="AJ191" s="145">
        <v>0</v>
      </c>
      <c r="AK191" s="145">
        <v>0</v>
      </c>
      <c r="AL191" s="145">
        <v>9285.5</v>
      </c>
      <c r="AM191" s="148"/>
      <c r="AN191" s="145">
        <v>21</v>
      </c>
      <c r="AO191" s="145">
        <v>0</v>
      </c>
      <c r="AP191" s="145">
        <v>490</v>
      </c>
      <c r="AQ191" s="150" t="s">
        <v>114</v>
      </c>
      <c r="AR191" s="148"/>
      <c r="AS191" s="148"/>
      <c r="AT191" s="148"/>
      <c r="AU191" s="148"/>
      <c r="AV191" s="145">
        <v>9285.5</v>
      </c>
      <c r="AW191" s="145">
        <v>0</v>
      </c>
      <c r="AX191" s="145">
        <v>9285.5</v>
      </c>
      <c r="AY191" s="150" t="s">
        <v>375</v>
      </c>
      <c r="AZ191" s="150" t="s">
        <v>402</v>
      </c>
      <c r="BA191" s="149" t="s">
        <v>403</v>
      </c>
      <c r="BB191" s="148"/>
      <c r="BC191" s="145">
        <v>9285.5</v>
      </c>
      <c r="BD191" s="145">
        <v>490.00000000000006</v>
      </c>
      <c r="BE191" s="145">
        <v>0</v>
      </c>
      <c r="BF191" s="145">
        <v>0</v>
      </c>
      <c r="BG191" s="148"/>
      <c r="BH191" s="145">
        <v>0</v>
      </c>
      <c r="BI191" s="145">
        <v>9285.5</v>
      </c>
      <c r="BJ191" s="145">
        <v>9285.5</v>
      </c>
      <c r="BK191" s="145" t="s">
        <v>295</v>
      </c>
      <c r="BL191" s="145" t="s">
        <v>373</v>
      </c>
    </row>
    <row r="192" spans="1:64" ht="15" customHeight="1" x14ac:dyDescent="0.3">
      <c r="A192" s="35" t="s">
        <v>151</v>
      </c>
      <c r="B192" s="119" t="s">
        <v>381</v>
      </c>
      <c r="C192" s="119" t="s">
        <v>79</v>
      </c>
      <c r="D192" s="119" t="s">
        <v>110</v>
      </c>
      <c r="E192" s="119"/>
      <c r="F192" s="20" t="s">
        <v>199</v>
      </c>
      <c r="G192" s="20" t="s">
        <v>199</v>
      </c>
      <c r="H192" s="20" t="s">
        <v>199</v>
      </c>
      <c r="I192" s="27">
        <f>SUM(I193:I193)</f>
        <v>0</v>
      </c>
      <c r="J192" s="27">
        <f>SUM(J193:J193)</f>
        <v>0</v>
      </c>
      <c r="K192" s="27">
        <f>SUM(K193:K193)</f>
        <v>0</v>
      </c>
      <c r="L192" s="50" t="s">
        <v>151</v>
      </c>
      <c r="M192" s="27">
        <f>SUM(M193:M193)</f>
        <v>0</v>
      </c>
      <c r="N192" s="54" t="s">
        <v>151</v>
      </c>
      <c r="AI192" s="50" t="s">
        <v>221</v>
      </c>
      <c r="AS192" s="27">
        <f>SUM(AJ193:AJ193)</f>
        <v>0</v>
      </c>
      <c r="AT192" s="27">
        <f>SUM(AK193:AK193)</f>
        <v>0</v>
      </c>
      <c r="AU192" s="27">
        <f>SUM(AL193:AL193)</f>
        <v>0</v>
      </c>
    </row>
    <row r="193" spans="1:64" ht="15" customHeight="1" x14ac:dyDescent="0.3">
      <c r="A193" s="123">
        <v>79</v>
      </c>
      <c r="B193" s="120" t="s">
        <v>381</v>
      </c>
      <c r="C193" s="120" t="s">
        <v>216</v>
      </c>
      <c r="D193" s="120" t="s">
        <v>9</v>
      </c>
      <c r="E193" s="120"/>
      <c r="F193" s="120" t="s">
        <v>99</v>
      </c>
      <c r="G193" s="32">
        <f>M176</f>
        <v>228.5658</v>
      </c>
      <c r="H193" s="237"/>
      <c r="I193" s="32">
        <f>G193*AO193</f>
        <v>0</v>
      </c>
      <c r="J193" s="32">
        <f>G193*AP193</f>
        <v>0</v>
      </c>
      <c r="K193" s="32">
        <f>G193*H193</f>
        <v>0</v>
      </c>
      <c r="L193" s="32">
        <v>0</v>
      </c>
      <c r="M193" s="32">
        <f>G193*L193</f>
        <v>0</v>
      </c>
      <c r="N193" s="47" t="s">
        <v>181</v>
      </c>
      <c r="Z193" s="32">
        <f>IF(AQ193="5",BJ193,0)</f>
        <v>0</v>
      </c>
      <c r="AB193" s="32">
        <f>IF(AQ193="1",BH193,0)</f>
        <v>0</v>
      </c>
      <c r="AC193" s="32">
        <f>IF(AQ193="1",BI193,0)</f>
        <v>0</v>
      </c>
      <c r="AD193" s="32">
        <f>IF(AQ193="7",BH193,0)</f>
        <v>0</v>
      </c>
      <c r="AE193" s="32">
        <f>IF(AQ193="7",BI193,0)</f>
        <v>0</v>
      </c>
      <c r="AF193" s="32">
        <f>IF(AQ193="2",BH193,0)</f>
        <v>0</v>
      </c>
      <c r="AG193" s="32">
        <f>IF(AQ193="2",BI193,0)</f>
        <v>0</v>
      </c>
      <c r="AH193" s="32">
        <f>IF(AQ193="0",BJ193,0)</f>
        <v>0</v>
      </c>
      <c r="AI193" s="50" t="s">
        <v>221</v>
      </c>
      <c r="AJ193" s="32">
        <f>IF(AN193=0,K193,0)</f>
        <v>0</v>
      </c>
      <c r="AK193" s="32">
        <f>IF(AN193=15,K193,0)</f>
        <v>0</v>
      </c>
      <c r="AL193" s="32">
        <f>IF(AN193=21,K193,0)</f>
        <v>0</v>
      </c>
      <c r="AN193" s="32">
        <v>21</v>
      </c>
      <c r="AO193" s="32">
        <f>H193*0</f>
        <v>0</v>
      </c>
      <c r="AP193" s="32">
        <f>H193*(1-0)</f>
        <v>0</v>
      </c>
      <c r="AQ193" s="29" t="s">
        <v>114</v>
      </c>
      <c r="AV193" s="32">
        <f>AW193+AX193</f>
        <v>0</v>
      </c>
      <c r="AW193" s="32">
        <f>G193*AO193</f>
        <v>0</v>
      </c>
      <c r="AX193" s="32">
        <f>G193*AP193</f>
        <v>0</v>
      </c>
      <c r="AY193" s="29" t="s">
        <v>73</v>
      </c>
      <c r="AZ193" s="29" t="s">
        <v>120</v>
      </c>
      <c r="BA193" s="50" t="s">
        <v>27</v>
      </c>
      <c r="BC193" s="32">
        <f>AW193+AX193</f>
        <v>0</v>
      </c>
      <c r="BD193" s="32">
        <f>H193/(100-BE193)*100</f>
        <v>0</v>
      </c>
      <c r="BE193" s="32">
        <v>0</v>
      </c>
      <c r="BF193" s="32">
        <f>M193</f>
        <v>0</v>
      </c>
      <c r="BH193" s="32">
        <f>G193*AO193</f>
        <v>0</v>
      </c>
      <c r="BI193" s="32">
        <f>G193*AP193</f>
        <v>0</v>
      </c>
      <c r="BJ193" s="32">
        <f>G193*H193</f>
        <v>0</v>
      </c>
      <c r="BK193" s="32"/>
      <c r="BL193" s="32"/>
    </row>
    <row r="194" spans="1:64" ht="15" customHeight="1" x14ac:dyDescent="0.3">
      <c r="A194" s="35" t="s">
        <v>151</v>
      </c>
      <c r="B194" s="119" t="s">
        <v>37</v>
      </c>
      <c r="C194" s="119" t="s">
        <v>165</v>
      </c>
      <c r="D194" s="159" t="s">
        <v>152</v>
      </c>
      <c r="E194" s="159"/>
      <c r="F194" s="20" t="s">
        <v>199</v>
      </c>
      <c r="G194" s="20" t="s">
        <v>199</v>
      </c>
      <c r="H194" s="20" t="s">
        <v>199</v>
      </c>
      <c r="I194" s="27">
        <f>SUM(I195:I219)</f>
        <v>0</v>
      </c>
      <c r="J194" s="27">
        <f>SUM(J195:J219)</f>
        <v>0</v>
      </c>
      <c r="K194" s="27">
        <f>SUM(K195:K219)</f>
        <v>0</v>
      </c>
      <c r="L194" s="50" t="s">
        <v>151</v>
      </c>
      <c r="M194" s="27">
        <f>SUM(M195:M219)</f>
        <v>0</v>
      </c>
      <c r="N194" s="54" t="s">
        <v>151</v>
      </c>
      <c r="AI194" s="50" t="s">
        <v>37</v>
      </c>
      <c r="AS194" s="27">
        <f>SUM(AJ195:AJ219)</f>
        <v>0</v>
      </c>
      <c r="AT194" s="27">
        <f>SUM(AK195:AK219)</f>
        <v>0</v>
      </c>
      <c r="AU194" s="27">
        <f>SUM(AL195:AL219)</f>
        <v>0</v>
      </c>
    </row>
    <row r="195" spans="1:64" s="68" customFormat="1" ht="15" customHeight="1" x14ac:dyDescent="0.3">
      <c r="A195" s="63">
        <v>83</v>
      </c>
      <c r="B195" s="121" t="s">
        <v>37</v>
      </c>
      <c r="C195" s="121" t="s">
        <v>90</v>
      </c>
      <c r="D195" s="153" t="s">
        <v>240</v>
      </c>
      <c r="E195" s="153"/>
      <c r="F195" s="121" t="s">
        <v>76</v>
      </c>
      <c r="G195" s="71">
        <v>1</v>
      </c>
      <c r="H195" s="238"/>
      <c r="I195" s="71">
        <f>G195*AO195</f>
        <v>0</v>
      </c>
      <c r="J195" s="71">
        <f>G195*AP195</f>
        <v>0</v>
      </c>
      <c r="K195" s="71">
        <f>G195*H195</f>
        <v>0</v>
      </c>
      <c r="L195" s="71">
        <v>0</v>
      </c>
      <c r="M195" s="71">
        <f>G195*L195</f>
        <v>0</v>
      </c>
      <c r="N195" s="72" t="s">
        <v>181</v>
      </c>
      <c r="Z195" s="71">
        <f>IF(AQ195="5",BJ195,0)</f>
        <v>0</v>
      </c>
      <c r="AB195" s="71">
        <f>IF(AQ195="1",BH195,0)</f>
        <v>0</v>
      </c>
      <c r="AC195" s="71">
        <f>IF(AQ195="1",BI195,0)</f>
        <v>0</v>
      </c>
      <c r="AD195" s="71">
        <f>IF(AQ195="7",BH195,0)</f>
        <v>0</v>
      </c>
      <c r="AE195" s="71">
        <f>IF(AQ195="7",BI195,0)</f>
        <v>0</v>
      </c>
      <c r="AF195" s="71">
        <f>IF(AQ195="2",BH195,0)</f>
        <v>0</v>
      </c>
      <c r="AG195" s="71">
        <f>IF(AQ195="2",BI195,0)</f>
        <v>0</v>
      </c>
      <c r="AH195" s="71">
        <f>IF(AQ195="0",BJ195,0)</f>
        <v>0</v>
      </c>
      <c r="AI195" s="96" t="s">
        <v>37</v>
      </c>
      <c r="AJ195" s="71">
        <f>IF(AN195=0,K195,0)</f>
        <v>0</v>
      </c>
      <c r="AK195" s="71">
        <f>IF(AN195=15,K195,0)</f>
        <v>0</v>
      </c>
      <c r="AL195" s="71">
        <f>IF(AN195=21,K195,0)</f>
        <v>0</v>
      </c>
      <c r="AN195" s="71">
        <v>21</v>
      </c>
      <c r="AO195" s="71">
        <f>H195*0</f>
        <v>0</v>
      </c>
      <c r="AP195" s="71">
        <f>H195*(1-0)</f>
        <v>0</v>
      </c>
      <c r="AQ195" s="97" t="s">
        <v>217</v>
      </c>
      <c r="AV195" s="71">
        <f>AW195+AX195</f>
        <v>0</v>
      </c>
      <c r="AW195" s="71">
        <f>G195*AO195</f>
        <v>0</v>
      </c>
      <c r="AX195" s="71">
        <f>G195*AP195</f>
        <v>0</v>
      </c>
      <c r="AY195" s="97" t="s">
        <v>166</v>
      </c>
      <c r="AZ195" s="97" t="s">
        <v>193</v>
      </c>
      <c r="BA195" s="96" t="s">
        <v>28</v>
      </c>
      <c r="BC195" s="71">
        <f>AW195+AX195</f>
        <v>0</v>
      </c>
      <c r="BD195" s="71">
        <f>H195/(100-BE195)*100</f>
        <v>0</v>
      </c>
      <c r="BE195" s="71">
        <v>0</v>
      </c>
      <c r="BF195" s="71">
        <f>M195</f>
        <v>0</v>
      </c>
      <c r="BH195" s="71">
        <f>G195*AO195</f>
        <v>0</v>
      </c>
      <c r="BI195" s="71">
        <f>G195*AP195</f>
        <v>0</v>
      </c>
      <c r="BJ195" s="71">
        <f>G195*H195</f>
        <v>0</v>
      </c>
      <c r="BK195" s="71"/>
      <c r="BL195" s="71"/>
    </row>
    <row r="196" spans="1:64" s="68" customFormat="1" ht="13.5" customHeight="1" x14ac:dyDescent="0.3">
      <c r="A196" s="84"/>
      <c r="C196" s="98" t="s">
        <v>17</v>
      </c>
      <c r="D196" s="161" t="s">
        <v>98</v>
      </c>
      <c r="E196" s="161"/>
      <c r="F196" s="161"/>
      <c r="G196" s="161"/>
      <c r="H196" s="161"/>
      <c r="I196" s="161"/>
      <c r="J196" s="161"/>
      <c r="K196" s="161"/>
      <c r="L196" s="161"/>
      <c r="M196" s="161"/>
      <c r="N196" s="196"/>
    </row>
    <row r="197" spans="1:64" s="68" customFormat="1" ht="15" customHeight="1" x14ac:dyDescent="0.3">
      <c r="A197" s="63">
        <v>84</v>
      </c>
      <c r="B197" s="110" t="s">
        <v>37</v>
      </c>
      <c r="C197" s="110" t="s">
        <v>90</v>
      </c>
      <c r="D197" s="153" t="s">
        <v>195</v>
      </c>
      <c r="E197" s="153"/>
      <c r="F197" s="110" t="s">
        <v>76</v>
      </c>
      <c r="G197" s="71">
        <v>1</v>
      </c>
      <c r="H197" s="238"/>
      <c r="I197" s="71">
        <f>G197*AO197</f>
        <v>0</v>
      </c>
      <c r="J197" s="71">
        <f>G197*AP197</f>
        <v>0</v>
      </c>
      <c r="K197" s="71">
        <f>G197*H197</f>
        <v>0</v>
      </c>
      <c r="L197" s="71">
        <v>0</v>
      </c>
      <c r="M197" s="71">
        <f>G197*L197</f>
        <v>0</v>
      </c>
      <c r="N197" s="72" t="s">
        <v>181</v>
      </c>
      <c r="Z197" s="71">
        <f>IF(AQ197="5",BJ197,0)</f>
        <v>0</v>
      </c>
      <c r="AB197" s="71">
        <f>IF(AQ197="1",BH197,0)</f>
        <v>0</v>
      </c>
      <c r="AC197" s="71">
        <f>IF(AQ197="1",BI197,0)</f>
        <v>0</v>
      </c>
      <c r="AD197" s="71">
        <f>IF(AQ197="7",BH197,0)</f>
        <v>0</v>
      </c>
      <c r="AE197" s="71">
        <f>IF(AQ197="7",BI197,0)</f>
        <v>0</v>
      </c>
      <c r="AF197" s="71">
        <f>IF(AQ197="2",BH197,0)</f>
        <v>0</v>
      </c>
      <c r="AG197" s="71">
        <f>IF(AQ197="2",BI197,0)</f>
        <v>0</v>
      </c>
      <c r="AH197" s="71">
        <f>IF(AQ197="0",BJ197,0)</f>
        <v>0</v>
      </c>
      <c r="AI197" s="96" t="s">
        <v>37</v>
      </c>
      <c r="AJ197" s="71">
        <f>IF(AN197=0,K197,0)</f>
        <v>0</v>
      </c>
      <c r="AK197" s="71">
        <f>IF(AN197=15,K197,0)</f>
        <v>0</v>
      </c>
      <c r="AL197" s="71">
        <f>IF(AN197=21,K197,0)</f>
        <v>0</v>
      </c>
      <c r="AN197" s="71">
        <v>21</v>
      </c>
      <c r="AO197" s="71">
        <f>H197*0</f>
        <v>0</v>
      </c>
      <c r="AP197" s="71">
        <f>H197*(1-0)</f>
        <v>0</v>
      </c>
      <c r="AQ197" s="97" t="s">
        <v>217</v>
      </c>
      <c r="AV197" s="71">
        <f>AW197+AX197</f>
        <v>0</v>
      </c>
      <c r="AW197" s="71">
        <f>G197*AO197</f>
        <v>0</v>
      </c>
      <c r="AX197" s="71">
        <f>G197*AP197</f>
        <v>0</v>
      </c>
      <c r="AY197" s="97" t="s">
        <v>166</v>
      </c>
      <c r="AZ197" s="97" t="s">
        <v>193</v>
      </c>
      <c r="BA197" s="96" t="s">
        <v>28</v>
      </c>
      <c r="BC197" s="71">
        <f>AW197+AX197</f>
        <v>0</v>
      </c>
      <c r="BD197" s="71">
        <f>H197/(100-BE197)*100</f>
        <v>0</v>
      </c>
      <c r="BE197" s="71">
        <v>0</v>
      </c>
      <c r="BF197" s="71">
        <f>M197</f>
        <v>0</v>
      </c>
      <c r="BH197" s="71">
        <f>G197*AO197</f>
        <v>0</v>
      </c>
      <c r="BI197" s="71">
        <f>G197*AP197</f>
        <v>0</v>
      </c>
      <c r="BJ197" s="71">
        <f>G197*H197</f>
        <v>0</v>
      </c>
      <c r="BK197" s="71"/>
      <c r="BL197" s="71"/>
    </row>
    <row r="198" spans="1:64" s="68" customFormat="1" ht="40.5" customHeight="1" x14ac:dyDescent="0.3">
      <c r="A198" s="84"/>
      <c r="C198" s="98" t="s">
        <v>17</v>
      </c>
      <c r="D198" s="161" t="s">
        <v>47</v>
      </c>
      <c r="E198" s="161"/>
      <c r="F198" s="161"/>
      <c r="G198" s="161"/>
      <c r="H198" s="161"/>
      <c r="I198" s="161"/>
      <c r="J198" s="161"/>
      <c r="K198" s="161"/>
      <c r="L198" s="161"/>
      <c r="M198" s="161"/>
      <c r="N198" s="196"/>
    </row>
    <row r="199" spans="1:64" s="68" customFormat="1" ht="15" customHeight="1" x14ac:dyDescent="0.3">
      <c r="A199" s="63">
        <v>85</v>
      </c>
      <c r="B199" s="65" t="s">
        <v>37</v>
      </c>
      <c r="C199" s="65" t="s">
        <v>90</v>
      </c>
      <c r="D199" s="153" t="s">
        <v>132</v>
      </c>
      <c r="E199" s="153"/>
      <c r="F199" s="65" t="s">
        <v>76</v>
      </c>
      <c r="G199" s="71">
        <v>1</v>
      </c>
      <c r="H199" s="238"/>
      <c r="I199" s="71">
        <f>G199*AO199</f>
        <v>0</v>
      </c>
      <c r="J199" s="71">
        <f>G199*AP199</f>
        <v>0</v>
      </c>
      <c r="K199" s="71">
        <f>G199*H199</f>
        <v>0</v>
      </c>
      <c r="L199" s="71">
        <v>0</v>
      </c>
      <c r="M199" s="71">
        <f>G199*L199</f>
        <v>0</v>
      </c>
      <c r="N199" s="72" t="s">
        <v>181</v>
      </c>
      <c r="Z199" s="71">
        <f>IF(AQ199="5",BJ199,0)</f>
        <v>0</v>
      </c>
      <c r="AB199" s="71">
        <f>IF(AQ199="1",BH199,0)</f>
        <v>0</v>
      </c>
      <c r="AC199" s="71">
        <f>IF(AQ199="1",BI199,0)</f>
        <v>0</v>
      </c>
      <c r="AD199" s="71">
        <f>IF(AQ199="7",BH199,0)</f>
        <v>0</v>
      </c>
      <c r="AE199" s="71">
        <f>IF(AQ199="7",BI199,0)</f>
        <v>0</v>
      </c>
      <c r="AF199" s="71">
        <f>IF(AQ199="2",BH199,0)</f>
        <v>0</v>
      </c>
      <c r="AG199" s="71">
        <f>IF(AQ199="2",BI199,0)</f>
        <v>0</v>
      </c>
      <c r="AH199" s="71">
        <f>IF(AQ199="0",BJ199,0)</f>
        <v>0</v>
      </c>
      <c r="AI199" s="96" t="s">
        <v>37</v>
      </c>
      <c r="AJ199" s="71">
        <f>IF(AN199=0,K199,0)</f>
        <v>0</v>
      </c>
      <c r="AK199" s="71">
        <f>IF(AN199=15,K199,0)</f>
        <v>0</v>
      </c>
      <c r="AL199" s="71">
        <f>IF(AN199=21,K199,0)</f>
        <v>0</v>
      </c>
      <c r="AN199" s="71">
        <v>21</v>
      </c>
      <c r="AO199" s="71">
        <f>H199*0</f>
        <v>0</v>
      </c>
      <c r="AP199" s="71">
        <f>H199*(1-0)</f>
        <v>0</v>
      </c>
      <c r="AQ199" s="97" t="s">
        <v>217</v>
      </c>
      <c r="AV199" s="71">
        <f>AW199+AX199</f>
        <v>0</v>
      </c>
      <c r="AW199" s="71">
        <f>G199*AO199</f>
        <v>0</v>
      </c>
      <c r="AX199" s="71">
        <f>G199*AP199</f>
        <v>0</v>
      </c>
      <c r="AY199" s="97" t="s">
        <v>166</v>
      </c>
      <c r="AZ199" s="97" t="s">
        <v>193</v>
      </c>
      <c r="BA199" s="96" t="s">
        <v>28</v>
      </c>
      <c r="BC199" s="71">
        <f>AW199+AX199</f>
        <v>0</v>
      </c>
      <c r="BD199" s="71">
        <f>H199/(100-BE199)*100</f>
        <v>0</v>
      </c>
      <c r="BE199" s="71">
        <v>0</v>
      </c>
      <c r="BF199" s="71">
        <f>M199</f>
        <v>0</v>
      </c>
      <c r="BH199" s="71">
        <f>G199*AO199</f>
        <v>0</v>
      </c>
      <c r="BI199" s="71">
        <f>G199*AP199</f>
        <v>0</v>
      </c>
      <c r="BJ199" s="71">
        <f>G199*H199</f>
        <v>0</v>
      </c>
      <c r="BK199" s="71"/>
      <c r="BL199" s="71"/>
    </row>
    <row r="200" spans="1:64" s="68" customFormat="1" ht="27" customHeight="1" x14ac:dyDescent="0.3">
      <c r="A200" s="84"/>
      <c r="C200" s="98" t="s">
        <v>17</v>
      </c>
      <c r="D200" s="161" t="s">
        <v>49</v>
      </c>
      <c r="E200" s="162"/>
      <c r="F200" s="162"/>
      <c r="G200" s="162"/>
      <c r="H200" s="162"/>
      <c r="I200" s="162"/>
      <c r="J200" s="162"/>
      <c r="K200" s="162"/>
      <c r="L200" s="162"/>
      <c r="M200" s="162"/>
      <c r="N200" s="163"/>
    </row>
    <row r="201" spans="1:64" s="68" customFormat="1" ht="15" customHeight="1" x14ac:dyDescent="0.3">
      <c r="A201" s="63">
        <v>86</v>
      </c>
      <c r="B201" s="65" t="s">
        <v>37</v>
      </c>
      <c r="C201" s="65" t="s">
        <v>90</v>
      </c>
      <c r="D201" s="153" t="s">
        <v>61</v>
      </c>
      <c r="E201" s="153"/>
      <c r="F201" s="65" t="s">
        <v>76</v>
      </c>
      <c r="G201" s="71">
        <v>1</v>
      </c>
      <c r="H201" s="238"/>
      <c r="I201" s="71">
        <f>G201*AO201</f>
        <v>0</v>
      </c>
      <c r="J201" s="71">
        <f>G201*AP201</f>
        <v>0</v>
      </c>
      <c r="K201" s="71">
        <f>G201*H201</f>
        <v>0</v>
      </c>
      <c r="L201" s="71">
        <v>0</v>
      </c>
      <c r="M201" s="71">
        <f>G201*L201</f>
        <v>0</v>
      </c>
      <c r="N201" s="72" t="s">
        <v>181</v>
      </c>
      <c r="Z201" s="71">
        <f>IF(AQ201="5",BJ201,0)</f>
        <v>0</v>
      </c>
      <c r="AB201" s="71">
        <f>IF(AQ201="1",BH201,0)</f>
        <v>0</v>
      </c>
      <c r="AC201" s="71">
        <f>IF(AQ201="1",BI201,0)</f>
        <v>0</v>
      </c>
      <c r="AD201" s="71">
        <f>IF(AQ201="7",BH201,0)</f>
        <v>0</v>
      </c>
      <c r="AE201" s="71">
        <f>IF(AQ201="7",BI201,0)</f>
        <v>0</v>
      </c>
      <c r="AF201" s="71">
        <f>IF(AQ201="2",BH201,0)</f>
        <v>0</v>
      </c>
      <c r="AG201" s="71">
        <f>IF(AQ201="2",BI201,0)</f>
        <v>0</v>
      </c>
      <c r="AH201" s="71">
        <f>IF(AQ201="0",BJ201,0)</f>
        <v>0</v>
      </c>
      <c r="AI201" s="96" t="s">
        <v>37</v>
      </c>
      <c r="AJ201" s="71">
        <f>IF(AN201=0,K201,0)</f>
        <v>0</v>
      </c>
      <c r="AK201" s="71">
        <f>IF(AN201=15,K201,0)</f>
        <v>0</v>
      </c>
      <c r="AL201" s="71">
        <f>IF(AN201=21,K201,0)</f>
        <v>0</v>
      </c>
      <c r="AN201" s="71">
        <v>21</v>
      </c>
      <c r="AO201" s="71">
        <f>H201*0</f>
        <v>0</v>
      </c>
      <c r="AP201" s="71">
        <f>H201*(1-0)</f>
        <v>0</v>
      </c>
      <c r="AQ201" s="97" t="s">
        <v>217</v>
      </c>
      <c r="AV201" s="71">
        <f>AW201+AX201</f>
        <v>0</v>
      </c>
      <c r="AW201" s="71">
        <f>G201*AO201</f>
        <v>0</v>
      </c>
      <c r="AX201" s="71">
        <f>G201*AP201</f>
        <v>0</v>
      </c>
      <c r="AY201" s="97" t="s">
        <v>166</v>
      </c>
      <c r="AZ201" s="97" t="s">
        <v>193</v>
      </c>
      <c r="BA201" s="96" t="s">
        <v>28</v>
      </c>
      <c r="BC201" s="71">
        <f>AW201+AX201</f>
        <v>0</v>
      </c>
      <c r="BD201" s="71">
        <f>H201/(100-BE201)*100</f>
        <v>0</v>
      </c>
      <c r="BE201" s="71">
        <v>0</v>
      </c>
      <c r="BF201" s="71">
        <f>M201</f>
        <v>0</v>
      </c>
      <c r="BH201" s="71">
        <f>G201*AO201</f>
        <v>0</v>
      </c>
      <c r="BI201" s="71">
        <f>G201*AP201</f>
        <v>0</v>
      </c>
      <c r="BJ201" s="71">
        <f>G201*H201</f>
        <v>0</v>
      </c>
      <c r="BK201" s="71"/>
      <c r="BL201" s="71"/>
    </row>
    <row r="202" spans="1:64" s="68" customFormat="1" ht="27" customHeight="1" x14ac:dyDescent="0.3">
      <c r="A202" s="84"/>
      <c r="C202" s="98" t="s">
        <v>17</v>
      </c>
      <c r="D202" s="161" t="s">
        <v>182</v>
      </c>
      <c r="E202" s="162"/>
      <c r="F202" s="162"/>
      <c r="G202" s="162"/>
      <c r="H202" s="162"/>
      <c r="I202" s="162"/>
      <c r="J202" s="162"/>
      <c r="K202" s="162"/>
      <c r="L202" s="162"/>
      <c r="M202" s="162"/>
      <c r="N202" s="163"/>
    </row>
    <row r="203" spans="1:64" s="68" customFormat="1" ht="15" customHeight="1" x14ac:dyDescent="0.3">
      <c r="A203" s="63">
        <v>87</v>
      </c>
      <c r="B203" s="65" t="s">
        <v>37</v>
      </c>
      <c r="C203" s="65" t="s">
        <v>90</v>
      </c>
      <c r="D203" s="153" t="s">
        <v>141</v>
      </c>
      <c r="E203" s="153"/>
      <c r="F203" s="65" t="s">
        <v>76</v>
      </c>
      <c r="G203" s="71">
        <v>1</v>
      </c>
      <c r="H203" s="238"/>
      <c r="I203" s="71">
        <f>G203*AO203</f>
        <v>0</v>
      </c>
      <c r="J203" s="71">
        <f>G203*AP203</f>
        <v>0</v>
      </c>
      <c r="K203" s="71">
        <f>G203*H203</f>
        <v>0</v>
      </c>
      <c r="L203" s="71">
        <v>0</v>
      </c>
      <c r="M203" s="71">
        <f>G203*L203</f>
        <v>0</v>
      </c>
      <c r="N203" s="72" t="s">
        <v>181</v>
      </c>
      <c r="Z203" s="71">
        <f>IF(AQ203="5",BJ203,0)</f>
        <v>0</v>
      </c>
      <c r="AB203" s="71">
        <f>IF(AQ203="1",BH203,0)</f>
        <v>0</v>
      </c>
      <c r="AC203" s="71">
        <f>IF(AQ203="1",BI203,0)</f>
        <v>0</v>
      </c>
      <c r="AD203" s="71">
        <f>IF(AQ203="7",BH203,0)</f>
        <v>0</v>
      </c>
      <c r="AE203" s="71">
        <f>IF(AQ203="7",BI203,0)</f>
        <v>0</v>
      </c>
      <c r="AF203" s="71">
        <f>IF(AQ203="2",BH203,0)</f>
        <v>0</v>
      </c>
      <c r="AG203" s="71">
        <f>IF(AQ203="2",BI203,0)</f>
        <v>0</v>
      </c>
      <c r="AH203" s="71">
        <f>IF(AQ203="0",BJ203,0)</f>
        <v>0</v>
      </c>
      <c r="AI203" s="96" t="s">
        <v>37</v>
      </c>
      <c r="AJ203" s="71">
        <f>IF(AN203=0,K203,0)</f>
        <v>0</v>
      </c>
      <c r="AK203" s="71">
        <f>IF(AN203=15,K203,0)</f>
        <v>0</v>
      </c>
      <c r="AL203" s="71">
        <f>IF(AN203=21,K203,0)</f>
        <v>0</v>
      </c>
      <c r="AN203" s="71">
        <v>21</v>
      </c>
      <c r="AO203" s="71">
        <f>H203*0</f>
        <v>0</v>
      </c>
      <c r="AP203" s="71">
        <f>H203*(1-0)</f>
        <v>0</v>
      </c>
      <c r="AQ203" s="97" t="s">
        <v>217</v>
      </c>
      <c r="AV203" s="71">
        <f>AW203+AX203</f>
        <v>0</v>
      </c>
      <c r="AW203" s="71">
        <f>G203*AO203</f>
        <v>0</v>
      </c>
      <c r="AX203" s="71">
        <f>G203*AP203</f>
        <v>0</v>
      </c>
      <c r="AY203" s="97" t="s">
        <v>166</v>
      </c>
      <c r="AZ203" s="97" t="s">
        <v>193</v>
      </c>
      <c r="BA203" s="96" t="s">
        <v>28</v>
      </c>
      <c r="BC203" s="71">
        <f>AW203+AX203</f>
        <v>0</v>
      </c>
      <c r="BD203" s="71">
        <f>H203/(100-BE203)*100</f>
        <v>0</v>
      </c>
      <c r="BE203" s="71">
        <v>0</v>
      </c>
      <c r="BF203" s="71">
        <f>M203</f>
        <v>0</v>
      </c>
      <c r="BH203" s="71">
        <f>G203*AO203</f>
        <v>0</v>
      </c>
      <c r="BI203" s="71">
        <f>G203*AP203</f>
        <v>0</v>
      </c>
      <c r="BJ203" s="71">
        <f>G203*H203</f>
        <v>0</v>
      </c>
      <c r="BK203" s="71"/>
      <c r="BL203" s="71"/>
    </row>
    <row r="204" spans="1:64" s="68" customFormat="1" ht="27" customHeight="1" x14ac:dyDescent="0.3">
      <c r="A204" s="84"/>
      <c r="C204" s="98" t="s">
        <v>17</v>
      </c>
      <c r="D204" s="161" t="s">
        <v>31</v>
      </c>
      <c r="E204" s="162"/>
      <c r="F204" s="162"/>
      <c r="G204" s="162"/>
      <c r="H204" s="162"/>
      <c r="I204" s="162"/>
      <c r="J204" s="162"/>
      <c r="K204" s="162"/>
      <c r="L204" s="162"/>
      <c r="M204" s="162"/>
      <c r="N204" s="163"/>
    </row>
    <row r="205" spans="1:64" s="68" customFormat="1" ht="15" customHeight="1" x14ac:dyDescent="0.3">
      <c r="A205" s="63">
        <v>88</v>
      </c>
      <c r="B205" s="65" t="s">
        <v>37</v>
      </c>
      <c r="C205" s="65" t="s">
        <v>90</v>
      </c>
      <c r="D205" s="153" t="s">
        <v>105</v>
      </c>
      <c r="E205" s="153"/>
      <c r="F205" s="65" t="s">
        <v>76</v>
      </c>
      <c r="G205" s="71">
        <v>1</v>
      </c>
      <c r="H205" s="238"/>
      <c r="I205" s="71">
        <f>G205*AO205</f>
        <v>0</v>
      </c>
      <c r="J205" s="71">
        <f>G205*AP205</f>
        <v>0</v>
      </c>
      <c r="K205" s="71">
        <f>G205*H205</f>
        <v>0</v>
      </c>
      <c r="L205" s="71">
        <v>0</v>
      </c>
      <c r="M205" s="71">
        <f>G205*L205</f>
        <v>0</v>
      </c>
      <c r="N205" s="72" t="s">
        <v>181</v>
      </c>
      <c r="Z205" s="71">
        <f>IF(AQ205="5",BJ205,0)</f>
        <v>0</v>
      </c>
      <c r="AB205" s="71">
        <f>IF(AQ205="1",BH205,0)</f>
        <v>0</v>
      </c>
      <c r="AC205" s="71">
        <f>IF(AQ205="1",BI205,0)</f>
        <v>0</v>
      </c>
      <c r="AD205" s="71">
        <f>IF(AQ205="7",BH205,0)</f>
        <v>0</v>
      </c>
      <c r="AE205" s="71">
        <f>IF(AQ205="7",BI205,0)</f>
        <v>0</v>
      </c>
      <c r="AF205" s="71">
        <f>IF(AQ205="2",BH205,0)</f>
        <v>0</v>
      </c>
      <c r="AG205" s="71">
        <f>IF(AQ205="2",BI205,0)</f>
        <v>0</v>
      </c>
      <c r="AH205" s="71">
        <f>IF(AQ205="0",BJ205,0)</f>
        <v>0</v>
      </c>
      <c r="AI205" s="96" t="s">
        <v>37</v>
      </c>
      <c r="AJ205" s="71">
        <f>IF(AN205=0,K205,0)</f>
        <v>0</v>
      </c>
      <c r="AK205" s="71">
        <f>IF(AN205=15,K205,0)</f>
        <v>0</v>
      </c>
      <c r="AL205" s="71">
        <f>IF(AN205=21,K205,0)</f>
        <v>0</v>
      </c>
      <c r="AN205" s="71">
        <v>21</v>
      </c>
      <c r="AO205" s="71">
        <f>H205*0</f>
        <v>0</v>
      </c>
      <c r="AP205" s="71">
        <f>H205*(1-0)</f>
        <v>0</v>
      </c>
      <c r="AQ205" s="97" t="s">
        <v>217</v>
      </c>
      <c r="AV205" s="71">
        <f>AW205+AX205</f>
        <v>0</v>
      </c>
      <c r="AW205" s="71">
        <f>G205*AO205</f>
        <v>0</v>
      </c>
      <c r="AX205" s="71">
        <f>G205*AP205</f>
        <v>0</v>
      </c>
      <c r="AY205" s="97" t="s">
        <v>166</v>
      </c>
      <c r="AZ205" s="97" t="s">
        <v>193</v>
      </c>
      <c r="BA205" s="96" t="s">
        <v>28</v>
      </c>
      <c r="BC205" s="71">
        <f>AW205+AX205</f>
        <v>0</v>
      </c>
      <c r="BD205" s="71">
        <f>H205/(100-BE205)*100</f>
        <v>0</v>
      </c>
      <c r="BE205" s="71">
        <v>0</v>
      </c>
      <c r="BF205" s="71">
        <f>M205</f>
        <v>0</v>
      </c>
      <c r="BH205" s="71">
        <f>G205*AO205</f>
        <v>0</v>
      </c>
      <c r="BI205" s="71">
        <f>G205*AP205</f>
        <v>0</v>
      </c>
      <c r="BJ205" s="71">
        <f>G205*H205</f>
        <v>0</v>
      </c>
      <c r="BK205" s="71"/>
      <c r="BL205" s="71"/>
    </row>
    <row r="206" spans="1:64" s="68" customFormat="1" ht="13.5" customHeight="1" x14ac:dyDescent="0.3">
      <c r="A206" s="84"/>
      <c r="C206" s="98" t="s">
        <v>17</v>
      </c>
      <c r="D206" s="161" t="s">
        <v>187</v>
      </c>
      <c r="E206" s="162"/>
      <c r="F206" s="162"/>
      <c r="G206" s="162"/>
      <c r="H206" s="162"/>
      <c r="I206" s="162"/>
      <c r="J206" s="162"/>
      <c r="K206" s="162"/>
      <c r="L206" s="162"/>
      <c r="M206" s="162"/>
      <c r="N206" s="163"/>
    </row>
    <row r="207" spans="1:64" s="68" customFormat="1" ht="15" customHeight="1" x14ac:dyDescent="0.3">
      <c r="A207" s="63">
        <v>89</v>
      </c>
      <c r="B207" s="65" t="s">
        <v>37</v>
      </c>
      <c r="C207" s="65" t="s">
        <v>90</v>
      </c>
      <c r="D207" s="153" t="s">
        <v>103</v>
      </c>
      <c r="E207" s="153"/>
      <c r="F207" s="65" t="s">
        <v>76</v>
      </c>
      <c r="G207" s="71">
        <v>1</v>
      </c>
      <c r="H207" s="238"/>
      <c r="I207" s="71">
        <f>G207*AO207</f>
        <v>0</v>
      </c>
      <c r="J207" s="71">
        <f>G207*AP207</f>
        <v>0</v>
      </c>
      <c r="K207" s="71">
        <f>G207*H207</f>
        <v>0</v>
      </c>
      <c r="L207" s="71">
        <v>0</v>
      </c>
      <c r="M207" s="71">
        <f>G207*L207</f>
        <v>0</v>
      </c>
      <c r="N207" s="72" t="s">
        <v>181</v>
      </c>
      <c r="Z207" s="71">
        <f>IF(AQ207="5",BJ207,0)</f>
        <v>0</v>
      </c>
      <c r="AB207" s="71">
        <f>IF(AQ207="1",BH207,0)</f>
        <v>0</v>
      </c>
      <c r="AC207" s="71">
        <f>IF(AQ207="1",BI207,0)</f>
        <v>0</v>
      </c>
      <c r="AD207" s="71">
        <f>IF(AQ207="7",BH207,0)</f>
        <v>0</v>
      </c>
      <c r="AE207" s="71">
        <f>IF(AQ207="7",BI207,0)</f>
        <v>0</v>
      </c>
      <c r="AF207" s="71">
        <f>IF(AQ207="2",BH207,0)</f>
        <v>0</v>
      </c>
      <c r="AG207" s="71">
        <f>IF(AQ207="2",BI207,0)</f>
        <v>0</v>
      </c>
      <c r="AH207" s="71">
        <f>IF(AQ207="0",BJ207,0)</f>
        <v>0</v>
      </c>
      <c r="AI207" s="96" t="s">
        <v>37</v>
      </c>
      <c r="AJ207" s="71">
        <f>IF(AN207=0,K207,0)</f>
        <v>0</v>
      </c>
      <c r="AK207" s="71">
        <f>IF(AN207=15,K207,0)</f>
        <v>0</v>
      </c>
      <c r="AL207" s="71">
        <f>IF(AN207=21,K207,0)</f>
        <v>0</v>
      </c>
      <c r="AN207" s="71">
        <v>21</v>
      </c>
      <c r="AO207" s="71">
        <f>H207*0</f>
        <v>0</v>
      </c>
      <c r="AP207" s="71">
        <f>H207*(1-0)</f>
        <v>0</v>
      </c>
      <c r="AQ207" s="97" t="s">
        <v>217</v>
      </c>
      <c r="AV207" s="71">
        <f>AW207+AX207</f>
        <v>0</v>
      </c>
      <c r="AW207" s="71">
        <f>G207*AO207</f>
        <v>0</v>
      </c>
      <c r="AX207" s="71">
        <f>G207*AP207</f>
        <v>0</v>
      </c>
      <c r="AY207" s="97" t="s">
        <v>166</v>
      </c>
      <c r="AZ207" s="97" t="s">
        <v>193</v>
      </c>
      <c r="BA207" s="96" t="s">
        <v>28</v>
      </c>
      <c r="BC207" s="71">
        <f>AW207+AX207</f>
        <v>0</v>
      </c>
      <c r="BD207" s="71">
        <f>H207/(100-BE207)*100</f>
        <v>0</v>
      </c>
      <c r="BE207" s="71">
        <v>0</v>
      </c>
      <c r="BF207" s="71">
        <f>M207</f>
        <v>0</v>
      </c>
      <c r="BH207" s="71">
        <f>G207*AO207</f>
        <v>0</v>
      </c>
      <c r="BI207" s="71">
        <f>G207*AP207</f>
        <v>0</v>
      </c>
      <c r="BJ207" s="71">
        <f>G207*H207</f>
        <v>0</v>
      </c>
      <c r="BK207" s="71"/>
      <c r="BL207" s="71"/>
    </row>
    <row r="208" spans="1:64" s="68" customFormat="1" ht="27" customHeight="1" x14ac:dyDescent="0.3">
      <c r="A208" s="84"/>
      <c r="C208" s="98" t="s">
        <v>17</v>
      </c>
      <c r="D208" s="161" t="s">
        <v>59</v>
      </c>
      <c r="E208" s="162"/>
      <c r="F208" s="162"/>
      <c r="G208" s="162"/>
      <c r="H208" s="162"/>
      <c r="I208" s="162"/>
      <c r="J208" s="162"/>
      <c r="K208" s="162"/>
      <c r="L208" s="162"/>
      <c r="M208" s="162"/>
      <c r="N208" s="163"/>
    </row>
    <row r="209" spans="1:64" s="68" customFormat="1" ht="15" customHeight="1" x14ac:dyDescent="0.3">
      <c r="A209" s="63">
        <v>90</v>
      </c>
      <c r="B209" s="65" t="s">
        <v>37</v>
      </c>
      <c r="C209" s="65" t="s">
        <v>90</v>
      </c>
      <c r="D209" s="153" t="s">
        <v>131</v>
      </c>
      <c r="E209" s="153"/>
      <c r="F209" s="65" t="s">
        <v>76</v>
      </c>
      <c r="G209" s="71">
        <v>1</v>
      </c>
      <c r="H209" s="238"/>
      <c r="I209" s="71">
        <f>G209*AO209</f>
        <v>0</v>
      </c>
      <c r="J209" s="71">
        <f>G209*AP209</f>
        <v>0</v>
      </c>
      <c r="K209" s="71">
        <f>G209*H209</f>
        <v>0</v>
      </c>
      <c r="L209" s="71">
        <v>0</v>
      </c>
      <c r="M209" s="71">
        <f>G209*L209</f>
        <v>0</v>
      </c>
      <c r="N209" s="72" t="s">
        <v>181</v>
      </c>
      <c r="Z209" s="71">
        <f>IF(AQ209="5",BJ209,0)</f>
        <v>0</v>
      </c>
      <c r="AB209" s="71">
        <f>IF(AQ209="1",BH209,0)</f>
        <v>0</v>
      </c>
      <c r="AC209" s="71">
        <f>IF(AQ209="1",BI209,0)</f>
        <v>0</v>
      </c>
      <c r="AD209" s="71">
        <f>IF(AQ209="7",BH209,0)</f>
        <v>0</v>
      </c>
      <c r="AE209" s="71">
        <f>IF(AQ209="7",BI209,0)</f>
        <v>0</v>
      </c>
      <c r="AF209" s="71">
        <f>IF(AQ209="2",BH209,0)</f>
        <v>0</v>
      </c>
      <c r="AG209" s="71">
        <f>IF(AQ209="2",BI209,0)</f>
        <v>0</v>
      </c>
      <c r="AH209" s="71">
        <f>IF(AQ209="0",BJ209,0)</f>
        <v>0</v>
      </c>
      <c r="AI209" s="96" t="s">
        <v>37</v>
      </c>
      <c r="AJ209" s="71">
        <f>IF(AN209=0,K209,0)</f>
        <v>0</v>
      </c>
      <c r="AK209" s="71">
        <f>IF(AN209=15,K209,0)</f>
        <v>0</v>
      </c>
      <c r="AL209" s="71">
        <f>IF(AN209=21,K209,0)</f>
        <v>0</v>
      </c>
      <c r="AN209" s="71">
        <v>21</v>
      </c>
      <c r="AO209" s="71">
        <f>H209*0</f>
        <v>0</v>
      </c>
      <c r="AP209" s="71">
        <f>H209*(1-0)</f>
        <v>0</v>
      </c>
      <c r="AQ209" s="97" t="s">
        <v>217</v>
      </c>
      <c r="AV209" s="71">
        <f>AW209+AX209</f>
        <v>0</v>
      </c>
      <c r="AW209" s="71">
        <f>G209*AO209</f>
        <v>0</v>
      </c>
      <c r="AX209" s="71">
        <f>G209*AP209</f>
        <v>0</v>
      </c>
      <c r="AY209" s="97" t="s">
        <v>166</v>
      </c>
      <c r="AZ209" s="97" t="s">
        <v>193</v>
      </c>
      <c r="BA209" s="96" t="s">
        <v>28</v>
      </c>
      <c r="BC209" s="71">
        <f>AW209+AX209</f>
        <v>0</v>
      </c>
      <c r="BD209" s="71">
        <f>H209/(100-BE209)*100</f>
        <v>0</v>
      </c>
      <c r="BE209" s="71">
        <v>0</v>
      </c>
      <c r="BF209" s="71">
        <f>M209</f>
        <v>0</v>
      </c>
      <c r="BH209" s="71">
        <f>G209*AO209</f>
        <v>0</v>
      </c>
      <c r="BI209" s="71">
        <f>G209*AP209</f>
        <v>0</v>
      </c>
      <c r="BJ209" s="71">
        <f>G209*H209</f>
        <v>0</v>
      </c>
      <c r="BK209" s="71"/>
      <c r="BL209" s="71"/>
    </row>
    <row r="210" spans="1:64" s="68" customFormat="1" ht="13.5" customHeight="1" x14ac:dyDescent="0.3">
      <c r="A210" s="84"/>
      <c r="C210" s="98" t="s">
        <v>17</v>
      </c>
      <c r="D210" s="161" t="s">
        <v>129</v>
      </c>
      <c r="E210" s="162"/>
      <c r="F210" s="162"/>
      <c r="G210" s="162"/>
      <c r="H210" s="162"/>
      <c r="I210" s="162"/>
      <c r="J210" s="162"/>
      <c r="K210" s="162"/>
      <c r="L210" s="162"/>
      <c r="M210" s="162"/>
      <c r="N210" s="163"/>
    </row>
    <row r="211" spans="1:64" s="68" customFormat="1" ht="15" customHeight="1" x14ac:dyDescent="0.3">
      <c r="A211" s="63">
        <v>91</v>
      </c>
      <c r="B211" s="65" t="s">
        <v>37</v>
      </c>
      <c r="C211" s="65" t="s">
        <v>90</v>
      </c>
      <c r="D211" s="153" t="s">
        <v>32</v>
      </c>
      <c r="E211" s="153"/>
      <c r="F211" s="65" t="s">
        <v>76</v>
      </c>
      <c r="G211" s="71">
        <v>1</v>
      </c>
      <c r="H211" s="238"/>
      <c r="I211" s="71">
        <f>G211*AO211</f>
        <v>0</v>
      </c>
      <c r="J211" s="71">
        <f>G211*AP211</f>
        <v>0</v>
      </c>
      <c r="K211" s="71">
        <f>G211*H211</f>
        <v>0</v>
      </c>
      <c r="L211" s="71">
        <v>0</v>
      </c>
      <c r="M211" s="71">
        <f>G211*L211</f>
        <v>0</v>
      </c>
      <c r="N211" s="72" t="s">
        <v>181</v>
      </c>
      <c r="Z211" s="71">
        <f>IF(AQ211="5",BJ211,0)</f>
        <v>0</v>
      </c>
      <c r="AB211" s="71">
        <f>IF(AQ211="1",BH211,0)</f>
        <v>0</v>
      </c>
      <c r="AC211" s="71">
        <f>IF(AQ211="1",BI211,0)</f>
        <v>0</v>
      </c>
      <c r="AD211" s="71">
        <f>IF(AQ211="7",BH211,0)</f>
        <v>0</v>
      </c>
      <c r="AE211" s="71">
        <f>IF(AQ211="7",BI211,0)</f>
        <v>0</v>
      </c>
      <c r="AF211" s="71">
        <f>IF(AQ211="2",BH211,0)</f>
        <v>0</v>
      </c>
      <c r="AG211" s="71">
        <f>IF(AQ211="2",BI211,0)</f>
        <v>0</v>
      </c>
      <c r="AH211" s="71">
        <f>IF(AQ211="0",BJ211,0)</f>
        <v>0</v>
      </c>
      <c r="AI211" s="96" t="s">
        <v>37</v>
      </c>
      <c r="AJ211" s="71">
        <f>IF(AN211=0,K211,0)</f>
        <v>0</v>
      </c>
      <c r="AK211" s="71">
        <f>IF(AN211=15,K211,0)</f>
        <v>0</v>
      </c>
      <c r="AL211" s="71">
        <f>IF(AN211=21,K211,0)</f>
        <v>0</v>
      </c>
      <c r="AN211" s="71">
        <v>21</v>
      </c>
      <c r="AO211" s="71">
        <f>H211*0</f>
        <v>0</v>
      </c>
      <c r="AP211" s="71">
        <f>H211*(1-0)</f>
        <v>0</v>
      </c>
      <c r="AQ211" s="97" t="s">
        <v>217</v>
      </c>
      <c r="AV211" s="71">
        <f>AW211+AX211</f>
        <v>0</v>
      </c>
      <c r="AW211" s="71">
        <f>G211*AO211</f>
        <v>0</v>
      </c>
      <c r="AX211" s="71">
        <f>G211*AP211</f>
        <v>0</v>
      </c>
      <c r="AY211" s="97" t="s">
        <v>166</v>
      </c>
      <c r="AZ211" s="97" t="s">
        <v>193</v>
      </c>
      <c r="BA211" s="96" t="s">
        <v>28</v>
      </c>
      <c r="BC211" s="71">
        <f>AW211+AX211</f>
        <v>0</v>
      </c>
      <c r="BD211" s="71">
        <f>H211/(100-BE211)*100</f>
        <v>0</v>
      </c>
      <c r="BE211" s="71">
        <v>0</v>
      </c>
      <c r="BF211" s="71">
        <f>M211</f>
        <v>0</v>
      </c>
      <c r="BH211" s="71">
        <f>G211*AO211</f>
        <v>0</v>
      </c>
      <c r="BI211" s="71">
        <f>G211*AP211</f>
        <v>0</v>
      </c>
      <c r="BJ211" s="71">
        <f>G211*H211</f>
        <v>0</v>
      </c>
      <c r="BK211" s="71"/>
      <c r="BL211" s="71"/>
    </row>
    <row r="212" spans="1:64" s="68" customFormat="1" ht="54" customHeight="1" x14ac:dyDescent="0.3">
      <c r="A212" s="84"/>
      <c r="C212" s="98" t="s">
        <v>17</v>
      </c>
      <c r="D212" s="161" t="s">
        <v>185</v>
      </c>
      <c r="E212" s="162"/>
      <c r="F212" s="162"/>
      <c r="G212" s="162"/>
      <c r="H212" s="162"/>
      <c r="I212" s="162"/>
      <c r="J212" s="162"/>
      <c r="K212" s="162"/>
      <c r="L212" s="162"/>
      <c r="M212" s="162"/>
      <c r="N212" s="163"/>
    </row>
    <row r="213" spans="1:64" s="68" customFormat="1" ht="15" customHeight="1" x14ac:dyDescent="0.3">
      <c r="A213" s="63">
        <v>92</v>
      </c>
      <c r="B213" s="65" t="s">
        <v>37</v>
      </c>
      <c r="C213" s="65" t="s">
        <v>147</v>
      </c>
      <c r="D213" s="153" t="s">
        <v>70</v>
      </c>
      <c r="E213" s="153"/>
      <c r="F213" s="65" t="s">
        <v>76</v>
      </c>
      <c r="G213" s="71">
        <v>1</v>
      </c>
      <c r="H213" s="238"/>
      <c r="I213" s="71">
        <f>G213*AO213</f>
        <v>0</v>
      </c>
      <c r="J213" s="71">
        <f>G213*AP213</f>
        <v>0</v>
      </c>
      <c r="K213" s="71">
        <f>G213*H213</f>
        <v>0</v>
      </c>
      <c r="L213" s="71">
        <v>0</v>
      </c>
      <c r="M213" s="71">
        <f>G213*L213</f>
        <v>0</v>
      </c>
      <c r="N213" s="72" t="s">
        <v>181</v>
      </c>
      <c r="Z213" s="71">
        <f>IF(AQ213="5",BJ213,0)</f>
        <v>0</v>
      </c>
      <c r="AB213" s="71">
        <f>IF(AQ213="1",BH213,0)</f>
        <v>0</v>
      </c>
      <c r="AC213" s="71">
        <f>IF(AQ213="1",BI213,0)</f>
        <v>0</v>
      </c>
      <c r="AD213" s="71">
        <f>IF(AQ213="7",BH213,0)</f>
        <v>0</v>
      </c>
      <c r="AE213" s="71">
        <f>IF(AQ213="7",BI213,0)</f>
        <v>0</v>
      </c>
      <c r="AF213" s="71">
        <f>IF(AQ213="2",BH213,0)</f>
        <v>0</v>
      </c>
      <c r="AG213" s="71">
        <f>IF(AQ213="2",BI213,0)</f>
        <v>0</v>
      </c>
      <c r="AH213" s="71">
        <f>IF(AQ213="0",BJ213,0)</f>
        <v>0</v>
      </c>
      <c r="AI213" s="96" t="s">
        <v>37</v>
      </c>
      <c r="AJ213" s="71">
        <f>IF(AN213=0,K213,0)</f>
        <v>0</v>
      </c>
      <c r="AK213" s="71">
        <f>IF(AN213=15,K213,0)</f>
        <v>0</v>
      </c>
      <c r="AL213" s="71">
        <f>IF(AN213=21,K213,0)</f>
        <v>0</v>
      </c>
      <c r="AN213" s="71">
        <v>21</v>
      </c>
      <c r="AO213" s="71">
        <f>H213*0</f>
        <v>0</v>
      </c>
      <c r="AP213" s="71">
        <f>H213*(1-0)</f>
        <v>0</v>
      </c>
      <c r="AQ213" s="97" t="s">
        <v>217</v>
      </c>
      <c r="AV213" s="71">
        <f>AW213+AX213</f>
        <v>0</v>
      </c>
      <c r="AW213" s="71">
        <f>G213*AO213</f>
        <v>0</v>
      </c>
      <c r="AX213" s="71">
        <f>G213*AP213</f>
        <v>0</v>
      </c>
      <c r="AY213" s="97" t="s">
        <v>166</v>
      </c>
      <c r="AZ213" s="97" t="s">
        <v>193</v>
      </c>
      <c r="BA213" s="96" t="s">
        <v>28</v>
      </c>
      <c r="BC213" s="71">
        <f>AW213+AX213</f>
        <v>0</v>
      </c>
      <c r="BD213" s="71">
        <f>H213/(100-BE213)*100</f>
        <v>0</v>
      </c>
      <c r="BE213" s="71">
        <v>0</v>
      </c>
      <c r="BF213" s="71">
        <f>M213</f>
        <v>0</v>
      </c>
      <c r="BH213" s="71">
        <f>G213*AO213</f>
        <v>0</v>
      </c>
      <c r="BI213" s="71">
        <f>G213*AP213</f>
        <v>0</v>
      </c>
      <c r="BJ213" s="71">
        <f>G213*H213</f>
        <v>0</v>
      </c>
      <c r="BK213" s="71"/>
      <c r="BL213" s="71"/>
    </row>
    <row r="214" spans="1:64" s="68" customFormat="1" ht="27" customHeight="1" x14ac:dyDescent="0.3">
      <c r="A214" s="84"/>
      <c r="C214" s="98" t="s">
        <v>17</v>
      </c>
      <c r="D214" s="161" t="s">
        <v>92</v>
      </c>
      <c r="E214" s="162"/>
      <c r="F214" s="162"/>
      <c r="G214" s="162"/>
      <c r="H214" s="162"/>
      <c r="I214" s="162"/>
      <c r="J214" s="162"/>
      <c r="K214" s="162"/>
      <c r="L214" s="162"/>
      <c r="M214" s="162"/>
      <c r="N214" s="163"/>
    </row>
    <row r="215" spans="1:64" s="68" customFormat="1" ht="15" customHeight="1" x14ac:dyDescent="0.3">
      <c r="A215" s="63">
        <v>93</v>
      </c>
      <c r="B215" s="65" t="s">
        <v>37</v>
      </c>
      <c r="C215" s="65" t="s">
        <v>147</v>
      </c>
      <c r="D215" s="153" t="s">
        <v>67</v>
      </c>
      <c r="E215" s="153"/>
      <c r="F215" s="65" t="s">
        <v>76</v>
      </c>
      <c r="G215" s="71">
        <v>1</v>
      </c>
      <c r="H215" s="238"/>
      <c r="I215" s="71">
        <f>G215*AO215</f>
        <v>0</v>
      </c>
      <c r="J215" s="71">
        <f>G215*AP215</f>
        <v>0</v>
      </c>
      <c r="K215" s="71">
        <f>G215*H215</f>
        <v>0</v>
      </c>
      <c r="L215" s="71">
        <v>0</v>
      </c>
      <c r="M215" s="71">
        <f>G215*L215</f>
        <v>0</v>
      </c>
      <c r="N215" s="72" t="s">
        <v>181</v>
      </c>
      <c r="Z215" s="71">
        <f>IF(AQ215="5",BJ215,0)</f>
        <v>0</v>
      </c>
      <c r="AB215" s="71">
        <f>IF(AQ215="1",BH215,0)</f>
        <v>0</v>
      </c>
      <c r="AC215" s="71">
        <f>IF(AQ215="1",BI215,0)</f>
        <v>0</v>
      </c>
      <c r="AD215" s="71">
        <f>IF(AQ215="7",BH215,0)</f>
        <v>0</v>
      </c>
      <c r="AE215" s="71">
        <f>IF(AQ215="7",BI215,0)</f>
        <v>0</v>
      </c>
      <c r="AF215" s="71">
        <f>IF(AQ215="2",BH215,0)</f>
        <v>0</v>
      </c>
      <c r="AG215" s="71">
        <f>IF(AQ215="2",BI215,0)</f>
        <v>0</v>
      </c>
      <c r="AH215" s="71">
        <f>IF(AQ215="0",BJ215,0)</f>
        <v>0</v>
      </c>
      <c r="AI215" s="96" t="s">
        <v>37</v>
      </c>
      <c r="AJ215" s="71">
        <f>IF(AN215=0,K215,0)</f>
        <v>0</v>
      </c>
      <c r="AK215" s="71">
        <f>IF(AN215=15,K215,0)</f>
        <v>0</v>
      </c>
      <c r="AL215" s="71">
        <f>IF(AN215=21,K215,0)</f>
        <v>0</v>
      </c>
      <c r="AN215" s="71">
        <v>21</v>
      </c>
      <c r="AO215" s="71">
        <f>H215*0</f>
        <v>0</v>
      </c>
      <c r="AP215" s="71">
        <f>H215*(1-0)</f>
        <v>0</v>
      </c>
      <c r="AQ215" s="97" t="s">
        <v>217</v>
      </c>
      <c r="AV215" s="71">
        <f>AW215+AX215</f>
        <v>0</v>
      </c>
      <c r="AW215" s="71">
        <f>G215*AO215</f>
        <v>0</v>
      </c>
      <c r="AX215" s="71">
        <f>G215*AP215</f>
        <v>0</v>
      </c>
      <c r="AY215" s="97" t="s">
        <v>166</v>
      </c>
      <c r="AZ215" s="97" t="s">
        <v>193</v>
      </c>
      <c r="BA215" s="96" t="s">
        <v>28</v>
      </c>
      <c r="BC215" s="71">
        <f>AW215+AX215</f>
        <v>0</v>
      </c>
      <c r="BD215" s="71">
        <f>H215/(100-BE215)*100</f>
        <v>0</v>
      </c>
      <c r="BE215" s="71">
        <v>0</v>
      </c>
      <c r="BF215" s="71">
        <f>M215</f>
        <v>0</v>
      </c>
      <c r="BH215" s="71">
        <f>G215*AO215</f>
        <v>0</v>
      </c>
      <c r="BI215" s="71">
        <f>G215*AP215</f>
        <v>0</v>
      </c>
      <c r="BJ215" s="71">
        <f>G215*H215</f>
        <v>0</v>
      </c>
      <c r="BK215" s="71"/>
      <c r="BL215" s="71"/>
    </row>
    <row r="216" spans="1:64" s="68" customFormat="1" ht="13.5" customHeight="1" x14ac:dyDescent="0.3">
      <c r="A216" s="84"/>
      <c r="C216" s="98" t="s">
        <v>17</v>
      </c>
      <c r="D216" s="161" t="s">
        <v>119</v>
      </c>
      <c r="E216" s="162"/>
      <c r="F216" s="162"/>
      <c r="G216" s="162"/>
      <c r="H216" s="162"/>
      <c r="I216" s="162"/>
      <c r="J216" s="162"/>
      <c r="K216" s="162"/>
      <c r="L216" s="162"/>
      <c r="M216" s="162"/>
      <c r="N216" s="163"/>
    </row>
    <row r="217" spans="1:64" s="68" customFormat="1" ht="15" customHeight="1" x14ac:dyDescent="0.3">
      <c r="A217" s="63">
        <v>94</v>
      </c>
      <c r="B217" s="65" t="s">
        <v>37</v>
      </c>
      <c r="C217" s="65" t="s">
        <v>147</v>
      </c>
      <c r="D217" s="153" t="s">
        <v>96</v>
      </c>
      <c r="E217" s="153"/>
      <c r="F217" s="65" t="s">
        <v>76</v>
      </c>
      <c r="G217" s="71">
        <v>1</v>
      </c>
      <c r="H217" s="238"/>
      <c r="I217" s="71">
        <f>G217*AO217</f>
        <v>0</v>
      </c>
      <c r="J217" s="71">
        <f>G217*AP217</f>
        <v>0</v>
      </c>
      <c r="K217" s="71">
        <f>G217*H217</f>
        <v>0</v>
      </c>
      <c r="L217" s="71">
        <v>0</v>
      </c>
      <c r="M217" s="71">
        <f>G217*L217</f>
        <v>0</v>
      </c>
      <c r="N217" s="72" t="s">
        <v>181</v>
      </c>
      <c r="Z217" s="71">
        <f>IF(AQ217="5",BJ217,0)</f>
        <v>0</v>
      </c>
      <c r="AB217" s="71">
        <f>IF(AQ217="1",BH217,0)</f>
        <v>0</v>
      </c>
      <c r="AC217" s="71">
        <f>IF(AQ217="1",BI217,0)</f>
        <v>0</v>
      </c>
      <c r="AD217" s="71">
        <f>IF(AQ217="7",BH217,0)</f>
        <v>0</v>
      </c>
      <c r="AE217" s="71">
        <f>IF(AQ217="7",BI217,0)</f>
        <v>0</v>
      </c>
      <c r="AF217" s="71">
        <f>IF(AQ217="2",BH217,0)</f>
        <v>0</v>
      </c>
      <c r="AG217" s="71">
        <f>IF(AQ217="2",BI217,0)</f>
        <v>0</v>
      </c>
      <c r="AH217" s="71">
        <f>IF(AQ217="0",BJ217,0)</f>
        <v>0</v>
      </c>
      <c r="AI217" s="96" t="s">
        <v>37</v>
      </c>
      <c r="AJ217" s="71">
        <f>IF(AN217=0,K217,0)</f>
        <v>0</v>
      </c>
      <c r="AK217" s="71">
        <f>IF(AN217=15,K217,0)</f>
        <v>0</v>
      </c>
      <c r="AL217" s="71">
        <f>IF(AN217=21,K217,0)</f>
        <v>0</v>
      </c>
      <c r="AN217" s="71">
        <v>21</v>
      </c>
      <c r="AO217" s="71">
        <f>H217*0</f>
        <v>0</v>
      </c>
      <c r="AP217" s="71">
        <f>H217*(1-0)</f>
        <v>0</v>
      </c>
      <c r="AQ217" s="97" t="s">
        <v>217</v>
      </c>
      <c r="AV217" s="71">
        <f>AW217+AX217</f>
        <v>0</v>
      </c>
      <c r="AW217" s="71">
        <f>G217*AO217</f>
        <v>0</v>
      </c>
      <c r="AX217" s="71">
        <f>G217*AP217</f>
        <v>0</v>
      </c>
      <c r="AY217" s="97" t="s">
        <v>166</v>
      </c>
      <c r="AZ217" s="97" t="s">
        <v>193</v>
      </c>
      <c r="BA217" s="96" t="s">
        <v>28</v>
      </c>
      <c r="BC217" s="71">
        <f>AW217+AX217</f>
        <v>0</v>
      </c>
      <c r="BD217" s="71">
        <f>H217/(100-BE217)*100</f>
        <v>0</v>
      </c>
      <c r="BE217" s="71">
        <v>0</v>
      </c>
      <c r="BF217" s="71">
        <f>M217</f>
        <v>0</v>
      </c>
      <c r="BH217" s="71">
        <f>G217*AO217</f>
        <v>0</v>
      </c>
      <c r="BI217" s="71">
        <f>G217*AP217</f>
        <v>0</v>
      </c>
      <c r="BJ217" s="71">
        <f>G217*H217</f>
        <v>0</v>
      </c>
      <c r="BK217" s="71"/>
      <c r="BL217" s="71"/>
    </row>
    <row r="218" spans="1:64" s="68" customFormat="1" ht="27" customHeight="1" x14ac:dyDescent="0.3">
      <c r="A218" s="84"/>
      <c r="C218" s="98" t="s">
        <v>17</v>
      </c>
      <c r="D218" s="161" t="s">
        <v>169</v>
      </c>
      <c r="E218" s="162"/>
      <c r="F218" s="162"/>
      <c r="G218" s="162"/>
      <c r="H218" s="162"/>
      <c r="I218" s="162"/>
      <c r="J218" s="162"/>
      <c r="K218" s="162"/>
      <c r="L218" s="162"/>
      <c r="M218" s="162"/>
      <c r="N218" s="163"/>
    </row>
    <row r="219" spans="1:64" s="68" customFormat="1" ht="15" customHeight="1" x14ac:dyDescent="0.3">
      <c r="A219" s="63">
        <v>95</v>
      </c>
      <c r="B219" s="65" t="s">
        <v>37</v>
      </c>
      <c r="C219" s="65" t="s">
        <v>147</v>
      </c>
      <c r="D219" s="153" t="s">
        <v>163</v>
      </c>
      <c r="E219" s="153"/>
      <c r="F219" s="65" t="s">
        <v>76</v>
      </c>
      <c r="G219" s="71">
        <v>1</v>
      </c>
      <c r="H219" s="238"/>
      <c r="I219" s="71">
        <f>G219*AO219</f>
        <v>0</v>
      </c>
      <c r="J219" s="71">
        <f>G219*AP219</f>
        <v>0</v>
      </c>
      <c r="K219" s="71">
        <f>G219*H219</f>
        <v>0</v>
      </c>
      <c r="L219" s="71">
        <v>0</v>
      </c>
      <c r="M219" s="71">
        <f>G219*L219</f>
        <v>0</v>
      </c>
      <c r="N219" s="72" t="s">
        <v>181</v>
      </c>
      <c r="Z219" s="71">
        <f>IF(AQ219="5",BJ219,0)</f>
        <v>0</v>
      </c>
      <c r="AB219" s="71">
        <f>IF(AQ219="1",BH219,0)</f>
        <v>0</v>
      </c>
      <c r="AC219" s="71">
        <f>IF(AQ219="1",BI219,0)</f>
        <v>0</v>
      </c>
      <c r="AD219" s="71">
        <f>IF(AQ219="7",BH219,0)</f>
        <v>0</v>
      </c>
      <c r="AE219" s="71">
        <f>IF(AQ219="7",BI219,0)</f>
        <v>0</v>
      </c>
      <c r="AF219" s="71">
        <f>IF(AQ219="2",BH219,0)</f>
        <v>0</v>
      </c>
      <c r="AG219" s="71">
        <f>IF(AQ219="2",BI219,0)</f>
        <v>0</v>
      </c>
      <c r="AH219" s="71">
        <f>IF(AQ219="0",BJ219,0)</f>
        <v>0</v>
      </c>
      <c r="AI219" s="96" t="s">
        <v>37</v>
      </c>
      <c r="AJ219" s="71">
        <f>IF(AN219=0,K219,0)</f>
        <v>0</v>
      </c>
      <c r="AK219" s="71">
        <f>IF(AN219=15,K219,0)</f>
        <v>0</v>
      </c>
      <c r="AL219" s="71">
        <f>IF(AN219=21,K219,0)</f>
        <v>0</v>
      </c>
      <c r="AN219" s="71">
        <v>21</v>
      </c>
      <c r="AO219" s="71">
        <f>H219*0</f>
        <v>0</v>
      </c>
      <c r="AP219" s="71">
        <f>H219*(1-0)</f>
        <v>0</v>
      </c>
      <c r="AQ219" s="97" t="s">
        <v>217</v>
      </c>
      <c r="AV219" s="71">
        <f>AW219+AX219</f>
        <v>0</v>
      </c>
      <c r="AW219" s="71">
        <f>G219*AO219</f>
        <v>0</v>
      </c>
      <c r="AX219" s="71">
        <f>G219*AP219</f>
        <v>0</v>
      </c>
      <c r="AY219" s="97" t="s">
        <v>166</v>
      </c>
      <c r="AZ219" s="97" t="s">
        <v>193</v>
      </c>
      <c r="BA219" s="96" t="s">
        <v>28</v>
      </c>
      <c r="BC219" s="71">
        <f>AW219+AX219</f>
        <v>0</v>
      </c>
      <c r="BD219" s="71">
        <f>H219/(100-BE219)*100</f>
        <v>0</v>
      </c>
      <c r="BE219" s="71">
        <v>0</v>
      </c>
      <c r="BF219" s="71">
        <f>M219</f>
        <v>0</v>
      </c>
      <c r="BH219" s="71">
        <f>G219*AO219</f>
        <v>0</v>
      </c>
      <c r="BI219" s="71">
        <f>G219*AP219</f>
        <v>0</v>
      </c>
      <c r="BJ219" s="71">
        <f>G219*H219</f>
        <v>0</v>
      </c>
      <c r="BK219" s="71"/>
      <c r="BL219" s="71"/>
    </row>
    <row r="220" spans="1:64" s="68" customFormat="1" ht="27" customHeight="1" x14ac:dyDescent="0.3">
      <c r="A220" s="84"/>
      <c r="C220" s="98" t="s">
        <v>17</v>
      </c>
      <c r="D220" s="161" t="s">
        <v>177</v>
      </c>
      <c r="E220" s="162"/>
      <c r="F220" s="162"/>
      <c r="G220" s="162"/>
      <c r="H220" s="162"/>
      <c r="I220" s="162"/>
      <c r="J220" s="162"/>
      <c r="K220" s="162"/>
      <c r="L220" s="162"/>
      <c r="M220" s="162"/>
      <c r="N220" s="163"/>
    </row>
    <row r="221" spans="1:64" s="68" customFormat="1" ht="15" customHeight="1" x14ac:dyDescent="0.3">
      <c r="A221" s="102" t="s">
        <v>151</v>
      </c>
      <c r="B221" s="103" t="s">
        <v>227</v>
      </c>
      <c r="C221" s="103" t="s">
        <v>151</v>
      </c>
      <c r="D221" s="200" t="s">
        <v>21</v>
      </c>
      <c r="E221" s="200"/>
      <c r="F221" s="104" t="s">
        <v>199</v>
      </c>
      <c r="G221" s="104" t="s">
        <v>199</v>
      </c>
      <c r="H221" s="104" t="s">
        <v>199</v>
      </c>
      <c r="I221" s="105">
        <f>I222</f>
        <v>0</v>
      </c>
      <c r="J221" s="105">
        <f>J222</f>
        <v>0</v>
      </c>
      <c r="K221" s="105">
        <f>K222</f>
        <v>0</v>
      </c>
      <c r="L221" s="96" t="s">
        <v>151</v>
      </c>
      <c r="M221" s="105">
        <f>M222</f>
        <v>0</v>
      </c>
      <c r="N221" s="106" t="s">
        <v>151</v>
      </c>
    </row>
    <row r="222" spans="1:64" s="68" customFormat="1" ht="15" customHeight="1" x14ac:dyDescent="0.3">
      <c r="A222" s="102" t="s">
        <v>151</v>
      </c>
      <c r="B222" s="103" t="s">
        <v>227</v>
      </c>
      <c r="C222" s="103" t="s">
        <v>165</v>
      </c>
      <c r="D222" s="200" t="s">
        <v>152</v>
      </c>
      <c r="E222" s="200"/>
      <c r="F222" s="104" t="s">
        <v>199</v>
      </c>
      <c r="G222" s="104" t="s">
        <v>199</v>
      </c>
      <c r="H222" s="104" t="s">
        <v>199</v>
      </c>
      <c r="I222" s="105">
        <f>SUM(I223:I223)</f>
        <v>0</v>
      </c>
      <c r="J222" s="105">
        <f>SUM(J223:J223)</f>
        <v>0</v>
      </c>
      <c r="K222" s="105">
        <f>SUM(K223:K223)</f>
        <v>0</v>
      </c>
      <c r="L222" s="96" t="s">
        <v>151</v>
      </c>
      <c r="M222" s="105">
        <f>SUM(M223:M223)</f>
        <v>0</v>
      </c>
      <c r="N222" s="106" t="s">
        <v>151</v>
      </c>
      <c r="AI222" s="96" t="s">
        <v>227</v>
      </c>
      <c r="AS222" s="105">
        <f>SUM(AJ223:AJ223)</f>
        <v>0</v>
      </c>
      <c r="AT222" s="105">
        <f>SUM(AK223:AK223)</f>
        <v>0</v>
      </c>
      <c r="AU222" s="105">
        <f>SUM(AL223:AL223)</f>
        <v>0</v>
      </c>
    </row>
    <row r="223" spans="1:64" s="68" customFormat="1" ht="15" customHeight="1" x14ac:dyDescent="0.3">
      <c r="A223" s="63">
        <v>96</v>
      </c>
      <c r="B223" s="65" t="s">
        <v>227</v>
      </c>
      <c r="C223" s="65" t="s">
        <v>90</v>
      </c>
      <c r="D223" s="153" t="s">
        <v>20</v>
      </c>
      <c r="E223" s="153"/>
      <c r="F223" s="65" t="s">
        <v>76</v>
      </c>
      <c r="G223" s="71">
        <v>1</v>
      </c>
      <c r="H223" s="238"/>
      <c r="I223" s="71">
        <f>G223*AO223</f>
        <v>0</v>
      </c>
      <c r="J223" s="71">
        <f>G223*AP223</f>
        <v>0</v>
      </c>
      <c r="K223" s="71">
        <f>G223*H223</f>
        <v>0</v>
      </c>
      <c r="L223" s="71">
        <v>0</v>
      </c>
      <c r="M223" s="71">
        <f>G223*L223</f>
        <v>0</v>
      </c>
      <c r="N223" s="72" t="s">
        <v>181</v>
      </c>
      <c r="Z223" s="71">
        <f>IF(AQ223="5",BJ223,0)</f>
        <v>0</v>
      </c>
      <c r="AB223" s="71">
        <f>IF(AQ223="1",BH223,0)</f>
        <v>0</v>
      </c>
      <c r="AC223" s="71">
        <f>IF(AQ223="1",BI223,0)</f>
        <v>0</v>
      </c>
      <c r="AD223" s="71">
        <f>IF(AQ223="7",BH223,0)</f>
        <v>0</v>
      </c>
      <c r="AE223" s="71">
        <f>IF(AQ223="7",BI223,0)</f>
        <v>0</v>
      </c>
      <c r="AF223" s="71">
        <f>IF(AQ223="2",BH223,0)</f>
        <v>0</v>
      </c>
      <c r="AG223" s="71">
        <f>IF(AQ223="2",BI223,0)</f>
        <v>0</v>
      </c>
      <c r="AH223" s="71">
        <f>IF(AQ223="0",BJ223,0)</f>
        <v>0</v>
      </c>
      <c r="AI223" s="96" t="s">
        <v>227</v>
      </c>
      <c r="AJ223" s="71">
        <f>IF(AN223=0,K223,0)</f>
        <v>0</v>
      </c>
      <c r="AK223" s="71">
        <f>IF(AN223=15,K223,0)</f>
        <v>0</v>
      </c>
      <c r="AL223" s="71">
        <f>IF(AN223=21,K223,0)</f>
        <v>0</v>
      </c>
      <c r="AN223" s="71">
        <v>21</v>
      </c>
      <c r="AO223" s="71">
        <f>H223*0</f>
        <v>0</v>
      </c>
      <c r="AP223" s="71">
        <f>H223*(1-0)</f>
        <v>0</v>
      </c>
      <c r="AQ223" s="97" t="s">
        <v>217</v>
      </c>
      <c r="AV223" s="71">
        <f>AW223+AX223</f>
        <v>0</v>
      </c>
      <c r="AW223" s="71">
        <f>G223*AO223</f>
        <v>0</v>
      </c>
      <c r="AX223" s="71">
        <f>G223*AP223</f>
        <v>0</v>
      </c>
      <c r="AY223" s="97" t="s">
        <v>166</v>
      </c>
      <c r="AZ223" s="97" t="s">
        <v>157</v>
      </c>
      <c r="BA223" s="96" t="s">
        <v>115</v>
      </c>
      <c r="BC223" s="71">
        <f>AW223+AX223</f>
        <v>0</v>
      </c>
      <c r="BD223" s="71">
        <f>H223/(100-BE223)*100</f>
        <v>0</v>
      </c>
      <c r="BE223" s="71">
        <v>0</v>
      </c>
      <c r="BF223" s="71">
        <f>M223</f>
        <v>0</v>
      </c>
      <c r="BH223" s="71">
        <f>G223*AO223</f>
        <v>0</v>
      </c>
      <c r="BI223" s="71">
        <f>G223*AP223</f>
        <v>0</v>
      </c>
      <c r="BJ223" s="71">
        <f>G223*H223</f>
        <v>0</v>
      </c>
      <c r="BK223" s="71"/>
      <c r="BL223" s="71"/>
    </row>
    <row r="224" spans="1:64" s="68" customFormat="1" ht="27" customHeight="1" x14ac:dyDescent="0.3">
      <c r="A224" s="107"/>
      <c r="B224" s="108"/>
      <c r="C224" s="109" t="s">
        <v>17</v>
      </c>
      <c r="D224" s="197" t="s">
        <v>48</v>
      </c>
      <c r="E224" s="198"/>
      <c r="F224" s="198"/>
      <c r="G224" s="198"/>
      <c r="H224" s="198"/>
      <c r="I224" s="198"/>
      <c r="J224" s="198"/>
      <c r="K224" s="198"/>
      <c r="L224" s="198"/>
      <c r="M224" s="198"/>
      <c r="N224" s="199"/>
    </row>
    <row r="225" spans="1:14" ht="15" customHeight="1" x14ac:dyDescent="0.3">
      <c r="I225" s="187" t="s">
        <v>170</v>
      </c>
      <c r="J225" s="187"/>
      <c r="K225" s="36">
        <f>K221+K12+K28+K102+K116+K150+K133+K194+K176+K163</f>
        <v>0</v>
      </c>
    </row>
    <row r="226" spans="1:14" ht="15" customHeight="1" x14ac:dyDescent="0.3">
      <c r="A226" s="21" t="s">
        <v>17</v>
      </c>
    </row>
    <row r="227" spans="1:14" ht="12.75" customHeight="1" x14ac:dyDescent="0.3">
      <c r="A227" s="182" t="s">
        <v>151</v>
      </c>
      <c r="B227" s="160"/>
      <c r="C227" s="160"/>
      <c r="D227" s="160"/>
      <c r="E227" s="160"/>
      <c r="F227" s="160"/>
      <c r="G227" s="160"/>
      <c r="H227" s="160"/>
      <c r="I227" s="160"/>
      <c r="J227" s="160"/>
      <c r="K227" s="160"/>
      <c r="L227" s="160"/>
      <c r="M227" s="160"/>
      <c r="N227" s="160"/>
    </row>
  </sheetData>
  <sheetProtection algorithmName="SHA-512" hashValue="MzqtagdECZjxXR0m6yoUD2QvINIwxrNfgUEdvGBtTTzJeG0Q3rGNlGHvh2Ofz+6Wj0L/oUl3Qcni+5nTWXXKJQ==" saltValue="iTgpn9gQyLFYyCdwSZeNEg==" spinCount="100000" sheet="1" objects="1" scenarios="1"/>
  <mergeCells count="220">
    <mergeCell ref="D194:E194"/>
    <mergeCell ref="D184:E184"/>
    <mergeCell ref="D185:E185"/>
    <mergeCell ref="D186:E186"/>
    <mergeCell ref="D187:E187"/>
    <mergeCell ref="D189:E189"/>
    <mergeCell ref="D190:E190"/>
    <mergeCell ref="D191:E191"/>
    <mergeCell ref="D181:E181"/>
    <mergeCell ref="D182:E182"/>
    <mergeCell ref="D110:N110"/>
    <mergeCell ref="D124:N124"/>
    <mergeCell ref="D141:N141"/>
    <mergeCell ref="D176:E176"/>
    <mergeCell ref="D178:E178"/>
    <mergeCell ref="D179:E179"/>
    <mergeCell ref="D132:E132"/>
    <mergeCell ref="D166:N166"/>
    <mergeCell ref="D167:E167"/>
    <mergeCell ref="D168:E168"/>
    <mergeCell ref="D170:E170"/>
    <mergeCell ref="D171:E171"/>
    <mergeCell ref="D173:E173"/>
    <mergeCell ref="D172:E172"/>
    <mergeCell ref="D156:N156"/>
    <mergeCell ref="D169:N169"/>
    <mergeCell ref="D154:E154"/>
    <mergeCell ref="D155:E155"/>
    <mergeCell ref="D157:E157"/>
    <mergeCell ref="D160:N160"/>
    <mergeCell ref="D158:E158"/>
    <mergeCell ref="D159:E159"/>
    <mergeCell ref="D164:E164"/>
    <mergeCell ref="D163:E163"/>
    <mergeCell ref="D108:N108"/>
    <mergeCell ref="D134:E134"/>
    <mergeCell ref="D135:E135"/>
    <mergeCell ref="D133:E133"/>
    <mergeCell ref="D136:N136"/>
    <mergeCell ref="D221:E221"/>
    <mergeCell ref="D222:E222"/>
    <mergeCell ref="D223:E223"/>
    <mergeCell ref="D209:E209"/>
    <mergeCell ref="D210:N210"/>
    <mergeCell ref="D211:E211"/>
    <mergeCell ref="D212:N212"/>
    <mergeCell ref="D213:E213"/>
    <mergeCell ref="D214:N214"/>
    <mergeCell ref="D203:E203"/>
    <mergeCell ref="D204:N204"/>
    <mergeCell ref="D205:E205"/>
    <mergeCell ref="D206:N206"/>
    <mergeCell ref="D207:E207"/>
    <mergeCell ref="D208:N208"/>
    <mergeCell ref="D198:N198"/>
    <mergeCell ref="D199:E199"/>
    <mergeCell ref="D200:N200"/>
    <mergeCell ref="D131:E131"/>
    <mergeCell ref="D224:N224"/>
    <mergeCell ref="I225:J225"/>
    <mergeCell ref="A227:N227"/>
    <mergeCell ref="D215:E215"/>
    <mergeCell ref="D216:N216"/>
    <mergeCell ref="D217:E217"/>
    <mergeCell ref="D218:N218"/>
    <mergeCell ref="D219:E219"/>
    <mergeCell ref="D220:N220"/>
    <mergeCell ref="D201:E201"/>
    <mergeCell ref="D202:N202"/>
    <mergeCell ref="D195:E195"/>
    <mergeCell ref="D196:N196"/>
    <mergeCell ref="D126:E126"/>
    <mergeCell ref="D128:N128"/>
    <mergeCell ref="D116:E116"/>
    <mergeCell ref="D123:E123"/>
    <mergeCell ref="D127:E127"/>
    <mergeCell ref="D197:E197"/>
    <mergeCell ref="D138:E138"/>
    <mergeCell ref="D142:E142"/>
    <mergeCell ref="D143:E143"/>
    <mergeCell ref="D144:E144"/>
    <mergeCell ref="D137:E137"/>
    <mergeCell ref="D139:N139"/>
    <mergeCell ref="D140:E140"/>
    <mergeCell ref="D145:N145"/>
    <mergeCell ref="D118:E118"/>
    <mergeCell ref="D121:E121"/>
    <mergeCell ref="D117:E117"/>
    <mergeCell ref="D119:N119"/>
    <mergeCell ref="D165:E165"/>
    <mergeCell ref="D153:N153"/>
    <mergeCell ref="D102:E102"/>
    <mergeCell ref="D47:E47"/>
    <mergeCell ref="D48:E48"/>
    <mergeCell ref="D49:E49"/>
    <mergeCell ref="D45:E45"/>
    <mergeCell ref="D54:E54"/>
    <mergeCell ref="D55:E55"/>
    <mergeCell ref="D56:N56"/>
    <mergeCell ref="D57:E57"/>
    <mergeCell ref="D58:E58"/>
    <mergeCell ref="D59:E59"/>
    <mergeCell ref="D60:N60"/>
    <mergeCell ref="D61:E61"/>
    <mergeCell ref="D46:N46"/>
    <mergeCell ref="D62:E62"/>
    <mergeCell ref="D63:E63"/>
    <mergeCell ref="D64:E64"/>
    <mergeCell ref="D50:E50"/>
    <mergeCell ref="D97:E97"/>
    <mergeCell ref="D76:N76"/>
    <mergeCell ref="D77:E77"/>
    <mergeCell ref="D65:E65"/>
    <mergeCell ref="D66:E66"/>
    <mergeCell ref="D67:E67"/>
    <mergeCell ref="D43:E43"/>
    <mergeCell ref="D28:E28"/>
    <mergeCell ref="D29:E29"/>
    <mergeCell ref="D34:E34"/>
    <mergeCell ref="D42:E42"/>
    <mergeCell ref="D51:E51"/>
    <mergeCell ref="D44:N44"/>
    <mergeCell ref="D15:N15"/>
    <mergeCell ref="D21:E21"/>
    <mergeCell ref="D22:E22"/>
    <mergeCell ref="D23:E23"/>
    <mergeCell ref="D30:E30"/>
    <mergeCell ref="D32:E32"/>
    <mergeCell ref="D33:E33"/>
    <mergeCell ref="D24:N24"/>
    <mergeCell ref="D35:E35"/>
    <mergeCell ref="D36:E36"/>
    <mergeCell ref="D37:E37"/>
    <mergeCell ref="D38:N38"/>
    <mergeCell ref="D40:E40"/>
    <mergeCell ref="D13:E13"/>
    <mergeCell ref="D14:E14"/>
    <mergeCell ref="D16:E16"/>
    <mergeCell ref="D17:E17"/>
    <mergeCell ref="D19:E19"/>
    <mergeCell ref="D18:N18"/>
    <mergeCell ref="D20:N20"/>
    <mergeCell ref="D11:E11"/>
    <mergeCell ref="I10:K10"/>
    <mergeCell ref="L10:M10"/>
    <mergeCell ref="D12:E12"/>
    <mergeCell ref="D10:E10"/>
    <mergeCell ref="I4:I5"/>
    <mergeCell ref="I6:I7"/>
    <mergeCell ref="I8:I9"/>
    <mergeCell ref="D2:E3"/>
    <mergeCell ref="D4:E5"/>
    <mergeCell ref="D6:E7"/>
    <mergeCell ref="D8:E9"/>
    <mergeCell ref="H2:H3"/>
    <mergeCell ref="H4:H5"/>
    <mergeCell ref="H6:H7"/>
    <mergeCell ref="A1:N1"/>
    <mergeCell ref="A2:C3"/>
    <mergeCell ref="A4:C5"/>
    <mergeCell ref="A6:C7"/>
    <mergeCell ref="A8:C9"/>
    <mergeCell ref="F2:G3"/>
    <mergeCell ref="F4:G5"/>
    <mergeCell ref="F6:G7"/>
    <mergeCell ref="F8:G9"/>
    <mergeCell ref="I2:I3"/>
    <mergeCell ref="H8:H9"/>
    <mergeCell ref="J2:N3"/>
    <mergeCell ref="J4:N5"/>
    <mergeCell ref="J6:N7"/>
    <mergeCell ref="J8:N9"/>
    <mergeCell ref="D68:E68"/>
    <mergeCell ref="D69:E69"/>
    <mergeCell ref="D70:E70"/>
    <mergeCell ref="D79:E79"/>
    <mergeCell ref="D80:N80"/>
    <mergeCell ref="D81:E81"/>
    <mergeCell ref="D82:N82"/>
    <mergeCell ref="D83:E83"/>
    <mergeCell ref="D84:N84"/>
    <mergeCell ref="D74:E74"/>
    <mergeCell ref="D75:E75"/>
    <mergeCell ref="D78:N78"/>
    <mergeCell ref="D91:E91"/>
    <mergeCell ref="D92:E92"/>
    <mergeCell ref="D93:N93"/>
    <mergeCell ref="D94:E94"/>
    <mergeCell ref="D95:N95"/>
    <mergeCell ref="D71:N71"/>
    <mergeCell ref="D87:E87"/>
    <mergeCell ref="D88:E88"/>
    <mergeCell ref="D89:E89"/>
    <mergeCell ref="D72:E72"/>
    <mergeCell ref="D73:N73"/>
    <mergeCell ref="D90:E90"/>
    <mergeCell ref="D96:E96"/>
    <mergeCell ref="D85:E85"/>
    <mergeCell ref="D86:N86"/>
    <mergeCell ref="D150:E150"/>
    <mergeCell ref="D151:E151"/>
    <mergeCell ref="D152:E152"/>
    <mergeCell ref="D98:E98"/>
    <mergeCell ref="D99:E99"/>
    <mergeCell ref="D100:E100"/>
    <mergeCell ref="D101:E101"/>
    <mergeCell ref="D122:N122"/>
    <mergeCell ref="D107:E107"/>
    <mergeCell ref="D109:E109"/>
    <mergeCell ref="D111:E111"/>
    <mergeCell ref="D113:E113"/>
    <mergeCell ref="D103:E103"/>
    <mergeCell ref="D104:E104"/>
    <mergeCell ref="D148:E148"/>
    <mergeCell ref="D149:E149"/>
    <mergeCell ref="D120:E120"/>
    <mergeCell ref="D125:E125"/>
    <mergeCell ref="D105:N105"/>
    <mergeCell ref="D106:E106"/>
    <mergeCell ref="D112:E112"/>
  </mergeCells>
  <pageMargins left="0.39400000000000002" right="0.39400000000000002" top="0.59099999999999997" bottom="0.59099999999999997" header="0" footer="0"/>
  <pageSetup paperSize="9" firstPageNumber="0" fitToHeight="0" orientation="landscape" useFirstPageNumber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Q24"/>
  <sheetViews>
    <sheetView tabSelected="1" showOutlineSymbols="0" workbookViewId="0">
      <pane ySplit="11" topLeftCell="A12" activePane="bottomLeft" state="frozenSplit"/>
      <selection activeCell="A26" sqref="A26:L26"/>
      <selection pane="bottomLeft" activeCell="G23" sqref="G23"/>
    </sheetView>
  </sheetViews>
  <sheetFormatPr defaultColWidth="14.140625" defaultRowHeight="15" customHeight="1" x14ac:dyDescent="0.3"/>
  <cols>
    <col min="1" max="1" width="8.85546875"/>
    <col min="2" max="8" width="18.28515625"/>
    <col min="9" max="12" width="16.7109375"/>
    <col min="13" max="16" width="14.140625" hidden="1"/>
    <col min="17" max="17" width="15.5703125" customWidth="1"/>
  </cols>
  <sheetData>
    <row r="1" spans="1:17" ht="54.75" customHeight="1" x14ac:dyDescent="0.3">
      <c r="A1" s="173" t="s">
        <v>231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173"/>
    </row>
    <row r="2" spans="1:17" ht="15" customHeight="1" x14ac:dyDescent="0.3">
      <c r="A2" s="174" t="s">
        <v>12</v>
      </c>
      <c r="B2" s="175"/>
      <c r="C2" s="175"/>
      <c r="D2" s="185" t="str">
        <f>'Stavební rozpočet'!D2</f>
        <v>Napojení Hlavní nádraží v Jihlavě na cyklotrasy č. 16 a 26</v>
      </c>
      <c r="E2" s="186"/>
      <c r="F2" s="186"/>
      <c r="G2" s="178" t="s">
        <v>0</v>
      </c>
      <c r="H2" s="178" t="str">
        <f>'Stavební rozpočet'!H2</f>
        <v xml:space="preserve"> </v>
      </c>
      <c r="I2" s="178" t="s">
        <v>184</v>
      </c>
      <c r="J2" s="178" t="str">
        <f>'Stavební rozpočet'!J2</f>
        <v>Statutární město Jihlava</v>
      </c>
      <c r="K2" s="175"/>
      <c r="L2" s="180"/>
    </row>
    <row r="3" spans="1:17" ht="15" customHeight="1" x14ac:dyDescent="0.3">
      <c r="A3" s="176"/>
      <c r="B3" s="160"/>
      <c r="C3" s="160"/>
      <c r="D3" s="187"/>
      <c r="E3" s="187"/>
      <c r="F3" s="187"/>
      <c r="G3" s="160"/>
      <c r="H3" s="160"/>
      <c r="I3" s="160"/>
      <c r="J3" s="160"/>
      <c r="K3" s="160"/>
      <c r="L3" s="181"/>
    </row>
    <row r="4" spans="1:17" ht="15" customHeight="1" x14ac:dyDescent="0.3">
      <c r="A4" s="177" t="s">
        <v>117</v>
      </c>
      <c r="B4" s="160"/>
      <c r="C4" s="160"/>
      <c r="D4" s="182" t="str">
        <f>'Stavební rozpočet'!D4</f>
        <v xml:space="preserve"> </v>
      </c>
      <c r="E4" s="160"/>
      <c r="F4" s="160"/>
      <c r="G4" s="182" t="s">
        <v>191</v>
      </c>
      <c r="H4" s="182" t="str">
        <f>'Stavební rozpočet'!H4</f>
        <v xml:space="preserve"> </v>
      </c>
      <c r="I4" s="182" t="s">
        <v>148</v>
      </c>
      <c r="J4" s="182" t="str">
        <f>'Stavební rozpočet'!J4</f>
        <v> </v>
      </c>
      <c r="K4" s="160"/>
      <c r="L4" s="181"/>
    </row>
    <row r="5" spans="1:17" ht="15" customHeight="1" x14ac:dyDescent="0.3">
      <c r="A5" s="176"/>
      <c r="B5" s="160"/>
      <c r="C5" s="160"/>
      <c r="D5" s="160"/>
      <c r="E5" s="160"/>
      <c r="F5" s="160"/>
      <c r="G5" s="160"/>
      <c r="H5" s="160"/>
      <c r="I5" s="160"/>
      <c r="J5" s="160"/>
      <c r="K5" s="160"/>
      <c r="L5" s="181"/>
    </row>
    <row r="6" spans="1:17" ht="15" customHeight="1" x14ac:dyDescent="0.3">
      <c r="A6" s="177" t="s">
        <v>18</v>
      </c>
      <c r="B6" s="160"/>
      <c r="C6" s="160"/>
      <c r="D6" s="182" t="str">
        <f>'Stavební rozpočet'!D6</f>
        <v>Jihlava</v>
      </c>
      <c r="E6" s="160"/>
      <c r="F6" s="160"/>
      <c r="G6" s="182" t="s">
        <v>72</v>
      </c>
      <c r="H6" s="182" t="str">
        <f>'Stavební rozpočet'!H6</f>
        <v xml:space="preserve"> </v>
      </c>
      <c r="I6" s="182" t="s">
        <v>189</v>
      </c>
      <c r="J6" s="182" t="str">
        <f>'Stavební rozpočet'!J6</f>
        <v> </v>
      </c>
      <c r="K6" s="160"/>
      <c r="L6" s="181"/>
    </row>
    <row r="7" spans="1:17" ht="15" customHeight="1" x14ac:dyDescent="0.3">
      <c r="A7" s="176"/>
      <c r="B7" s="160"/>
      <c r="C7" s="160"/>
      <c r="D7" s="160"/>
      <c r="E7" s="160"/>
      <c r="F7" s="160"/>
      <c r="G7" s="160"/>
      <c r="H7" s="160"/>
      <c r="I7" s="160"/>
      <c r="J7" s="160"/>
      <c r="K7" s="160"/>
      <c r="L7" s="181"/>
    </row>
    <row r="8" spans="1:17" ht="15" customHeight="1" x14ac:dyDescent="0.3">
      <c r="A8" s="177" t="s">
        <v>102</v>
      </c>
      <c r="B8" s="160"/>
      <c r="C8" s="160"/>
      <c r="D8" s="182" t="str">
        <f>'Stavební rozpočet'!D8</f>
        <v xml:space="preserve"> </v>
      </c>
      <c r="E8" s="160"/>
      <c r="F8" s="160"/>
      <c r="G8" s="182" t="s">
        <v>118</v>
      </c>
      <c r="H8" s="204">
        <v>46097</v>
      </c>
      <c r="I8" s="182" t="s">
        <v>143</v>
      </c>
      <c r="J8" s="182" t="str">
        <f>'Stavební rozpočet'!J8</f>
        <v>Ing. Karel Trojan</v>
      </c>
      <c r="K8" s="160"/>
      <c r="L8" s="181"/>
    </row>
    <row r="9" spans="1:17" ht="15" customHeight="1" x14ac:dyDescent="0.3">
      <c r="A9" s="176"/>
      <c r="B9" s="160"/>
      <c r="C9" s="160"/>
      <c r="D9" s="160"/>
      <c r="E9" s="160"/>
      <c r="F9" s="160"/>
      <c r="G9" s="160"/>
      <c r="H9" s="160"/>
      <c r="I9" s="160"/>
      <c r="J9" s="160"/>
      <c r="K9" s="160"/>
      <c r="L9" s="181"/>
    </row>
    <row r="10" spans="1:17" ht="15" customHeight="1" x14ac:dyDescent="0.3">
      <c r="A10" s="4" t="s">
        <v>199</v>
      </c>
      <c r="B10" s="203" t="s">
        <v>199</v>
      </c>
      <c r="C10" s="203"/>
      <c r="D10" s="203"/>
      <c r="E10" s="203"/>
      <c r="F10" s="203"/>
      <c r="G10" s="203"/>
      <c r="H10" s="203"/>
      <c r="I10" s="190" t="s">
        <v>136</v>
      </c>
      <c r="J10" s="191"/>
      <c r="K10" s="192"/>
      <c r="L10" s="11" t="s">
        <v>36</v>
      </c>
    </row>
    <row r="11" spans="1:17" ht="15" customHeight="1" x14ac:dyDescent="0.3">
      <c r="A11" s="3" t="s">
        <v>160</v>
      </c>
      <c r="B11" s="188" t="s">
        <v>236</v>
      </c>
      <c r="C11" s="188"/>
      <c r="D11" s="188"/>
      <c r="E11" s="188"/>
      <c r="F11" s="188"/>
      <c r="G11" s="188"/>
      <c r="H11" s="188"/>
      <c r="I11" s="53" t="s">
        <v>10</v>
      </c>
      <c r="J11" s="34" t="s">
        <v>41</v>
      </c>
      <c r="K11" s="30" t="s">
        <v>23</v>
      </c>
      <c r="L11" s="30" t="s">
        <v>23</v>
      </c>
    </row>
    <row r="12" spans="1:17" ht="15" customHeight="1" x14ac:dyDescent="0.3">
      <c r="A12" s="22" t="s">
        <v>60</v>
      </c>
      <c r="B12" s="160" t="s">
        <v>93</v>
      </c>
      <c r="C12" s="160"/>
      <c r="D12" s="160"/>
      <c r="E12" s="160"/>
      <c r="F12" s="160"/>
      <c r="G12" s="160"/>
      <c r="H12" s="160"/>
      <c r="I12" s="32">
        <f>'Stavební rozpočet'!I12</f>
        <v>0</v>
      </c>
      <c r="J12" s="32">
        <f>'Stavební rozpočet'!J12</f>
        <v>0</v>
      </c>
      <c r="K12" s="32">
        <f>'Stavební rozpočet'!K12</f>
        <v>0</v>
      </c>
      <c r="L12" s="45">
        <f>'Stavební rozpočet'!M12</f>
        <v>18.523899999999998</v>
      </c>
      <c r="M12" s="29" t="s">
        <v>97</v>
      </c>
      <c r="N12" s="32">
        <f t="shared" ref="N12:N21" si="0">IF(M12="F",0,K12)</f>
        <v>0</v>
      </c>
      <c r="O12" s="9" t="s">
        <v>60</v>
      </c>
      <c r="P12" s="32">
        <f t="shared" ref="P12:P21" si="1">IF(M12="T",0,K12)</f>
        <v>0</v>
      </c>
      <c r="Q12" s="152"/>
    </row>
    <row r="13" spans="1:17" ht="15" customHeight="1" x14ac:dyDescent="0.3">
      <c r="A13" s="22" t="s">
        <v>221</v>
      </c>
      <c r="B13" s="160" t="s">
        <v>226</v>
      </c>
      <c r="C13" s="160"/>
      <c r="D13" s="160"/>
      <c r="E13" s="160"/>
      <c r="F13" s="160"/>
      <c r="G13" s="160"/>
      <c r="H13" s="160"/>
      <c r="I13" s="32">
        <f>'Stavební rozpočet'!I28</f>
        <v>0</v>
      </c>
      <c r="J13" s="32">
        <f>'Stavební rozpočet'!J28</f>
        <v>0</v>
      </c>
      <c r="K13" s="32">
        <f>'Stavební rozpočet'!K28</f>
        <v>0</v>
      </c>
      <c r="L13" s="45">
        <f>'Stavební rozpočet'!M28</f>
        <v>462.16903000000002</v>
      </c>
      <c r="M13" s="29" t="s">
        <v>97</v>
      </c>
      <c r="N13" s="32">
        <f t="shared" si="0"/>
        <v>0</v>
      </c>
      <c r="O13" s="9" t="s">
        <v>221</v>
      </c>
      <c r="P13" s="32">
        <f t="shared" si="1"/>
        <v>0</v>
      </c>
      <c r="Q13" s="152"/>
    </row>
    <row r="14" spans="1:17" ht="15" customHeight="1" x14ac:dyDescent="0.3">
      <c r="A14" s="22" t="s">
        <v>192</v>
      </c>
      <c r="B14" s="160" t="s">
        <v>84</v>
      </c>
      <c r="C14" s="160"/>
      <c r="D14" s="160"/>
      <c r="E14" s="160"/>
      <c r="F14" s="160"/>
      <c r="G14" s="160"/>
      <c r="H14" s="160"/>
      <c r="I14" s="32">
        <f>'Stavební rozpočet'!I102</f>
        <v>0</v>
      </c>
      <c r="J14" s="32">
        <f>'Stavební rozpočet'!J102</f>
        <v>0</v>
      </c>
      <c r="K14" s="32">
        <f>'Stavební rozpočet'!K102</f>
        <v>0</v>
      </c>
      <c r="L14" s="45">
        <f>'Stavební rozpočet'!M102</f>
        <v>9.2619499999999988</v>
      </c>
      <c r="M14" s="29" t="s">
        <v>97</v>
      </c>
      <c r="N14" s="32">
        <f t="shared" si="0"/>
        <v>0</v>
      </c>
      <c r="O14" s="9" t="s">
        <v>192</v>
      </c>
      <c r="P14" s="32">
        <f t="shared" si="1"/>
        <v>0</v>
      </c>
      <c r="Q14" s="152"/>
    </row>
    <row r="15" spans="1:17" ht="15" customHeight="1" x14ac:dyDescent="0.3">
      <c r="A15" s="22" t="s">
        <v>86</v>
      </c>
      <c r="B15" s="160" t="s">
        <v>218</v>
      </c>
      <c r="C15" s="160"/>
      <c r="D15" s="160"/>
      <c r="E15" s="160"/>
      <c r="F15" s="160"/>
      <c r="G15" s="160"/>
      <c r="H15" s="160"/>
      <c r="I15" s="32">
        <f>'Stavební rozpočet'!I116</f>
        <v>0</v>
      </c>
      <c r="J15" s="32">
        <f>'Stavební rozpočet'!J116</f>
        <v>0</v>
      </c>
      <c r="K15" s="32">
        <f>'Stavební rozpočet'!K116</f>
        <v>0</v>
      </c>
      <c r="L15" s="45">
        <f>'Stavební rozpočet'!M116</f>
        <v>32.047799999999995</v>
      </c>
      <c r="M15" s="29" t="s">
        <v>97</v>
      </c>
      <c r="N15" s="32">
        <f t="shared" si="0"/>
        <v>0</v>
      </c>
      <c r="O15" s="9" t="s">
        <v>86</v>
      </c>
      <c r="P15" s="32">
        <f t="shared" si="1"/>
        <v>0</v>
      </c>
      <c r="Q15" s="152"/>
    </row>
    <row r="16" spans="1:17" ht="15" customHeight="1" x14ac:dyDescent="0.3">
      <c r="A16" s="111" t="s">
        <v>338</v>
      </c>
      <c r="B16" s="168" t="s">
        <v>346</v>
      </c>
      <c r="C16" s="160"/>
      <c r="D16" s="160"/>
      <c r="E16" s="160"/>
      <c r="F16" s="160"/>
      <c r="G16" s="160"/>
      <c r="H16" s="160"/>
      <c r="I16" s="32">
        <f>'Stavební rozpočet'!I133</f>
        <v>0</v>
      </c>
      <c r="J16" s="32">
        <f>'Stavební rozpočet'!J133</f>
        <v>0</v>
      </c>
      <c r="K16" s="32">
        <f>'Stavební rozpočet'!K133</f>
        <v>0</v>
      </c>
      <c r="L16" s="45">
        <f>'Stavební rozpočet'!M133</f>
        <v>59.407690000000002</v>
      </c>
      <c r="M16" s="29"/>
      <c r="N16" s="32"/>
      <c r="O16" s="112"/>
      <c r="P16" s="32"/>
      <c r="Q16" s="152"/>
    </row>
    <row r="17" spans="1:17" ht="15" customHeight="1" x14ac:dyDescent="0.3">
      <c r="A17" s="80" t="s">
        <v>347</v>
      </c>
      <c r="B17" s="168" t="s">
        <v>339</v>
      </c>
      <c r="C17" s="160"/>
      <c r="D17" s="160"/>
      <c r="E17" s="160"/>
      <c r="F17" s="160"/>
      <c r="G17" s="160"/>
      <c r="H17" s="160"/>
      <c r="I17" s="32">
        <f>'Stavební rozpočet'!I150</f>
        <v>0</v>
      </c>
      <c r="J17" s="32">
        <f>'Stavební rozpočet'!J150</f>
        <v>0</v>
      </c>
      <c r="K17" s="32">
        <f>'Stavební rozpočet'!K150</f>
        <v>0</v>
      </c>
      <c r="L17" s="45">
        <f>'Stavební rozpočet'!M150</f>
        <v>115.78135</v>
      </c>
      <c r="M17" s="29"/>
      <c r="N17" s="32"/>
      <c r="O17" s="137"/>
      <c r="P17" s="32"/>
      <c r="Q17" s="152"/>
    </row>
    <row r="18" spans="1:17" ht="15" customHeight="1" x14ac:dyDescent="0.3">
      <c r="A18" s="80" t="s">
        <v>68</v>
      </c>
      <c r="B18" s="168" t="s">
        <v>380</v>
      </c>
      <c r="C18" s="160"/>
      <c r="D18" s="160"/>
      <c r="E18" s="160"/>
      <c r="F18" s="160"/>
      <c r="G18" s="160"/>
      <c r="H18" s="160"/>
      <c r="I18" s="32">
        <f>'Stavební rozpočet'!I163</f>
        <v>0</v>
      </c>
      <c r="J18" s="32">
        <f>'Stavební rozpočet'!J163</f>
        <v>0</v>
      </c>
      <c r="K18" s="32">
        <f>'Stavební rozpočet'!K163</f>
        <v>0</v>
      </c>
      <c r="L18" s="45">
        <f>'Stavební rozpočet'!M163</f>
        <v>62.493560000000009</v>
      </c>
      <c r="M18" s="29"/>
      <c r="N18" s="32"/>
      <c r="O18" s="137"/>
      <c r="P18" s="32"/>
      <c r="Q18" s="152"/>
    </row>
    <row r="19" spans="1:17" ht="15" customHeight="1" x14ac:dyDescent="0.3">
      <c r="A19" s="80" t="s">
        <v>381</v>
      </c>
      <c r="B19" s="168" t="s">
        <v>379</v>
      </c>
      <c r="C19" s="160"/>
      <c r="D19" s="160"/>
      <c r="E19" s="160"/>
      <c r="F19" s="160"/>
      <c r="G19" s="160"/>
      <c r="H19" s="160"/>
      <c r="I19" s="32">
        <f>'Stavební rozpočet'!I176</f>
        <v>0</v>
      </c>
      <c r="J19" s="32">
        <f>'Stavební rozpočet'!J176</f>
        <v>0</v>
      </c>
      <c r="K19" s="32">
        <f>'Stavební rozpočet'!K176</f>
        <v>0</v>
      </c>
      <c r="L19" s="45">
        <f>'Stavební rozpočet'!M176</f>
        <v>228.5658</v>
      </c>
      <c r="M19" s="29"/>
      <c r="N19" s="32"/>
      <c r="O19" s="137"/>
      <c r="P19" s="32"/>
      <c r="Q19" s="152"/>
    </row>
    <row r="20" spans="1:17" ht="15" customHeight="1" x14ac:dyDescent="0.3">
      <c r="A20" s="22" t="s">
        <v>37</v>
      </c>
      <c r="B20" s="160" t="s">
        <v>35</v>
      </c>
      <c r="C20" s="160"/>
      <c r="D20" s="160"/>
      <c r="E20" s="160"/>
      <c r="F20" s="160"/>
      <c r="G20" s="160"/>
      <c r="H20" s="160"/>
      <c r="I20" s="32">
        <f>'Stavební rozpočet'!I194</f>
        <v>0</v>
      </c>
      <c r="J20" s="32">
        <f>'Stavební rozpočet'!J194</f>
        <v>0</v>
      </c>
      <c r="K20" s="32">
        <f>'Stavební rozpočet'!K194</f>
        <v>0</v>
      </c>
      <c r="L20" s="45">
        <f>'Stavební rozpočet'!M194</f>
        <v>0</v>
      </c>
      <c r="M20" s="29" t="s">
        <v>97</v>
      </c>
      <c r="N20" s="32">
        <f t="shared" si="0"/>
        <v>0</v>
      </c>
      <c r="O20" s="9" t="s">
        <v>37</v>
      </c>
      <c r="P20" s="32">
        <f t="shared" si="1"/>
        <v>0</v>
      </c>
      <c r="Q20" s="152"/>
    </row>
    <row r="21" spans="1:17" ht="15" customHeight="1" x14ac:dyDescent="0.3">
      <c r="A21" s="18" t="s">
        <v>227</v>
      </c>
      <c r="B21" s="205" t="s">
        <v>21</v>
      </c>
      <c r="C21" s="205"/>
      <c r="D21" s="205"/>
      <c r="E21" s="205"/>
      <c r="F21" s="205"/>
      <c r="G21" s="205"/>
      <c r="H21" s="205"/>
      <c r="I21" s="38">
        <f>'Stavební rozpočet'!I221</f>
        <v>0</v>
      </c>
      <c r="J21" s="38">
        <f>'Stavební rozpočet'!J222</f>
        <v>0</v>
      </c>
      <c r="K21" s="38">
        <f>'Stavební rozpočet'!K222</f>
        <v>0</v>
      </c>
      <c r="L21" s="33">
        <f>'Stavební rozpočet'!M222</f>
        <v>0</v>
      </c>
      <c r="M21" s="29" t="s">
        <v>97</v>
      </c>
      <c r="N21" s="32">
        <f t="shared" si="0"/>
        <v>0</v>
      </c>
      <c r="O21" s="9" t="s">
        <v>227</v>
      </c>
      <c r="P21" s="32">
        <f t="shared" si="1"/>
        <v>0</v>
      </c>
      <c r="Q21" s="152"/>
    </row>
    <row r="22" spans="1:17" ht="15" customHeight="1" x14ac:dyDescent="0.3">
      <c r="I22" s="187" t="s">
        <v>170</v>
      </c>
      <c r="J22" s="187"/>
      <c r="K22" s="36">
        <f>SUM(K12:K21)</f>
        <v>0</v>
      </c>
      <c r="Q22" s="152"/>
    </row>
    <row r="23" spans="1:17" ht="15" customHeight="1" x14ac:dyDescent="0.3">
      <c r="A23" s="21" t="s">
        <v>17</v>
      </c>
      <c r="I23" s="152"/>
      <c r="J23" s="152"/>
      <c r="K23" s="152"/>
    </row>
    <row r="24" spans="1:17" ht="12.75" customHeight="1" x14ac:dyDescent="0.3">
      <c r="A24" s="182" t="s">
        <v>151</v>
      </c>
      <c r="B24" s="160"/>
      <c r="C24" s="160"/>
      <c r="D24" s="160"/>
      <c r="E24" s="160"/>
      <c r="F24" s="160"/>
      <c r="G24" s="160"/>
      <c r="H24" s="160"/>
      <c r="I24" s="160"/>
      <c r="J24" s="160"/>
      <c r="K24" s="160"/>
      <c r="L24" s="160"/>
    </row>
  </sheetData>
  <sheetProtection algorithmName="SHA-512" hashValue="I56NylRbb5YyIqLxhL89dh4R1DpqAxD02dRpni2W1ApC7/vHERSGJafPnzn7Jd+5FQG+VfTJeQsdTnzfRfCCfQ==" saltValue="EfdaA6yfK++fOnwhTLn4SA==" spinCount="100000" sheet="1" objects="1" scenarios="1"/>
  <mergeCells count="40">
    <mergeCell ref="B15:H15"/>
    <mergeCell ref="B20:H20"/>
    <mergeCell ref="B21:H21"/>
    <mergeCell ref="I22:J22"/>
    <mergeCell ref="A24:L24"/>
    <mergeCell ref="B16:H16"/>
    <mergeCell ref="B17:H17"/>
    <mergeCell ref="B18:H18"/>
    <mergeCell ref="B19:H19"/>
    <mergeCell ref="B11:H11"/>
    <mergeCell ref="I10:K10"/>
    <mergeCell ref="B12:H12"/>
    <mergeCell ref="B13:H13"/>
    <mergeCell ref="B14:H14"/>
    <mergeCell ref="J2:L3"/>
    <mergeCell ref="J4:L5"/>
    <mergeCell ref="J6:L7"/>
    <mergeCell ref="J8:L9"/>
    <mergeCell ref="B10:H10"/>
    <mergeCell ref="H8:H9"/>
    <mergeCell ref="I2:I3"/>
    <mergeCell ref="I4:I5"/>
    <mergeCell ref="I6:I7"/>
    <mergeCell ref="I8:I9"/>
    <mergeCell ref="A1:L1"/>
    <mergeCell ref="A2:C3"/>
    <mergeCell ref="A4:C5"/>
    <mergeCell ref="A6:C7"/>
    <mergeCell ref="A8:C9"/>
    <mergeCell ref="D2:F3"/>
    <mergeCell ref="D4:F5"/>
    <mergeCell ref="D6:F7"/>
    <mergeCell ref="D8:F9"/>
    <mergeCell ref="G2:G3"/>
    <mergeCell ref="G4:G5"/>
    <mergeCell ref="G6:G7"/>
    <mergeCell ref="G8:G9"/>
    <mergeCell ref="H2:H3"/>
    <mergeCell ref="H4:H5"/>
    <mergeCell ref="H6:H7"/>
  </mergeCells>
  <pageMargins left="0.39400000000000002" right="0.39400000000000002" top="0.59099999999999997" bottom="0.59099999999999997" header="0" footer="0"/>
  <pageSetup paperSize="0" firstPageNumber="0" fitToHeight="0" orientation="landscape" useFirstPageNumber="1" horizontalDpi="0" verticalDpi="0" copies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I37"/>
  <sheetViews>
    <sheetView showOutlineSymbols="0" topLeftCell="A10" workbookViewId="0">
      <selection activeCell="L21" sqref="L21"/>
    </sheetView>
  </sheetViews>
  <sheetFormatPr defaultColWidth="14.140625" defaultRowHeight="15" customHeight="1" x14ac:dyDescent="0.3"/>
  <cols>
    <col min="1" max="1" width="10.7109375"/>
    <col min="2" max="2" width="15"/>
    <col min="3" max="3" width="31.7109375"/>
    <col min="4" max="4" width="11.7109375"/>
    <col min="5" max="5" width="16.28515625"/>
    <col min="6" max="6" width="31.7109375"/>
    <col min="7" max="7" width="10.7109375"/>
    <col min="8" max="8" width="19" customWidth="1"/>
    <col min="9" max="9" width="31.7109375"/>
  </cols>
  <sheetData>
    <row r="1" spans="1:9" ht="54.75" customHeight="1" x14ac:dyDescent="0.3">
      <c r="A1" s="206" t="s">
        <v>66</v>
      </c>
      <c r="B1" s="173"/>
      <c r="C1" s="173"/>
      <c r="D1" s="173"/>
      <c r="E1" s="173"/>
      <c r="F1" s="173"/>
      <c r="G1" s="173"/>
      <c r="H1" s="173"/>
      <c r="I1" s="173"/>
    </row>
    <row r="2" spans="1:9" ht="15" customHeight="1" x14ac:dyDescent="0.3">
      <c r="A2" s="174" t="s">
        <v>12</v>
      </c>
      <c r="B2" s="175"/>
      <c r="C2" s="185" t="str">
        <f>'Stavební rozpočet'!D2</f>
        <v>Napojení Hlavní nádraží v Jihlavě na cyklotrasy č. 16 a 26</v>
      </c>
      <c r="D2" s="186"/>
      <c r="E2" s="178" t="s">
        <v>184</v>
      </c>
      <c r="F2" s="178" t="str">
        <f>'Stavební rozpočet'!J2</f>
        <v>Statutární město Jihlava</v>
      </c>
      <c r="G2" s="175"/>
      <c r="H2" s="178" t="s">
        <v>139</v>
      </c>
      <c r="I2" s="180" t="s">
        <v>5</v>
      </c>
    </row>
    <row r="3" spans="1:9" ht="15" customHeight="1" x14ac:dyDescent="0.3">
      <c r="A3" s="176"/>
      <c r="B3" s="160"/>
      <c r="C3" s="187"/>
      <c r="D3" s="187"/>
      <c r="E3" s="160"/>
      <c r="F3" s="160"/>
      <c r="G3" s="160"/>
      <c r="H3" s="160"/>
      <c r="I3" s="181"/>
    </row>
    <row r="4" spans="1:9" ht="15" customHeight="1" x14ac:dyDescent="0.3">
      <c r="A4" s="177" t="s">
        <v>117</v>
      </c>
      <c r="B4" s="160"/>
      <c r="C4" s="182" t="str">
        <f>'Stavební rozpočet'!D4</f>
        <v xml:space="preserve"> </v>
      </c>
      <c r="D4" s="160"/>
      <c r="E4" s="182" t="s">
        <v>148</v>
      </c>
      <c r="F4" s="182" t="str">
        <f>'Stavební rozpočet'!J4</f>
        <v> </v>
      </c>
      <c r="G4" s="160"/>
      <c r="H4" s="182" t="s">
        <v>139</v>
      </c>
      <c r="I4" s="181" t="s">
        <v>151</v>
      </c>
    </row>
    <row r="5" spans="1:9" ht="15" customHeight="1" x14ac:dyDescent="0.3">
      <c r="A5" s="176"/>
      <c r="B5" s="160"/>
      <c r="C5" s="160"/>
      <c r="D5" s="160"/>
      <c r="E5" s="160"/>
      <c r="F5" s="160"/>
      <c r="G5" s="160"/>
      <c r="H5" s="160"/>
      <c r="I5" s="181"/>
    </row>
    <row r="6" spans="1:9" ht="15" customHeight="1" x14ac:dyDescent="0.3">
      <c r="A6" s="177" t="s">
        <v>18</v>
      </c>
      <c r="B6" s="160"/>
      <c r="C6" s="182" t="str">
        <f>'Stavební rozpočet'!D6</f>
        <v>Jihlava</v>
      </c>
      <c r="D6" s="160"/>
      <c r="E6" s="182" t="s">
        <v>189</v>
      </c>
      <c r="F6" s="182" t="str">
        <f>'Stavební rozpočet'!J6</f>
        <v> </v>
      </c>
      <c r="G6" s="160"/>
      <c r="H6" s="182" t="s">
        <v>139</v>
      </c>
      <c r="I6" s="181" t="s">
        <v>151</v>
      </c>
    </row>
    <row r="7" spans="1:9" ht="15" customHeight="1" x14ac:dyDescent="0.3">
      <c r="A7" s="176"/>
      <c r="B7" s="160"/>
      <c r="C7" s="160"/>
      <c r="D7" s="160"/>
      <c r="E7" s="160"/>
      <c r="F7" s="160"/>
      <c r="G7" s="160"/>
      <c r="H7" s="160"/>
      <c r="I7" s="181"/>
    </row>
    <row r="8" spans="1:9" ht="15" customHeight="1" x14ac:dyDescent="0.3">
      <c r="A8" s="177" t="s">
        <v>191</v>
      </c>
      <c r="B8" s="160"/>
      <c r="C8" s="182" t="str">
        <f>'Stavební rozpočet'!H4</f>
        <v xml:space="preserve"> </v>
      </c>
      <c r="D8" s="160"/>
      <c r="E8" s="182" t="s">
        <v>72</v>
      </c>
      <c r="F8" s="182" t="str">
        <f>'Stavební rozpočet'!H6</f>
        <v xml:space="preserve"> </v>
      </c>
      <c r="G8" s="160"/>
      <c r="H8" s="160" t="s">
        <v>222</v>
      </c>
      <c r="I8" s="207">
        <v>239</v>
      </c>
    </row>
    <row r="9" spans="1:9" ht="15" customHeight="1" x14ac:dyDescent="0.3">
      <c r="A9" s="176"/>
      <c r="B9" s="160"/>
      <c r="C9" s="160"/>
      <c r="D9" s="160"/>
      <c r="E9" s="160"/>
      <c r="F9" s="160"/>
      <c r="G9" s="160"/>
      <c r="H9" s="160"/>
      <c r="I9" s="181"/>
    </row>
    <row r="10" spans="1:9" ht="15" customHeight="1" x14ac:dyDescent="0.3">
      <c r="A10" s="177" t="s">
        <v>102</v>
      </c>
      <c r="B10" s="160"/>
      <c r="C10" s="182" t="str">
        <f>'Stavební rozpočet'!D8</f>
        <v xml:space="preserve"> </v>
      </c>
      <c r="D10" s="160"/>
      <c r="E10" s="182" t="s">
        <v>143</v>
      </c>
      <c r="F10" s="182" t="str">
        <f>'Stavební rozpočet'!J8</f>
        <v>Ing. Karel Trojan</v>
      </c>
      <c r="G10" s="160"/>
      <c r="H10" s="160" t="s">
        <v>207</v>
      </c>
      <c r="I10" s="208">
        <v>46097</v>
      </c>
    </row>
    <row r="11" spans="1:9" ht="15" customHeight="1" x14ac:dyDescent="0.3">
      <c r="A11" s="176"/>
      <c r="B11" s="160"/>
      <c r="C11" s="160"/>
      <c r="D11" s="160"/>
      <c r="E11" s="160"/>
      <c r="F11" s="160"/>
      <c r="G11" s="160"/>
      <c r="H11" s="160"/>
      <c r="I11" s="209"/>
    </row>
    <row r="12" spans="1:9" ht="22.5" customHeight="1" x14ac:dyDescent="0.3">
      <c r="A12" s="210" t="s">
        <v>38</v>
      </c>
      <c r="B12" s="210"/>
      <c r="C12" s="210"/>
      <c r="D12" s="210"/>
      <c r="E12" s="210"/>
      <c r="F12" s="210"/>
      <c r="G12" s="210"/>
      <c r="H12" s="210"/>
      <c r="I12" s="210"/>
    </row>
    <row r="13" spans="1:9" ht="26.25" customHeight="1" x14ac:dyDescent="0.3">
      <c r="A13" s="10" t="s">
        <v>194</v>
      </c>
      <c r="B13" s="215" t="s">
        <v>29</v>
      </c>
      <c r="C13" s="216"/>
      <c r="D13" s="24" t="s">
        <v>39</v>
      </c>
      <c r="E13" s="215" t="s">
        <v>81</v>
      </c>
      <c r="F13" s="216"/>
      <c r="G13" s="24" t="s">
        <v>135</v>
      </c>
      <c r="H13" s="215" t="s">
        <v>40</v>
      </c>
      <c r="I13" s="216"/>
    </row>
    <row r="14" spans="1:9" ht="15" customHeight="1" x14ac:dyDescent="0.3">
      <c r="A14" s="49" t="s">
        <v>83</v>
      </c>
      <c r="B14" s="19" t="s">
        <v>52</v>
      </c>
      <c r="C14" s="31">
        <f>'Rozpočet - Jen objekty celkem'!I12+'Rozpočet - Jen objekty celkem'!I13+'Rozpočet - Jen objekty celkem'!I14+'Rozpočet - Jen objekty celkem'!I15+'Rozpočet - Jen objekty celkem'!I16+'Rozpočet - Jen objekty celkem'!I17+'Rozpočet - Jen objekty celkem'!I18+'Rozpočet - Jen objekty celkem'!I19</f>
        <v>0</v>
      </c>
      <c r="D14" s="220" t="s">
        <v>156</v>
      </c>
      <c r="E14" s="221"/>
      <c r="F14" s="31">
        <v>0</v>
      </c>
      <c r="G14" s="220" t="s">
        <v>24</v>
      </c>
      <c r="H14" s="221"/>
      <c r="I14" s="31">
        <v>0</v>
      </c>
    </row>
    <row r="15" spans="1:9" ht="15" customHeight="1" x14ac:dyDescent="0.3">
      <c r="A15" s="37" t="s">
        <v>151</v>
      </c>
      <c r="B15" s="19" t="s">
        <v>41</v>
      </c>
      <c r="C15" s="31">
        <f>'Rozpočet - Jen objekty celkem'!J12+'Rozpočet - Jen objekty celkem'!J13+'Rozpočet - Jen objekty celkem'!J14+'Rozpočet - Jen objekty celkem'!J15+'Rozpočet - Jen objekty celkem'!J16+'Rozpočet - Jen objekty celkem'!J17+'Rozpočet - Jen objekty celkem'!J18+'Rozpočet - Jen objekty celkem'!J19+'Rozpočet - Jen objekty celkem'!J20+'Rozpočet - Jen objekty celkem'!J21</f>
        <v>0</v>
      </c>
      <c r="D15" s="220" t="s">
        <v>22</v>
      </c>
      <c r="E15" s="221"/>
      <c r="F15" s="31">
        <v>0</v>
      </c>
      <c r="G15" s="220" t="s">
        <v>171</v>
      </c>
      <c r="H15" s="221"/>
      <c r="I15" s="31">
        <v>0</v>
      </c>
    </row>
    <row r="16" spans="1:9" ht="15" customHeight="1" x14ac:dyDescent="0.3">
      <c r="A16" s="49" t="s">
        <v>19</v>
      </c>
      <c r="B16" s="19" t="s">
        <v>52</v>
      </c>
      <c r="C16" s="31">
        <v>0</v>
      </c>
      <c r="D16" s="220" t="s">
        <v>159</v>
      </c>
      <c r="E16" s="221"/>
      <c r="F16" s="31">
        <v>0</v>
      </c>
      <c r="G16" s="220" t="s">
        <v>205</v>
      </c>
      <c r="H16" s="221"/>
      <c r="I16" s="31">
        <v>0</v>
      </c>
    </row>
    <row r="17" spans="1:9" ht="15" customHeight="1" x14ac:dyDescent="0.3">
      <c r="A17" s="37" t="s">
        <v>151</v>
      </c>
      <c r="B17" s="19" t="s">
        <v>41</v>
      </c>
      <c r="C17" s="31">
        <v>0</v>
      </c>
      <c r="D17" s="220" t="s">
        <v>151</v>
      </c>
      <c r="E17" s="221"/>
      <c r="F17" s="17" t="s">
        <v>151</v>
      </c>
      <c r="G17" s="220" t="s">
        <v>113</v>
      </c>
      <c r="H17" s="221"/>
      <c r="I17" s="31">
        <v>0</v>
      </c>
    </row>
    <row r="18" spans="1:9" ht="15" customHeight="1" x14ac:dyDescent="0.3">
      <c r="A18" s="49" t="s">
        <v>65</v>
      </c>
      <c r="B18" s="19" t="s">
        <v>52</v>
      </c>
      <c r="C18" s="31">
        <f>SUM('Stavební rozpočet'!AF12:AF224)</f>
        <v>0</v>
      </c>
      <c r="D18" s="220" t="s">
        <v>151</v>
      </c>
      <c r="E18" s="221"/>
      <c r="F18" s="17" t="s">
        <v>151</v>
      </c>
      <c r="G18" s="220" t="s">
        <v>140</v>
      </c>
      <c r="H18" s="221"/>
      <c r="I18" s="31">
        <v>0</v>
      </c>
    </row>
    <row r="19" spans="1:9" ht="15" customHeight="1" x14ac:dyDescent="0.3">
      <c r="A19" s="37" t="s">
        <v>151</v>
      </c>
      <c r="B19" s="19" t="s">
        <v>41</v>
      </c>
      <c r="C19" s="31">
        <f>SUM('Stavební rozpočet'!AG12:AG224)</f>
        <v>0</v>
      </c>
      <c r="D19" s="220" t="s">
        <v>151</v>
      </c>
      <c r="E19" s="221"/>
      <c r="F19" s="17" t="s">
        <v>151</v>
      </c>
      <c r="G19" s="220" t="s">
        <v>215</v>
      </c>
      <c r="H19" s="221"/>
      <c r="I19" s="31">
        <v>0</v>
      </c>
    </row>
    <row r="20" spans="1:9" ht="15" customHeight="1" x14ac:dyDescent="0.3">
      <c r="A20" s="213" t="s">
        <v>13</v>
      </c>
      <c r="B20" s="214"/>
      <c r="C20" s="31">
        <v>0</v>
      </c>
      <c r="D20" s="220" t="s">
        <v>151</v>
      </c>
      <c r="E20" s="221"/>
      <c r="F20" s="17" t="s">
        <v>151</v>
      </c>
      <c r="G20" s="220" t="s">
        <v>151</v>
      </c>
      <c r="H20" s="221"/>
      <c r="I20" s="17" t="s">
        <v>151</v>
      </c>
    </row>
    <row r="21" spans="1:9" ht="15" customHeight="1" x14ac:dyDescent="0.3">
      <c r="A21" s="217" t="s">
        <v>214</v>
      </c>
      <c r="B21" s="218"/>
      <c r="C21" s="15"/>
      <c r="D21" s="222" t="s">
        <v>151</v>
      </c>
      <c r="E21" s="223"/>
      <c r="F21" s="28" t="s">
        <v>151</v>
      </c>
      <c r="G21" s="222" t="s">
        <v>151</v>
      </c>
      <c r="H21" s="223"/>
      <c r="I21" s="28" t="s">
        <v>151</v>
      </c>
    </row>
    <row r="22" spans="1:9" ht="16.5" customHeight="1" x14ac:dyDescent="0.3">
      <c r="A22" s="219" t="s">
        <v>43</v>
      </c>
      <c r="B22" s="212"/>
      <c r="C22" s="13">
        <f>SUM(C14:C21)</f>
        <v>0</v>
      </c>
      <c r="D22" s="211" t="s">
        <v>109</v>
      </c>
      <c r="E22" s="212"/>
      <c r="F22" s="13">
        <f>SUM(F14:F21)</f>
        <v>0</v>
      </c>
      <c r="G22" s="211" t="s">
        <v>223</v>
      </c>
      <c r="H22" s="212"/>
      <c r="I22" s="13">
        <f>SUM(I14:I21)</f>
        <v>0</v>
      </c>
    </row>
    <row r="23" spans="1:9" ht="15" customHeight="1" x14ac:dyDescent="0.3">
      <c r="D23" s="213" t="s">
        <v>173</v>
      </c>
      <c r="E23" s="214"/>
      <c r="F23" s="52">
        <v>0</v>
      </c>
      <c r="G23" s="226" t="s">
        <v>11</v>
      </c>
      <c r="H23" s="214"/>
      <c r="I23" s="31">
        <v>0</v>
      </c>
    </row>
    <row r="24" spans="1:9" ht="15" customHeight="1" x14ac:dyDescent="0.3">
      <c r="G24" s="213" t="s">
        <v>149</v>
      </c>
      <c r="H24" s="214"/>
      <c r="I24" s="31">
        <v>0</v>
      </c>
    </row>
    <row r="25" spans="1:9" ht="15" customHeight="1" x14ac:dyDescent="0.3">
      <c r="G25" s="213" t="s">
        <v>164</v>
      </c>
      <c r="H25" s="214"/>
      <c r="I25" s="31">
        <v>0</v>
      </c>
    </row>
    <row r="27" spans="1:9" ht="15" customHeight="1" x14ac:dyDescent="0.3">
      <c r="A27" s="227" t="s">
        <v>91</v>
      </c>
      <c r="B27" s="224"/>
      <c r="C27" s="46">
        <f>ROUND(SUM('Stavební rozpočet'!AJ12:AJ224),1)</f>
        <v>0</v>
      </c>
    </row>
    <row r="28" spans="1:9" ht="15" customHeight="1" x14ac:dyDescent="0.3">
      <c r="A28" s="228" t="s">
        <v>4</v>
      </c>
      <c r="B28" s="225"/>
      <c r="C28" s="2">
        <f>ROUND(SUM('Stavební rozpočet'!AK12:AK224),1)</f>
        <v>0</v>
      </c>
      <c r="D28" s="224" t="s">
        <v>46</v>
      </c>
      <c r="E28" s="224"/>
      <c r="F28" s="46">
        <f>ROUND(C28*(15/100),2)</f>
        <v>0</v>
      </c>
      <c r="G28" s="224" t="s">
        <v>34</v>
      </c>
      <c r="H28" s="224"/>
      <c r="I28" s="46">
        <f>SUM(C27:C29)</f>
        <v>0</v>
      </c>
    </row>
    <row r="29" spans="1:9" ht="15" customHeight="1" x14ac:dyDescent="0.3">
      <c r="A29" s="228" t="s">
        <v>8</v>
      </c>
      <c r="B29" s="225"/>
      <c r="C29" s="2">
        <f>C22</f>
        <v>0</v>
      </c>
      <c r="D29" s="225" t="s">
        <v>161</v>
      </c>
      <c r="E29" s="225"/>
      <c r="F29" s="2">
        <f>C29*(21/100)</f>
        <v>0</v>
      </c>
      <c r="G29" s="225" t="s">
        <v>89</v>
      </c>
      <c r="H29" s="225"/>
      <c r="I29" s="2">
        <f>SUM(F28:F29)+I28</f>
        <v>0</v>
      </c>
    </row>
    <row r="31" spans="1:9" ht="15" customHeight="1" x14ac:dyDescent="0.3">
      <c r="A31" s="229" t="s">
        <v>3</v>
      </c>
      <c r="B31" s="230"/>
      <c r="C31" s="231"/>
      <c r="D31" s="230" t="s">
        <v>201</v>
      </c>
      <c r="E31" s="230"/>
      <c r="F31" s="231"/>
      <c r="G31" s="230" t="s">
        <v>146</v>
      </c>
      <c r="H31" s="230"/>
      <c r="I31" s="231"/>
    </row>
    <row r="32" spans="1:9" ht="15" customHeight="1" x14ac:dyDescent="0.3">
      <c r="A32" s="232" t="s">
        <v>151</v>
      </c>
      <c r="B32" s="222"/>
      <c r="C32" s="233"/>
      <c r="D32" s="222" t="s">
        <v>151</v>
      </c>
      <c r="E32" s="222"/>
      <c r="F32" s="233"/>
      <c r="G32" s="222" t="s">
        <v>151</v>
      </c>
      <c r="H32" s="222"/>
      <c r="I32" s="233"/>
    </row>
    <row r="33" spans="1:9" ht="15" customHeight="1" x14ac:dyDescent="0.3">
      <c r="A33" s="232" t="s">
        <v>151</v>
      </c>
      <c r="B33" s="222"/>
      <c r="C33" s="233"/>
      <c r="D33" s="222" t="s">
        <v>151</v>
      </c>
      <c r="E33" s="222"/>
      <c r="F33" s="233"/>
      <c r="G33" s="222" t="s">
        <v>151</v>
      </c>
      <c r="H33" s="222"/>
      <c r="I33" s="233"/>
    </row>
    <row r="34" spans="1:9" ht="15" customHeight="1" x14ac:dyDescent="0.3">
      <c r="A34" s="232" t="s">
        <v>151</v>
      </c>
      <c r="B34" s="222"/>
      <c r="C34" s="233"/>
      <c r="D34" s="222" t="s">
        <v>151</v>
      </c>
      <c r="E34" s="222"/>
      <c r="F34" s="233"/>
      <c r="G34" s="222" t="s">
        <v>151</v>
      </c>
      <c r="H34" s="222"/>
      <c r="I34" s="233"/>
    </row>
    <row r="35" spans="1:9" ht="15" customHeight="1" x14ac:dyDescent="0.3">
      <c r="A35" s="234" t="s">
        <v>42</v>
      </c>
      <c r="B35" s="235"/>
      <c r="C35" s="236"/>
      <c r="D35" s="235" t="s">
        <v>42</v>
      </c>
      <c r="E35" s="235"/>
      <c r="F35" s="236"/>
      <c r="G35" s="235" t="s">
        <v>42</v>
      </c>
      <c r="H35" s="235"/>
      <c r="I35" s="236"/>
    </row>
    <row r="36" spans="1:9" ht="15" customHeight="1" x14ac:dyDescent="0.3">
      <c r="A36" s="21" t="s">
        <v>17</v>
      </c>
    </row>
    <row r="37" spans="1:9" ht="12.75" customHeight="1" x14ac:dyDescent="0.3">
      <c r="A37" s="182" t="s">
        <v>151</v>
      </c>
      <c r="B37" s="160"/>
      <c r="C37" s="160"/>
      <c r="D37" s="160"/>
      <c r="E37" s="160"/>
      <c r="F37" s="160"/>
      <c r="G37" s="160"/>
      <c r="H37" s="160"/>
      <c r="I37" s="160"/>
    </row>
  </sheetData>
  <sheetProtection algorithmName="SHA-512" hashValue="7o9ju7Xn2pxMMHE4NszvB7k9M0nh22nyLFMZD1tLObvu9xBuSWIHOC5ePl88ZK4ddwxhtnHq1dRWZWB3vGOsGQ==" saltValue="bRvZB1IX08AYl+7szrobfA==" spinCount="100000" sheet="1" objects="1" scenarios="1"/>
  <mergeCells count="83">
    <mergeCell ref="A37:I37"/>
    <mergeCell ref="A31:C31"/>
    <mergeCell ref="A32:C32"/>
    <mergeCell ref="A33:C33"/>
    <mergeCell ref="A34:C34"/>
    <mergeCell ref="A35:C35"/>
    <mergeCell ref="D31:F31"/>
    <mergeCell ref="D32:F32"/>
    <mergeCell ref="D33:F33"/>
    <mergeCell ref="D34:F34"/>
    <mergeCell ref="D35:F35"/>
    <mergeCell ref="G31:I31"/>
    <mergeCell ref="G32:I32"/>
    <mergeCell ref="G33:I33"/>
    <mergeCell ref="G34:I34"/>
    <mergeCell ref="G35:I35"/>
    <mergeCell ref="A27:B27"/>
    <mergeCell ref="A28:B28"/>
    <mergeCell ref="A29:B29"/>
    <mergeCell ref="D28:E28"/>
    <mergeCell ref="D29:E29"/>
    <mergeCell ref="G28:H28"/>
    <mergeCell ref="G29:H29"/>
    <mergeCell ref="G20:H20"/>
    <mergeCell ref="G21:H21"/>
    <mergeCell ref="G22:H22"/>
    <mergeCell ref="G23:H23"/>
    <mergeCell ref="G24:H24"/>
    <mergeCell ref="G25:H25"/>
    <mergeCell ref="D21:E21"/>
    <mergeCell ref="G14:H14"/>
    <mergeCell ref="G15:H15"/>
    <mergeCell ref="G16:H16"/>
    <mergeCell ref="G17:H17"/>
    <mergeCell ref="G18:H18"/>
    <mergeCell ref="D22:E22"/>
    <mergeCell ref="D23:E23"/>
    <mergeCell ref="B13:C13"/>
    <mergeCell ref="E13:F13"/>
    <mergeCell ref="H13:I13"/>
    <mergeCell ref="A20:B20"/>
    <mergeCell ref="A21:B21"/>
    <mergeCell ref="A22:B22"/>
    <mergeCell ref="D14:E14"/>
    <mergeCell ref="D15:E15"/>
    <mergeCell ref="D16:E16"/>
    <mergeCell ref="D17:E17"/>
    <mergeCell ref="G19:H19"/>
    <mergeCell ref="D18:E18"/>
    <mergeCell ref="D19:E19"/>
    <mergeCell ref="D20:E20"/>
    <mergeCell ref="A12:I12"/>
    <mergeCell ref="F2:G3"/>
    <mergeCell ref="F4:G5"/>
    <mergeCell ref="F6:G7"/>
    <mergeCell ref="F8:G9"/>
    <mergeCell ref="F10:G11"/>
    <mergeCell ref="H2:H3"/>
    <mergeCell ref="H4:H5"/>
    <mergeCell ref="H6:H7"/>
    <mergeCell ref="H8:H9"/>
    <mergeCell ref="H10:H11"/>
    <mergeCell ref="E10:E11"/>
    <mergeCell ref="C2:D3"/>
    <mergeCell ref="C4:D5"/>
    <mergeCell ref="C6:D7"/>
    <mergeCell ref="C8:D9"/>
    <mergeCell ref="C10:D11"/>
    <mergeCell ref="A1:I1"/>
    <mergeCell ref="A2:B3"/>
    <mergeCell ref="A4:B5"/>
    <mergeCell ref="A6:B7"/>
    <mergeCell ref="A8:B9"/>
    <mergeCell ref="A10:B11"/>
    <mergeCell ref="E2:E3"/>
    <mergeCell ref="E4:E5"/>
    <mergeCell ref="E6:E7"/>
    <mergeCell ref="E8:E9"/>
    <mergeCell ref="I2:I3"/>
    <mergeCell ref="I4:I5"/>
    <mergeCell ref="I6:I7"/>
    <mergeCell ref="I8:I9"/>
    <mergeCell ref="I10:I11"/>
  </mergeCells>
  <pageMargins left="0.39400000000000002" right="0.39400000000000002" top="0.59099999999999997" bottom="0.59099999999999997" header="0" footer="0"/>
  <pageSetup paperSize="0" firstPageNumber="0" orientation="landscape" useFirstPageNumber="1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Stavební rozpočet</vt:lpstr>
      <vt:lpstr>Rozpočet - Jen objekty celkem</vt:lpstr>
      <vt:lpstr>Krycí list rozpočtu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HP</dc:creator>
  <cp:lastModifiedBy>TROJAN Karel Ing. Bc. Ph.D.</cp:lastModifiedBy>
  <dcterms:created xsi:type="dcterms:W3CDTF">2021-06-10T20:06:38Z</dcterms:created>
  <dcterms:modified xsi:type="dcterms:W3CDTF">2026-03-15T21:38:46Z</dcterms:modified>
</cp:coreProperties>
</file>