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zivatel\Documents\2025\STACIONÁŘ\ROZPOČET\"/>
    </mc:Choice>
  </mc:AlternateContent>
  <xr:revisionPtr revIDLastSave="0" documentId="8_{6E4CE600-8965-41AB-96D1-F9033DFC96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H - ROZVOJ DENNÍHO A TÝDE..." sheetId="2" r:id="rId2"/>
  </sheets>
  <definedNames>
    <definedName name="_xlnm._FilterDatabase" localSheetId="1" hidden="1">'H - ROZVOJ DENNÍHO A TÝDE...'!$C$122:$K$182</definedName>
    <definedName name="_xlnm.Print_Titles" localSheetId="1">'H - ROZVOJ DENNÍHO A TÝDE...'!$122:$122</definedName>
    <definedName name="_xlnm.Print_Titles" localSheetId="0">'Rekapitulace stavby'!$92:$92</definedName>
    <definedName name="_xlnm.Print_Area" localSheetId="1">'H - ROZVOJ DENNÍHO A TÝDE...'!$C$4:$J$76,'H - ROZVOJ DENNÍHO A TÝDE...'!$C$82:$J$106,'H - ROZVOJ DENNÍHO A TÝDE...'!$C$112:$J$182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T173" i="2" s="1"/>
  <c r="R174" i="2"/>
  <c r="R173" i="2"/>
  <c r="P174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T151" i="2" s="1"/>
  <c r="R152" i="2"/>
  <c r="R151" i="2" s="1"/>
  <c r="P152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J119" i="2"/>
  <c r="F119" i="2"/>
  <c r="F117" i="2"/>
  <c r="E115" i="2"/>
  <c r="J89" i="2"/>
  <c r="F89" i="2"/>
  <c r="F87" i="2"/>
  <c r="E85" i="2"/>
  <c r="J22" i="2"/>
  <c r="E22" i="2"/>
  <c r="J120" i="2"/>
  <c r="J21" i="2"/>
  <c r="J16" i="2"/>
  <c r="E16" i="2"/>
  <c r="F120" i="2" s="1"/>
  <c r="J15" i="2"/>
  <c r="J10" i="2"/>
  <c r="J87" i="2"/>
  <c r="L90" i="1"/>
  <c r="AM90" i="1"/>
  <c r="AM89" i="1"/>
  <c r="L89" i="1"/>
  <c r="AM87" i="1"/>
  <c r="L87" i="1"/>
  <c r="L85" i="1"/>
  <c r="L84" i="1"/>
  <c r="J133" i="2"/>
  <c r="BK130" i="2"/>
  <c r="J129" i="2"/>
  <c r="AS94" i="1"/>
  <c r="J169" i="2"/>
  <c r="BK182" i="2"/>
  <c r="J126" i="2"/>
  <c r="J167" i="2"/>
  <c r="BK165" i="2"/>
  <c r="BK164" i="2"/>
  <c r="J147" i="2"/>
  <c r="J134" i="2"/>
  <c r="J128" i="2"/>
  <c r="J180" i="2"/>
  <c r="J179" i="2"/>
  <c r="BK178" i="2"/>
  <c r="J174" i="2"/>
  <c r="J171" i="2"/>
  <c r="J170" i="2"/>
  <c r="BK169" i="2"/>
  <c r="BK167" i="2"/>
  <c r="J165" i="2"/>
  <c r="J164" i="2"/>
  <c r="BK163" i="2"/>
  <c r="J163" i="2"/>
  <c r="BK162" i="2"/>
  <c r="J162" i="2"/>
  <c r="BK161" i="2"/>
  <c r="J161" i="2"/>
  <c r="BK160" i="2"/>
  <c r="BK159" i="2"/>
  <c r="J158" i="2"/>
  <c r="BK157" i="2"/>
  <c r="J156" i="2"/>
  <c r="BK155" i="2"/>
  <c r="BK152" i="2"/>
  <c r="BK148" i="2"/>
  <c r="BK145" i="2"/>
  <c r="BK142" i="2"/>
  <c r="BK135" i="2"/>
  <c r="J155" i="2"/>
  <c r="J148" i="2"/>
  <c r="BK146" i="2"/>
  <c r="J141" i="2"/>
  <c r="J136" i="2"/>
  <c r="BK131" i="2"/>
  <c r="BK128" i="2"/>
  <c r="J160" i="2"/>
  <c r="J159" i="2"/>
  <c r="BK158" i="2"/>
  <c r="BK156" i="2"/>
  <c r="J146" i="2"/>
  <c r="J145" i="2"/>
  <c r="BK141" i="2"/>
  <c r="BK133" i="2"/>
  <c r="J130" i="2"/>
  <c r="J182" i="2"/>
  <c r="J143" i="2"/>
  <c r="J142" i="2"/>
  <c r="J138" i="2"/>
  <c r="BK126" i="2"/>
  <c r="J152" i="2"/>
  <c r="BK150" i="2"/>
  <c r="BK136" i="2"/>
  <c r="J135" i="2"/>
  <c r="BK134" i="2"/>
  <c r="BK181" i="2"/>
  <c r="J181" i="2"/>
  <c r="BK180" i="2"/>
  <c r="BK179" i="2"/>
  <c r="J178" i="2"/>
  <c r="BK174" i="2"/>
  <c r="BK171" i="2"/>
  <c r="BK170" i="2"/>
  <c r="J157" i="2"/>
  <c r="J150" i="2"/>
  <c r="BK147" i="2"/>
  <c r="BK143" i="2"/>
  <c r="BK138" i="2"/>
  <c r="BK129" i="2"/>
  <c r="J131" i="2"/>
  <c r="F35" i="2" l="1"/>
  <c r="T154" i="2"/>
  <c r="P125" i="2"/>
  <c r="R125" i="2"/>
  <c r="BK166" i="2"/>
  <c r="J166" i="2"/>
  <c r="J103" i="2" s="1"/>
  <c r="P154" i="2"/>
  <c r="P166" i="2"/>
  <c r="P153" i="2" s="1"/>
  <c r="BK125" i="2"/>
  <c r="J125" i="2" s="1"/>
  <c r="J96" i="2" s="1"/>
  <c r="R144" i="2"/>
  <c r="R166" i="2"/>
  <c r="R153" i="2" s="1"/>
  <c r="T166" i="2"/>
  <c r="T140" i="2"/>
  <c r="BK144" i="2"/>
  <c r="J144" i="2" s="1"/>
  <c r="J99" i="2" s="1"/>
  <c r="P144" i="2"/>
  <c r="T144" i="2"/>
  <c r="R154" i="2"/>
  <c r="BK132" i="2"/>
  <c r="J132" i="2" s="1"/>
  <c r="J97" i="2" s="1"/>
  <c r="R177" i="2"/>
  <c r="T125" i="2"/>
  <c r="BK177" i="2"/>
  <c r="J177" i="2"/>
  <c r="J105" i="2" s="1"/>
  <c r="P177" i="2"/>
  <c r="T177" i="2"/>
  <c r="P132" i="2"/>
  <c r="R132" i="2"/>
  <c r="T132" i="2"/>
  <c r="BK140" i="2"/>
  <c r="J140" i="2" s="1"/>
  <c r="J98" i="2" s="1"/>
  <c r="P140" i="2"/>
  <c r="R140" i="2"/>
  <c r="BK154" i="2"/>
  <c r="J154" i="2" s="1"/>
  <c r="J102" i="2" s="1"/>
  <c r="BE134" i="2"/>
  <c r="F90" i="2"/>
  <c r="BE152" i="2"/>
  <c r="BE155" i="2"/>
  <c r="BE158" i="2"/>
  <c r="BE174" i="2"/>
  <c r="BE178" i="2"/>
  <c r="BE180" i="2"/>
  <c r="BE181" i="2"/>
  <c r="BE128" i="2"/>
  <c r="BE146" i="2"/>
  <c r="BE148" i="2"/>
  <c r="BE126" i="2"/>
  <c r="BE129" i="2"/>
  <c r="BE135" i="2"/>
  <c r="BE145" i="2"/>
  <c r="BD95" i="1"/>
  <c r="BE136" i="2"/>
  <c r="BE143" i="2"/>
  <c r="BE157" i="2"/>
  <c r="BE159" i="2"/>
  <c r="J90" i="2"/>
  <c r="BK173" i="2"/>
  <c r="J173" i="2" s="1"/>
  <c r="J104" i="2" s="1"/>
  <c r="BE131" i="2"/>
  <c r="BK151" i="2"/>
  <c r="J151" i="2"/>
  <c r="J100" i="2" s="1"/>
  <c r="BE133" i="2"/>
  <c r="BE142" i="2"/>
  <c r="BE141" i="2"/>
  <c r="BE147" i="2"/>
  <c r="BE156" i="2"/>
  <c r="BE160" i="2"/>
  <c r="BE161" i="2"/>
  <c r="BE162" i="2"/>
  <c r="BE165" i="2"/>
  <c r="BE167" i="2"/>
  <c r="BE169" i="2"/>
  <c r="BE170" i="2"/>
  <c r="BE171" i="2"/>
  <c r="BE179" i="2"/>
  <c r="BE130" i="2"/>
  <c r="J117" i="2"/>
  <c r="BE138" i="2"/>
  <c r="BE150" i="2"/>
  <c r="BE163" i="2"/>
  <c r="BE164" i="2"/>
  <c r="BE182" i="2"/>
  <c r="F32" i="2"/>
  <c r="BA95" i="1"/>
  <c r="BA94" i="1" s="1"/>
  <c r="W30" i="1" s="1"/>
  <c r="J32" i="2"/>
  <c r="AW95" i="1" s="1"/>
  <c r="F34" i="2"/>
  <c r="BC95" i="1" s="1"/>
  <c r="BC94" i="1" s="1"/>
  <c r="AY94" i="1" s="1"/>
  <c r="F33" i="2"/>
  <c r="BB95" i="1"/>
  <c r="BB94" i="1"/>
  <c r="AX94" i="1" s="1"/>
  <c r="BD94" i="1"/>
  <c r="W33" i="1"/>
  <c r="T124" i="2" l="1"/>
  <c r="R124" i="2"/>
  <c r="R123" i="2"/>
  <c r="P124" i="2"/>
  <c r="P123" i="2" s="1"/>
  <c r="AU95" i="1" s="1"/>
  <c r="AU94" i="1" s="1"/>
  <c r="T153" i="2"/>
  <c r="BK124" i="2"/>
  <c r="J124" i="2"/>
  <c r="J95" i="2" s="1"/>
  <c r="BK153" i="2"/>
  <c r="J153" i="2" s="1"/>
  <c r="J101" i="2" s="1"/>
  <c r="W31" i="1"/>
  <c r="F31" i="2"/>
  <c r="AZ95" i="1"/>
  <c r="AZ94" i="1" s="1"/>
  <c r="AV94" i="1" s="1"/>
  <c r="AK29" i="1" s="1"/>
  <c r="W32" i="1"/>
  <c r="AW94" i="1"/>
  <c r="AK30" i="1" s="1"/>
  <c r="J31" i="2"/>
  <c r="AV95" i="1" s="1"/>
  <c r="AT95" i="1" s="1"/>
  <c r="T123" i="2" l="1"/>
  <c r="BK123" i="2"/>
  <c r="J123" i="2"/>
  <c r="J94" i="2" s="1"/>
  <c r="AT94" i="1"/>
  <c r="W29" i="1"/>
  <c r="J28" i="2" l="1"/>
  <c r="AG95" i="1"/>
  <c r="AN95" i="1" s="1"/>
  <c r="J37" i="2" l="1"/>
  <c r="AG94" i="1"/>
  <c r="AK26" i="1"/>
  <c r="AK35" i="1"/>
  <c r="AN94" i="1" l="1"/>
</calcChain>
</file>

<file path=xl/sharedStrings.xml><?xml version="1.0" encoding="utf-8"?>
<sst xmlns="http://schemas.openxmlformats.org/spreadsheetml/2006/main" count="998" uniqueCount="309">
  <si>
    <t>Export Komplet</t>
  </si>
  <si>
    <t/>
  </si>
  <si>
    <t>2.0</t>
  </si>
  <si>
    <t>ZAMOK</t>
  </si>
  <si>
    <t>False</t>
  </si>
  <si>
    <t>{4b481a29-71b6-4d1e-bba3-caa8edfe36c7}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</si>
  <si>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</si>
  <si>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</si>
  <si>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</si>
  <si>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</si>
  <si>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</si>
  <si>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</si>
  <si>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</si>
  <si>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</si>
  <si>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</si>
  <si>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</si>
  <si>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</si>
  <si>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ROZVOJ DENNÍHO A TÝDENNÍHO STACIONÁŘE - VÝMĚNA INTERIÉR. DVEŘÍ Královský Vršek 1106/9 , Jihlava</t>
  </si>
  <si>
    <t>KSO:</t>
  </si>
  <si>
    <t>CC-CZ:</t>
  </si>
  <si>
    <t>Místo:</t>
  </si>
  <si>
    <t xml:space="preserve"> </t>
  </si>
  <si>
    <t>Datum:</t>
  </si>
  <si>
    <t>16. 11. 2025</t>
  </si>
  <si>
    <t>Zadavatel:</t>
  </si>
  <si>
    <t>IČ:</t>
  </si>
  <si>
    <t>Statutární město Jihlava</t>
  </si>
  <si>
    <t>DIČ:</t>
  </si>
  <si>
    <t>Uchazeč:</t>
  </si>
  <si>
    <t>Vyplň údaj</t>
  </si>
  <si>
    <t>Projektant:</t>
  </si>
  <si>
    <t>Ing.arch.Zuzana Hrubešová</t>
  </si>
  <si>
    <t>True</t>
  </si>
  <si>
    <t>Zpracovatel:</t>
  </si>
  <si>
    <t>Poznámka:</t>
  </si>
  <si>
    <t>Výkaz výměr se musí číst spolu s projektovou dokumentací. Provedení detailů konstrukcí musí odpovídat technologiím výrobců. Provedení konstrukcí musí odpovídat požadavkům autora návrhu nebo doporučení specialisty technologie._x000D_
Pokud není uvedeno jinak položka obsahuje vždy dodávku i montáž materiálů. U veškerých dodávek a výrobků bude do ceny zahrnuta jejich montáž vč.dodávky,potřebného kotvení,doplňkového materiálu,staveništní a mimo staveništní dopravy v případě že tyto činnosti nejsou oceněny v samost. položkách jednotlivých částí soupisu prací._x000D_
U vybraných výrobků je nutné do ceny díla zahrnout zpracování dodavatelské případně výrobní dokumentace, dále výrobu prototypů, provádění barevného a materiálového vzorkování apod. Uvedení MJ komplet nebo soubor je u vybraných položek oprávněné, položka je specifikována popisem dle metodiky URS Praha a položky dále popisují práce, které se skládají z několik různých větších či menších úkonů, které vedou ke zhotovení jednoho funkčního celku, tyto úkony se samostatně nepopisují, ale lze je u většiny najít v podrobném popisu položek v katalozích URS. Uvedené položky jsou dostatečně popsány ve výkaze výměr a dále v dokumentaci, a to natolik, že je možné je jako komplety nebo soubory ocenit se započtením všech potřebných úkonů. Za správnost provedení odpovídá dodavatel stavby.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</si>
  <si>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</si>
  <si>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</si>
  <si>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</si>
  <si>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</si>
  <si>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</si>
  <si>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</si>
  <si>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</si>
  <si>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</si>
  <si>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</si>
  <si>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</si>
  <si>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</si>
  <si>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</si>
  <si>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</si>
  <si>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</si>
  <si>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</si>
  <si>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</si>
  <si>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</si>
  <si>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</si>
  <si>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</si>
  <si>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</si>
  <si>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</si>
  <si>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</si>
  <si>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</si>
  <si>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</si>
  <si>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</si>
  <si>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</si>
  <si>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</si>
  <si>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</si>
  <si>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</si>
  <si>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</si>
  <si>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</si>
  <si>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</si>
  <si>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</si>
  <si>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</si>
  <si>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</si>
  <si>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</si>
  <si>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</si>
  <si>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</si>
  <si>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</si>
  <si>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</si>
  <si>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</si>
  <si>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</si>
  <si>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</si>
  <si>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</si>
  <si>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</si>
  <si>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</si>
  <si>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</si>
  <si>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</si>
  <si>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</si>
  <si>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Výkaz výměr se musí číst spolu s projektovou dokumentací. Provedení detailů konstrukcí musí odpovídat technologiím výrobců. Provedení konstrukcí musí odpovídat požadavkům autora návrhu nebo doporučení specialisty technologie. Pokud není uvedeno jinak položka obsahuje vždy dodávku i montáž materiálů. U veškerých dodávek a výrobků bude do ceny zahrnuta jejich montáž vč.dodávky,potřebného kotvení,doplňkového materiálu,staveništní a mimo staveništní dopravy v případě že tyto činnosti nejsou oceněny v samost. položkách jednotlivých částí soupisu prací. U vybraných výrobků je nutné do ceny díla zahrnout zpracování dodavatelské případně výrobní dokumentace, dále výrobu prototypů, provádění barevného a materiálového vzorkování apod. Uvedení MJ komplet nebo soubor je u vybraných položek oprávněné, položka je specifikována popisem dle metodiky URS Praha a položky dále popisují práce, které se skládají z několik různých větších či menších úkonů, které vedou ke zhotovení jednoho funkčního celku, tyto úkony se samostatně nepopisují, ale lze je u většiny najít v podrobném popisu položek v katalozích URS. Uvedené položky jsou dostatečně popsány ve výkaze výměr a dále v dokumentaci, a to natolik, že je možné je jako komplety nebo soubory ocenit se započtením všech potřebných úkonů. Za správnost provedení odpovídá dodavatel stavby.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</si>
  <si>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</si>
  <si>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</si>
  <si>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</si>
  <si>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</si>
  <si>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</si>
  <si>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</si>
  <si>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</si>
  <si>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</si>
  <si>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</si>
  <si>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</si>
  <si>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</si>
  <si>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</si>
  <si>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</si>
  <si>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</si>
  <si>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</si>
  <si>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</si>
  <si>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</si>
  <si>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</si>
  <si>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</si>
  <si>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</si>
  <si>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</si>
  <si>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</si>
  <si>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</si>
  <si>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</si>
  <si>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</si>
  <si>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</si>
  <si>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</si>
  <si>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</si>
  <si>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</si>
  <si>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</si>
  <si>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</si>
  <si>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</si>
  <si>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</si>
  <si>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</si>
  <si>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</si>
  <si>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</si>
  <si>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612325302</t>
  </si>
  <si>
    <t>Vápenocementová štuková omítka ostění nebo nadpraží</t>
  </si>
  <si>
    <t>m2</t>
  </si>
  <si>
    <t>4</t>
  </si>
  <si>
    <t>-371717517</t>
  </si>
  <si>
    <t>VV</t>
  </si>
  <si>
    <t>"b" (1,7+2*2,07+1,8+2*2,07+1,2*2+2*2,8*2)*0,3</t>
  </si>
  <si>
    <t>619991001</t>
  </si>
  <si>
    <t>Zakrytí podlah fólií přilepenou lepící páskou</t>
  </si>
  <si>
    <t>-841774004</t>
  </si>
  <si>
    <t>3</t>
  </si>
  <si>
    <t>619991011</t>
  </si>
  <si>
    <t>Obalení konstrukcí a prvků fólií přilepenou lepící páskou</t>
  </si>
  <si>
    <t>-2002660362</t>
  </si>
  <si>
    <t>619991021</t>
  </si>
  <si>
    <t>Oblepení rámů a keramických soklů lepící páskou</t>
  </si>
  <si>
    <t>m</t>
  </si>
  <si>
    <t>-1586422184</t>
  </si>
  <si>
    <t>5</t>
  </si>
  <si>
    <t>952901111</t>
  </si>
  <si>
    <t>Vyčištění budov bytové a občanské výstavby při výšce podlaží do 4 m</t>
  </si>
  <si>
    <t>-1862763294</t>
  </si>
  <si>
    <t>9</t>
  </si>
  <si>
    <t>Ostatní konstrukce a práce, bourání</t>
  </si>
  <si>
    <t>766691914r</t>
  </si>
  <si>
    <t>Vyvěšení, odstrojení a likvidace dřevěných křídel dveří pl do 2 m2</t>
  </si>
  <si>
    <t>kus</t>
  </si>
  <si>
    <t>609388023</t>
  </si>
  <si>
    <t>7</t>
  </si>
  <si>
    <t>766691915</t>
  </si>
  <si>
    <t>Vyvěšení, odstrojení a likvidace dřevěných křídel dveří pl přes 2 m2</t>
  </si>
  <si>
    <t>16</t>
  </si>
  <si>
    <t>-1397141559</t>
  </si>
  <si>
    <t>8</t>
  </si>
  <si>
    <t>949101111</t>
  </si>
  <si>
    <t>Lešení pomocné pro objekty pozemních staveb s lešeňovou podlahou v do 1,9 m zatížení do 150 kg/m2</t>
  </si>
  <si>
    <t>829581345</t>
  </si>
  <si>
    <t>968062456</t>
  </si>
  <si>
    <t>Vybourání dřevěných dveřních zárubní pl přes 2 m2</t>
  </si>
  <si>
    <t>310615175</t>
  </si>
  <si>
    <t>"b" 1,7*2,07+1,8*2,07+1,2*2,8*2</t>
  </si>
  <si>
    <t>10</t>
  </si>
  <si>
    <t>967031132</t>
  </si>
  <si>
    <t>Přisekání rovných ostění v cihelném zdivu na MV nebo MVC</t>
  </si>
  <si>
    <t>1381617033</t>
  </si>
  <si>
    <t>95</t>
  </si>
  <si>
    <t>Různé dokončovací konstrukce a práce pozemních staveb</t>
  </si>
  <si>
    <t>11</t>
  </si>
  <si>
    <t>O1</t>
  </si>
  <si>
    <t>tabulka-klip, označnení u dveří do pokojů, tabulka pro vložení formátu A5, vč. instalace,  viz. ozn. O1</t>
  </si>
  <si>
    <t>-1830341177</t>
  </si>
  <si>
    <t>O2</t>
  </si>
  <si>
    <t>nerez háček samolepící, vč. instalace,  viz. ozn. O2</t>
  </si>
  <si>
    <t>-419723147</t>
  </si>
  <si>
    <t>13</t>
  </si>
  <si>
    <t>O3</t>
  </si>
  <si>
    <t>bezpečnostní tabulka - šipka označující směr úniku lepená,  vč. instalace, viz. ozn. O3</t>
  </si>
  <si>
    <t>549017548</t>
  </si>
  <si>
    <t>997</t>
  </si>
  <si>
    <t>Přesun sutě</t>
  </si>
  <si>
    <t>14</t>
  </si>
  <si>
    <t>K001.1</t>
  </si>
  <si>
    <t>likvidace a odvoz obalových materiálů</t>
  </si>
  <si>
    <t>komplet</t>
  </si>
  <si>
    <t>-2062072048</t>
  </si>
  <si>
    <t>15</t>
  </si>
  <si>
    <t>997013212</t>
  </si>
  <si>
    <t>Vnitrostaveništní doprava suti a vybouraných hmot pro budovy v do 9 m ručně</t>
  </si>
  <si>
    <t>t</t>
  </si>
  <si>
    <t>-1642164919</t>
  </si>
  <si>
    <t>997013501</t>
  </si>
  <si>
    <t>Odvoz suti a vybouraných hmot na skládku nebo meziskládku do 1 km se složením</t>
  </si>
  <si>
    <t>-1205072229</t>
  </si>
  <si>
    <t>17</t>
  </si>
  <si>
    <t>997013509</t>
  </si>
  <si>
    <t>Příplatek k odvozu suti a vybouraných hmot na skládku ZKD 1 km přes 1 km</t>
  </si>
  <si>
    <t>1128785913</t>
  </si>
  <si>
    <t>2,244*10 'Přepočtené koeficientem množství</t>
  </si>
  <si>
    <t>18</t>
  </si>
  <si>
    <t>997013631</t>
  </si>
  <si>
    <t>Poplatek za uložení na skládce (skládkovné) stavebního odpadu směsného kód odpadu 17 09 04</t>
  </si>
  <si>
    <t>-293669048</t>
  </si>
  <si>
    <t>998</t>
  </si>
  <si>
    <t>Přesun hmot</t>
  </si>
  <si>
    <t>19</t>
  </si>
  <si>
    <t>998018002</t>
  </si>
  <si>
    <t>Přesun hmot ruční pro budovy v do 12 m</t>
  </si>
  <si>
    <t>-2126113814</t>
  </si>
  <si>
    <t>PSV</t>
  </si>
  <si>
    <t>Práce a dodávky PSV</t>
  </si>
  <si>
    <t>766</t>
  </si>
  <si>
    <t>Konstrukce truhlářské</t>
  </si>
  <si>
    <t>20</t>
  </si>
  <si>
    <t>K002</t>
  </si>
  <si>
    <t>zaměření jednotlivých dveří a případná truhlářská úprava křídla</t>
  </si>
  <si>
    <t>660737690</t>
  </si>
  <si>
    <t>T1 L</t>
  </si>
  <si>
    <t>dřevěné vnitřní dveře 800*1970mm, Komfort var. 10, HPL, vč. Al. mřížky, kování, popis viz. T1 L</t>
  </si>
  <si>
    <t>-25279786</t>
  </si>
  <si>
    <t>22</t>
  </si>
  <si>
    <t>T1 P</t>
  </si>
  <si>
    <t>dřevěné vnitřní dveře 800*1970mm, Komfort var. 10, HPL, vč. Al. mřížky, kování, popis viz. T1 P</t>
  </si>
  <si>
    <t>-1724224279</t>
  </si>
  <si>
    <t>23</t>
  </si>
  <si>
    <t>T2 L</t>
  </si>
  <si>
    <t>dřevěné vnitřní dveře 800*1970mm, Komfort var. 65, HPL, Connex sklo, vč. okop. plechu, kování, popis viz. T2 L</t>
  </si>
  <si>
    <t>2012189728</t>
  </si>
  <si>
    <t>24</t>
  </si>
  <si>
    <t>T2 P</t>
  </si>
  <si>
    <t>dřevěné vnitřní dveře 800*1970mm, Komfort var. 65, HPL, Connex sklo, vč. okop. plechu, kování, popis viz. T2 P</t>
  </si>
  <si>
    <t>392583599</t>
  </si>
  <si>
    <t>25</t>
  </si>
  <si>
    <t>mt T</t>
  </si>
  <si>
    <t>doprava, roznos, montáž a celková kompletace jednotlivých dveřních křídel</t>
  </si>
  <si>
    <t>1988263759</t>
  </si>
  <si>
    <t>26</t>
  </si>
  <si>
    <t>T3</t>
  </si>
  <si>
    <t>systém generálního klíče pro nové dřevěné dveře, kompletní, dle požadavku uživatele</t>
  </si>
  <si>
    <t>-667576985</t>
  </si>
  <si>
    <t>27</t>
  </si>
  <si>
    <t>H1 PL</t>
  </si>
  <si>
    <t>hliníkové vnitřní dveře asymetrické 1700*2070mm vč. zárubně, Connex skla, madla, vč. generálního klíče, kování, dopravy a osazení s kompletací, popis viz. H1 P+L</t>
  </si>
  <si>
    <t>-1568791052</t>
  </si>
  <si>
    <t>28</t>
  </si>
  <si>
    <t>H2 PL</t>
  </si>
  <si>
    <t>hliníkové vnitřní dveře asymetrické 1800*2070mm vč. zárubně, Connex skla, madla, vč. generálního klíče, kování, dopravy a osazení s kompletací, popis viz. H2 P+L</t>
  </si>
  <si>
    <t>-871647165</t>
  </si>
  <si>
    <t>29</t>
  </si>
  <si>
    <t>H3 L</t>
  </si>
  <si>
    <t>hliníkové vnitřní dveře s nadsvětlíkem 1170*2780mm vč. zárubně, EI-15 DP3-C, Connex skla, madla, vč. generálního klíče, kování, dopravy a osazení s kompletací, popis viz. H3 L</t>
  </si>
  <si>
    <t>6727239</t>
  </si>
  <si>
    <t>30</t>
  </si>
  <si>
    <t>H3 P</t>
  </si>
  <si>
    <t>hliníkové vnitřní dveře s nadsvětlíkem 1170*2780mm vč. zárubně, EI-15 DP3-C, Connex skla, madla, vč. generálního klíče, kování, dopravy a osazení s kompletací, popis viz. H3 P</t>
  </si>
  <si>
    <t>-1249142927</t>
  </si>
  <si>
    <t>783</t>
  </si>
  <si>
    <t>Dokončovací práce - nátěry</t>
  </si>
  <si>
    <t>31</t>
  </si>
  <si>
    <t>783306801</t>
  </si>
  <si>
    <t>Odstranění nátěru ze zámečnických konstrukcí obroušením</t>
  </si>
  <si>
    <t>1110532634</t>
  </si>
  <si>
    <t>"c zárubně" 22</t>
  </si>
  <si>
    <t>32</t>
  </si>
  <si>
    <t>783301313</t>
  </si>
  <si>
    <t>Odmaštění zámečnických konstrukcí ředidlovým odmašťovačem</t>
  </si>
  <si>
    <t>-1402105220</t>
  </si>
  <si>
    <t>33</t>
  </si>
  <si>
    <t>783324201</t>
  </si>
  <si>
    <t>Základní antikorozní jednonásobný akrylátový nátěr zámečnických konstrukcí</t>
  </si>
  <si>
    <t>82259611</t>
  </si>
  <si>
    <t>34</t>
  </si>
  <si>
    <t>783327101</t>
  </si>
  <si>
    <t>Krycí jednonásobný akrylátový nátěr zámečnických konstrukcí</t>
  </si>
  <si>
    <t>-1238364840</t>
  </si>
  <si>
    <t>22*2 'Přepočtené koeficientem množství</t>
  </si>
  <si>
    <t>784</t>
  </si>
  <si>
    <t>Dokončovací práce - malby a tapety</t>
  </si>
  <si>
    <t>35</t>
  </si>
  <si>
    <t>784221101</t>
  </si>
  <si>
    <t>Dvojnásobné bílé malby ze směsí za sucha dobře otěruvzdorných v místnostech do 3,80 m</t>
  </si>
  <si>
    <t>1427029272</t>
  </si>
  <si>
    <t>"ostění" 10</t>
  </si>
  <si>
    <t>"bezprostřední okolí" 50</t>
  </si>
  <si>
    <t>vrn</t>
  </si>
  <si>
    <t>Vedlejší rozpočtové náklady</t>
  </si>
  <si>
    <t>36</t>
  </si>
  <si>
    <t>030001000</t>
  </si>
  <si>
    <t>Zařízení staveniště</t>
  </si>
  <si>
    <t>…</t>
  </si>
  <si>
    <t>1024</t>
  </si>
  <si>
    <t>810230215</t>
  </si>
  <si>
    <t>37</t>
  </si>
  <si>
    <t>032203000</t>
  </si>
  <si>
    <t>Pronájem ploch staveniště - zábor chodníku, zeleně a komunikací po dobu prací</t>
  </si>
  <si>
    <t>2043587187</t>
  </si>
  <si>
    <t>38</t>
  </si>
  <si>
    <t>034002000</t>
  </si>
  <si>
    <t>Zabezpečení staveniště</t>
  </si>
  <si>
    <t>-879312831</t>
  </si>
  <si>
    <t>39</t>
  </si>
  <si>
    <t>045002000</t>
  </si>
  <si>
    <t>Kompletační a koordinační činnost</t>
  </si>
  <si>
    <t>-1268797980</t>
  </si>
  <si>
    <t>40</t>
  </si>
  <si>
    <t>K001</t>
  </si>
  <si>
    <t>Kompletace dokladové části stavby k předání a převzetí</t>
  </si>
  <si>
    <t>-599083564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</si>
</sst>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0" fontId="8" fillId="0" borderId="15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0" fontId="21" fillId="0" borderId="21" xfId="0" applyFont="1" applyBorder="1" applyAlignment="1">
      <alignment horizontal="left" vertical="center"/>
    </xf>
    <xf numFmtId="0" fontId="0" fillId="0" borderId="0" xfId="0"/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2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81" t="s">
        <v>14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R5" s="17"/>
      <c r="BE5" s="178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82" t="s">
        <v>17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R6" s="17"/>
      <c r="BE6" s="179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79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79"/>
      <c r="BS8" s="14" t="s">
        <v>6</v>
      </c>
    </row>
    <row r="9" spans="1:74" ht="14.45" customHeight="1">
      <c r="B9" s="17"/>
      <c r="AR9" s="17"/>
      <c r="BE9" s="179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79"/>
      <c r="BS10" s="14" t="s">
        <v>6</v>
      </c>
    </row>
    <row r="11" spans="1:74" ht="18.399999999999999" customHeight="1">
      <c r="B11" s="17"/>
      <c r="E11" s="22" t="s">
        <v>26</v>
      </c>
      <c r="AK11" s="24" t="s">
        <v>27</v>
      </c>
      <c r="AN11" s="22" t="s">
        <v>1</v>
      </c>
      <c r="AR11" s="17"/>
      <c r="BE11" s="179"/>
      <c r="BS11" s="14" t="s">
        <v>6</v>
      </c>
    </row>
    <row r="12" spans="1:74" ht="6.95" customHeight="1">
      <c r="B12" s="17"/>
      <c r="AR12" s="17"/>
      <c r="BE12" s="179"/>
      <c r="BS12" s="14" t="s">
        <v>6</v>
      </c>
    </row>
    <row r="13" spans="1:74" ht="12" customHeight="1">
      <c r="B13" s="17"/>
      <c r="D13" s="24" t="s">
        <v>28</v>
      </c>
      <c r="AK13" s="24" t="s">
        <v>25</v>
      </c>
      <c r="AN13" s="26" t="s">
        <v>29</v>
      </c>
      <c r="AR13" s="17"/>
      <c r="BE13" s="179"/>
      <c r="BS13" s="14" t="s">
        <v>6</v>
      </c>
    </row>
    <row r="14" spans="1:74" ht="12.75">
      <c r="B14" s="17"/>
      <c r="E14" s="183" t="s">
        <v>29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24" t="s">
        <v>27</v>
      </c>
      <c r="AN14" s="26" t="s">
        <v>29</v>
      </c>
      <c r="AR14" s="17"/>
      <c r="BE14" s="179"/>
      <c r="BS14" s="14" t="s">
        <v>6</v>
      </c>
    </row>
    <row r="15" spans="1:74" ht="6.95" customHeight="1">
      <c r="B15" s="17"/>
      <c r="AR15" s="17"/>
      <c r="BE15" s="179"/>
      <c r="BS15" s="14" t="s">
        <v>4</v>
      </c>
    </row>
    <row r="16" spans="1:74" ht="12" customHeight="1">
      <c r="B16" s="17"/>
      <c r="D16" s="24" t="s">
        <v>30</v>
      </c>
      <c r="AK16" s="24" t="s">
        <v>25</v>
      </c>
      <c r="AN16" s="22" t="s">
        <v>1</v>
      </c>
      <c r="AR16" s="17"/>
      <c r="BE16" s="179"/>
      <c r="BS16" s="14" t="s">
        <v>4</v>
      </c>
    </row>
    <row r="17" spans="2:71" ht="18.399999999999999" customHeight="1">
      <c r="B17" s="17"/>
      <c r="E17" s="22" t="s">
        <v>31</v>
      </c>
      <c r="AK17" s="24" t="s">
        <v>27</v>
      </c>
      <c r="AN17" s="22" t="s">
        <v>1</v>
      </c>
      <c r="AR17" s="17"/>
      <c r="BE17" s="179"/>
      <c r="BS17" s="14" t="s">
        <v>32</v>
      </c>
    </row>
    <row r="18" spans="2:71" ht="6.95" customHeight="1">
      <c r="B18" s="17"/>
      <c r="AR18" s="17"/>
      <c r="BE18" s="179"/>
      <c r="BS18" s="14" t="s">
        <v>6</v>
      </c>
    </row>
    <row r="19" spans="2:71" ht="12" customHeight="1">
      <c r="B19" s="17"/>
      <c r="D19" s="24" t="s">
        <v>33</v>
      </c>
      <c r="AK19" s="24" t="s">
        <v>25</v>
      </c>
      <c r="AN19" s="22" t="s">
        <v>1</v>
      </c>
      <c r="AR19" s="17"/>
      <c r="BE19" s="179"/>
      <c r="BS19" s="14" t="s">
        <v>6</v>
      </c>
    </row>
    <row r="20" spans="2:71" ht="18.399999999999999" customHeight="1">
      <c r="B20" s="17"/>
      <c r="E20" s="22" t="s">
        <v>21</v>
      </c>
      <c r="AK20" s="24" t="s">
        <v>27</v>
      </c>
      <c r="AN20" s="22" t="s">
        <v>1</v>
      </c>
      <c r="AR20" s="17"/>
      <c r="BE20" s="179"/>
      <c r="BS20" s="14" t="s">
        <v>32</v>
      </c>
    </row>
    <row r="21" spans="2:71" ht="6.95" customHeight="1">
      <c r="B21" s="17"/>
      <c r="AR21" s="17"/>
      <c r="BE21" s="179"/>
    </row>
    <row r="22" spans="2:71" ht="12" customHeight="1">
      <c r="B22" s="17"/>
      <c r="D22" s="24" t="s">
        <v>34</v>
      </c>
      <c r="AR22" s="17"/>
      <c r="BE22" s="179"/>
    </row>
    <row r="23" spans="2:71" ht="143.25" customHeight="1">
      <c r="B23" s="17"/>
      <c r="E23" s="185" t="s">
        <v>35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7"/>
      <c r="BE23" s="179"/>
    </row>
    <row r="24" spans="2:71" ht="6.95" customHeight="1">
      <c r="B24" s="17"/>
      <c r="AR24" s="17"/>
      <c r="BE24" s="179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9"/>
    </row>
    <row r="26" spans="2:71" s="1" customFormat="1" ht="25.9" customHeight="1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86">
        <f>ROUND(AG94,2)</f>
        <v>0</v>
      </c>
      <c r="AL26" s="187"/>
      <c r="AM26" s="187"/>
      <c r="AN26" s="187"/>
      <c r="AO26" s="187"/>
      <c r="AR26" s="29"/>
      <c r="BE26" s="179"/>
    </row>
    <row r="27" spans="2:71" s="1" customFormat="1" ht="6.95" customHeight="1">
      <c r="B27" s="29"/>
      <c r="AR27" s="29"/>
      <c r="BE27" s="179"/>
    </row>
    <row r="28" spans="2:71" s="1" customFormat="1" ht="12.75">
      <c r="B28" s="29"/>
      <c r="L28" s="188" t="s">
        <v>37</v>
      </c>
      <c r="M28" s="188"/>
      <c r="N28" s="188"/>
      <c r="O28" s="188"/>
      <c r="P28" s="188"/>
      <c r="W28" s="188" t="s">
        <v>38</v>
      </c>
      <c r="X28" s="188"/>
      <c r="Y28" s="188"/>
      <c r="Z28" s="188"/>
      <c r="AA28" s="188"/>
      <c r="AB28" s="188"/>
      <c r="AC28" s="188"/>
      <c r="AD28" s="188"/>
      <c r="AE28" s="188"/>
      <c r="AK28" s="188" t="s">
        <v>39</v>
      </c>
      <c r="AL28" s="188"/>
      <c r="AM28" s="188"/>
      <c r="AN28" s="188"/>
      <c r="AO28" s="188"/>
      <c r="AR28" s="29"/>
      <c r="BE28" s="179"/>
    </row>
    <row r="29" spans="2:71" s="2" customFormat="1" ht="14.45" customHeight="1">
      <c r="B29" s="33"/>
      <c r="D29" s="24" t="s">
        <v>40</v>
      </c>
      <c r="F29" s="24" t="s">
        <v>41</v>
      </c>
      <c r="L29" s="173">
        <v>0.21</v>
      </c>
      <c r="M29" s="172"/>
      <c r="N29" s="172"/>
      <c r="O29" s="172"/>
      <c r="P29" s="172"/>
      <c r="W29" s="171">
        <f>ROUND(AZ94, 2)</f>
        <v>0</v>
      </c>
      <c r="X29" s="172"/>
      <c r="Y29" s="172"/>
      <c r="Z29" s="172"/>
      <c r="AA29" s="172"/>
      <c r="AB29" s="172"/>
      <c r="AC29" s="172"/>
      <c r="AD29" s="172"/>
      <c r="AE29" s="172"/>
      <c r="AK29" s="171">
        <f>ROUND(AV94, 2)</f>
        <v>0</v>
      </c>
      <c r="AL29" s="172"/>
      <c r="AM29" s="172"/>
      <c r="AN29" s="172"/>
      <c r="AO29" s="172"/>
      <c r="AR29" s="33"/>
      <c r="BE29" s="180"/>
    </row>
    <row r="30" spans="2:71" s="2" customFormat="1" ht="14.45" customHeight="1">
      <c r="B30" s="33"/>
      <c r="F30" s="24" t="s">
        <v>42</v>
      </c>
      <c r="L30" s="173">
        <v>0.12</v>
      </c>
      <c r="M30" s="172"/>
      <c r="N30" s="172"/>
      <c r="O30" s="172"/>
      <c r="P30" s="172"/>
      <c r="W30" s="171">
        <f>ROUND(BA94, 2)</f>
        <v>0</v>
      </c>
      <c r="X30" s="172"/>
      <c r="Y30" s="172"/>
      <c r="Z30" s="172"/>
      <c r="AA30" s="172"/>
      <c r="AB30" s="172"/>
      <c r="AC30" s="172"/>
      <c r="AD30" s="172"/>
      <c r="AE30" s="172"/>
      <c r="AK30" s="171">
        <f>ROUND(AW94, 2)</f>
        <v>0</v>
      </c>
      <c r="AL30" s="172"/>
      <c r="AM30" s="172"/>
      <c r="AN30" s="172"/>
      <c r="AO30" s="172"/>
      <c r="AR30" s="33"/>
      <c r="BE30" s="180"/>
    </row>
    <row r="31" spans="2:71" s="2" customFormat="1" ht="14.45" hidden="1" customHeight="1">
      <c r="B31" s="33"/>
      <c r="F31" s="24" t="s">
        <v>43</v>
      </c>
      <c r="L31" s="173">
        <v>0.21</v>
      </c>
      <c r="M31" s="172"/>
      <c r="N31" s="172"/>
      <c r="O31" s="172"/>
      <c r="P31" s="172"/>
      <c r="W31" s="171">
        <f>ROUND(BB94, 2)</f>
        <v>0</v>
      </c>
      <c r="X31" s="172"/>
      <c r="Y31" s="172"/>
      <c r="Z31" s="172"/>
      <c r="AA31" s="172"/>
      <c r="AB31" s="172"/>
      <c r="AC31" s="172"/>
      <c r="AD31" s="172"/>
      <c r="AE31" s="172"/>
      <c r="AK31" s="171">
        <v>0</v>
      </c>
      <c r="AL31" s="172"/>
      <c r="AM31" s="172"/>
      <c r="AN31" s="172"/>
      <c r="AO31" s="172"/>
      <c r="AR31" s="33"/>
      <c r="BE31" s="180"/>
    </row>
    <row r="32" spans="2:71" s="2" customFormat="1" ht="14.45" hidden="1" customHeight="1">
      <c r="B32" s="33"/>
      <c r="F32" s="24" t="s">
        <v>44</v>
      </c>
      <c r="L32" s="173">
        <v>0.12</v>
      </c>
      <c r="M32" s="172"/>
      <c r="N32" s="172"/>
      <c r="O32" s="172"/>
      <c r="P32" s="172"/>
      <c r="W32" s="171">
        <f>ROUND(BC94, 2)</f>
        <v>0</v>
      </c>
      <c r="X32" s="172"/>
      <c r="Y32" s="172"/>
      <c r="Z32" s="172"/>
      <c r="AA32" s="172"/>
      <c r="AB32" s="172"/>
      <c r="AC32" s="172"/>
      <c r="AD32" s="172"/>
      <c r="AE32" s="172"/>
      <c r="AK32" s="171">
        <v>0</v>
      </c>
      <c r="AL32" s="172"/>
      <c r="AM32" s="172"/>
      <c r="AN32" s="172"/>
      <c r="AO32" s="172"/>
      <c r="AR32" s="33"/>
      <c r="BE32" s="180"/>
    </row>
    <row r="33" spans="2:57" s="2" customFormat="1" ht="14.45" hidden="1" customHeight="1">
      <c r="B33" s="33"/>
      <c r="F33" s="24" t="s">
        <v>45</v>
      </c>
      <c r="L33" s="173">
        <v>0</v>
      </c>
      <c r="M33" s="172"/>
      <c r="N33" s="172"/>
      <c r="O33" s="172"/>
      <c r="P33" s="172"/>
      <c r="W33" s="171">
        <f>ROUND(BD94, 2)</f>
        <v>0</v>
      </c>
      <c r="X33" s="172"/>
      <c r="Y33" s="172"/>
      <c r="Z33" s="172"/>
      <c r="AA33" s="172"/>
      <c r="AB33" s="172"/>
      <c r="AC33" s="172"/>
      <c r="AD33" s="172"/>
      <c r="AE33" s="172"/>
      <c r="AK33" s="171">
        <v>0</v>
      </c>
      <c r="AL33" s="172"/>
      <c r="AM33" s="172"/>
      <c r="AN33" s="172"/>
      <c r="AO33" s="172"/>
      <c r="AR33" s="33"/>
      <c r="BE33" s="180"/>
    </row>
    <row r="34" spans="2:57" s="1" customFormat="1" ht="6.95" customHeight="1">
      <c r="B34" s="29"/>
      <c r="AR34" s="29"/>
      <c r="BE34" s="179"/>
    </row>
    <row r="35" spans="2:57" s="1" customFormat="1" ht="25.9" customHeight="1">
      <c r="B35" s="29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174" t="s">
        <v>48</v>
      </c>
      <c r="Y35" s="175"/>
      <c r="Z35" s="175"/>
      <c r="AA35" s="175"/>
      <c r="AB35" s="175"/>
      <c r="AC35" s="36"/>
      <c r="AD35" s="36"/>
      <c r="AE35" s="36"/>
      <c r="AF35" s="36"/>
      <c r="AG35" s="36"/>
      <c r="AH35" s="36"/>
      <c r="AI35" s="36"/>
      <c r="AJ35" s="36"/>
      <c r="AK35" s="176">
        <f>SUM(AK26:AK33)</f>
        <v>0</v>
      </c>
      <c r="AL35" s="175"/>
      <c r="AM35" s="175"/>
      <c r="AN35" s="175"/>
      <c r="AO35" s="177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49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50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9"/>
      <c r="D60" s="40" t="s">
        <v>51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52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51</v>
      </c>
      <c r="AI60" s="31"/>
      <c r="AJ60" s="31"/>
      <c r="AK60" s="31"/>
      <c r="AL60" s="31"/>
      <c r="AM60" s="40" t="s">
        <v>52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9"/>
      <c r="D64" s="38" t="s">
        <v>53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54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9"/>
      <c r="D75" s="40" t="s">
        <v>51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52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51</v>
      </c>
      <c r="AI75" s="31"/>
      <c r="AJ75" s="31"/>
      <c r="AK75" s="31"/>
      <c r="AL75" s="31"/>
      <c r="AM75" s="40" t="s">
        <v>52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0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0" s="1" customFormat="1" ht="24.95" customHeight="1">
      <c r="B82" s="29"/>
      <c r="C82" s="18" t="s">
        <v>55</v>
      </c>
      <c r="AR82" s="29"/>
    </row>
    <row r="83" spans="1:90" s="1" customFormat="1" ht="6.95" customHeight="1">
      <c r="B83" s="29"/>
      <c r="AR83" s="29"/>
    </row>
    <row r="84" spans="1:90" s="3" customFormat="1" ht="12" customHeight="1">
      <c r="B84" s="45"/>
      <c r="C84" s="24" t="s">
        <v>13</v>
      </c>
      <c r="L84" s="3" t="str">
        <f>K5</f>
        <v>H</v>
      </c>
      <c r="AR84" s="45"/>
    </row>
    <row r="85" spans="1:90" s="4" customFormat="1" ht="36.950000000000003" customHeight="1">
      <c r="B85" s="46"/>
      <c r="C85" s="47" t="s">
        <v>16</v>
      </c>
      <c r="L85" s="162" t="str">
        <f>K6</f>
        <v>ROZVOJ DENNÍHO A TÝDENNÍHO STACIONÁŘE - VÝMĚNA INTERIÉR. DVEŘÍ Královský Vršek 1106/9 , Jihlava</v>
      </c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R85" s="46"/>
    </row>
    <row r="86" spans="1:90" s="1" customFormat="1" ht="6.95" customHeight="1">
      <c r="B86" s="29"/>
      <c r="AR86" s="29"/>
    </row>
    <row r="87" spans="1:90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64" t="str">
        <f>IF(AN8= "","",AN8)</f>
        <v>16. 11. 2025</v>
      </c>
      <c r="AN87" s="164"/>
      <c r="AR87" s="29"/>
    </row>
    <row r="88" spans="1:90" s="1" customFormat="1" ht="6.95" customHeight="1">
      <c r="B88" s="29"/>
      <c r="AR88" s="29"/>
    </row>
    <row r="89" spans="1:90" s="1" customFormat="1" ht="15.2" customHeight="1">
      <c r="B89" s="29"/>
      <c r="C89" s="24" t="s">
        <v>24</v>
      </c>
      <c r="L89" s="3" t="str">
        <f>IF(E11= "","",E11)</f>
        <v>Statutární město Jihlava</v>
      </c>
      <c r="AI89" s="24" t="s">
        <v>30</v>
      </c>
      <c r="AM89" s="165" t="str">
        <f>IF(E17="","",E17)</f>
        <v>Ing.arch.Zuzana Hrubešová</v>
      </c>
      <c r="AN89" s="166"/>
      <c r="AO89" s="166"/>
      <c r="AP89" s="166"/>
      <c r="AR89" s="29"/>
      <c r="AS89" s="167" t="s">
        <v>56</v>
      </c>
      <c r="AT89" s="168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" customHeight="1">
      <c r="B90" s="29"/>
      <c r="C90" s="24" t="s">
        <v>28</v>
      </c>
      <c r="L90" s="3" t="str">
        <f>IF(E14= "Vyplň údaj","",E14)</f>
        <v/>
      </c>
      <c r="AI90" s="24" t="s">
        <v>33</v>
      </c>
      <c r="AM90" s="165" t="str">
        <f>IF(E20="","",E20)</f>
        <v xml:space="preserve"> </v>
      </c>
      <c r="AN90" s="166"/>
      <c r="AO90" s="166"/>
      <c r="AP90" s="166"/>
      <c r="AR90" s="29"/>
      <c r="AS90" s="169"/>
      <c r="AT90" s="170"/>
      <c r="BD90" s="53"/>
    </row>
    <row r="91" spans="1:90" s="1" customFormat="1" ht="10.9" customHeight="1">
      <c r="B91" s="29"/>
      <c r="AR91" s="29"/>
      <c r="AS91" s="169"/>
      <c r="AT91" s="170"/>
      <c r="BD91" s="53"/>
    </row>
    <row r="92" spans="1:90" s="1" customFormat="1" ht="29.25" customHeight="1">
      <c r="B92" s="29"/>
      <c r="C92" s="152" t="s">
        <v>57</v>
      </c>
      <c r="D92" s="153"/>
      <c r="E92" s="153"/>
      <c r="F92" s="153"/>
      <c r="G92" s="153"/>
      <c r="H92" s="54"/>
      <c r="I92" s="154" t="s">
        <v>58</v>
      </c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5" t="s">
        <v>59</v>
      </c>
      <c r="AH92" s="153"/>
      <c r="AI92" s="153"/>
      <c r="AJ92" s="153"/>
      <c r="AK92" s="153"/>
      <c r="AL92" s="153"/>
      <c r="AM92" s="153"/>
      <c r="AN92" s="154" t="s">
        <v>60</v>
      </c>
      <c r="AO92" s="153"/>
      <c r="AP92" s="156"/>
      <c r="AQ92" s="55" t="s">
        <v>61</v>
      </c>
      <c r="AR92" s="29"/>
      <c r="AS92" s="56" t="s">
        <v>62</v>
      </c>
      <c r="AT92" s="57" t="s">
        <v>63</v>
      </c>
      <c r="AU92" s="57" t="s">
        <v>64</v>
      </c>
      <c r="AV92" s="57" t="s">
        <v>65</v>
      </c>
      <c r="AW92" s="57" t="s">
        <v>66</v>
      </c>
      <c r="AX92" s="57" t="s">
        <v>67</v>
      </c>
      <c r="AY92" s="57" t="s">
        <v>68</v>
      </c>
      <c r="AZ92" s="57" t="s">
        <v>69</v>
      </c>
      <c r="BA92" s="57" t="s">
        <v>70</v>
      </c>
      <c r="BB92" s="57" t="s">
        <v>71</v>
      </c>
      <c r="BC92" s="57" t="s">
        <v>72</v>
      </c>
      <c r="BD92" s="58" t="s">
        <v>73</v>
      </c>
    </row>
    <row r="93" spans="1:90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50000000000003" customHeight="1">
      <c r="B94" s="60"/>
      <c r="C94" s="61" t="s">
        <v>74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60">
        <f>ROUND(AG95,2)</f>
        <v>0</v>
      </c>
      <c r="AH94" s="160"/>
      <c r="AI94" s="160"/>
      <c r="AJ94" s="160"/>
      <c r="AK94" s="160"/>
      <c r="AL94" s="160"/>
      <c r="AM94" s="160"/>
      <c r="AN94" s="161">
        <f>SUM(AG94,AT94)</f>
        <v>0</v>
      </c>
      <c r="AO94" s="161"/>
      <c r="AP94" s="161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75</v>
      </c>
      <c r="BT94" s="69" t="s">
        <v>76</v>
      </c>
      <c r="BV94" s="69" t="s">
        <v>77</v>
      </c>
      <c r="BW94" s="69" t="s">
        <v>5</v>
      </c>
      <c r="BX94" s="69" t="s">
        <v>78</v>
      </c>
      <c r="CL94" s="69" t="s">
        <v>1</v>
      </c>
    </row>
    <row r="95" spans="1:90" s="6" customFormat="1" ht="37.5" customHeight="1">
      <c r="A95" s="70" t="s">
        <v>79</v>
      </c>
      <c r="B95" s="71"/>
      <c r="C95" s="72"/>
      <c r="D95" s="159" t="s">
        <v>14</v>
      </c>
      <c r="E95" s="159"/>
      <c r="F95" s="159"/>
      <c r="G95" s="159"/>
      <c r="H95" s="159"/>
      <c r="I95" s="73"/>
      <c r="J95" s="159" t="s">
        <v>17</v>
      </c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7">
        <f>'H - ROZVOJ DENNÍHO A TÝDE...'!J28</f>
        <v>0</v>
      </c>
      <c r="AH95" s="158"/>
      <c r="AI95" s="158"/>
      <c r="AJ95" s="158"/>
      <c r="AK95" s="158"/>
      <c r="AL95" s="158"/>
      <c r="AM95" s="158"/>
      <c r="AN95" s="157">
        <f>SUM(AG95,AT95)</f>
        <v>0</v>
      </c>
      <c r="AO95" s="158"/>
      <c r="AP95" s="158"/>
      <c r="AQ95" s="74" t="s">
        <v>80</v>
      </c>
      <c r="AR95" s="71"/>
      <c r="AS95" s="75">
        <v>0</v>
      </c>
      <c r="AT95" s="76">
        <f>ROUND(SUM(AV95:AW95),2)</f>
        <v>0</v>
      </c>
      <c r="AU95" s="77">
        <f>'H - ROZVOJ DENNÍHO A TÝDE...'!P123</f>
        <v>0</v>
      </c>
      <c r="AV95" s="76">
        <f>'H - ROZVOJ DENNÍHO A TÝDE...'!J31</f>
        <v>0</v>
      </c>
      <c r="AW95" s="76">
        <f>'H - ROZVOJ DENNÍHO A TÝDE...'!J32</f>
        <v>0</v>
      </c>
      <c r="AX95" s="76">
        <f>'H - ROZVOJ DENNÍHO A TÝDE...'!J33</f>
        <v>0</v>
      </c>
      <c r="AY95" s="76">
        <f>'H - ROZVOJ DENNÍHO A TÝDE...'!J34</f>
        <v>0</v>
      </c>
      <c r="AZ95" s="76">
        <f>'H - ROZVOJ DENNÍHO A TÝDE...'!F31</f>
        <v>0</v>
      </c>
      <c r="BA95" s="76">
        <f>'H - ROZVOJ DENNÍHO A TÝDE...'!F32</f>
        <v>0</v>
      </c>
      <c r="BB95" s="76">
        <f>'H - ROZVOJ DENNÍHO A TÝDE...'!F33</f>
        <v>0</v>
      </c>
      <c r="BC95" s="76">
        <f>'H - ROZVOJ DENNÍHO A TÝDE...'!F34</f>
        <v>0</v>
      </c>
      <c r="BD95" s="78">
        <f>'H - ROZVOJ DENNÍHO A TÝDE...'!F35</f>
        <v>0</v>
      </c>
      <c r="BT95" s="79" t="s">
        <v>81</v>
      </c>
      <c r="BU95" s="79" t="s">
        <v>82</v>
      </c>
      <c r="BV95" s="79" t="s">
        <v>77</v>
      </c>
      <c r="BW95" s="79" t="s">
        <v>5</v>
      </c>
      <c r="BX95" s="79" t="s">
        <v>78</v>
      </c>
      <c r="CL95" s="79" t="s">
        <v>1</v>
      </c>
    </row>
    <row r="96" spans="1:90" s="1" customFormat="1" ht="30" customHeight="1">
      <c r="B96" s="29"/>
      <c r="AR96" s="29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sheetProtection algorithmName="SHA-512" hashValue="BpgvziX/UMpTjotmxtzpM6xbMTk+kPjQCCHd2IkQLQbkokSK2isjHxA9R2ASfqePDzHTeu15bo36VTC+Wszuig==" saltValue="pzThxuBGLWEL/JjnwbrKMElD7NNZIl/KDpeQXBWyTDA1QnvN+2Cwf2z4OJLIn4roa9GS+6l/vYDtS5t6y+sNd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H - ROZVOJ DENNÍHO A TÝDE...'!C2" display="/" xr:uid="{00000000-0004-0000-0000-000000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3"/>
  <sheetViews>
    <sheetView showGridLines="0" tabSelected="1" topLeftCell="A26" workbookViewId="0">
      <selection activeCell="F44" sqref="F4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8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AT2" s="14" t="s">
        <v>5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2:46" ht="24.95" customHeight="1">
      <c r="B4" s="17"/>
      <c r="D4" s="18" t="s">
        <v>84</v>
      </c>
      <c r="L4" s="17"/>
      <c r="M4" s="80" t="s">
        <v>10</v>
      </c>
      <c r="AT4" s="14" t="s">
        <v>4</v>
      </c>
    </row>
    <row r="5" spans="2:46" ht="6.95" customHeight="1">
      <c r="B5" s="17"/>
      <c r="L5" s="17"/>
    </row>
    <row r="6" spans="2:46" s="1" customFormat="1" ht="12" customHeight="1">
      <c r="B6" s="29"/>
      <c r="D6" s="24" t="s">
        <v>16</v>
      </c>
      <c r="L6" s="29"/>
    </row>
    <row r="7" spans="2:46" s="1" customFormat="1" ht="30" customHeight="1">
      <c r="B7" s="29"/>
      <c r="E7" s="162" t="s">
        <v>17</v>
      </c>
      <c r="F7" s="189"/>
      <c r="G7" s="189"/>
      <c r="H7" s="189"/>
      <c r="L7" s="29"/>
    </row>
    <row r="8" spans="2:46" s="1" customFormat="1">
      <c r="B8" s="29"/>
      <c r="L8" s="29"/>
    </row>
    <row r="9" spans="2:46" s="1" customFormat="1" ht="12" customHeight="1">
      <c r="B9" s="29"/>
      <c r="D9" s="24" t="s">
        <v>18</v>
      </c>
      <c r="F9" s="22" t="s">
        <v>1</v>
      </c>
      <c r="I9" s="24" t="s">
        <v>19</v>
      </c>
      <c r="J9" s="22" t="s">
        <v>1</v>
      </c>
      <c r="L9" s="29"/>
    </row>
    <row r="10" spans="2:46" s="1" customFormat="1" ht="12" customHeight="1">
      <c r="B10" s="29"/>
      <c r="D10" s="24" t="s">
        <v>20</v>
      </c>
      <c r="F10" s="22" t="s">
        <v>21</v>
      </c>
      <c r="I10" s="24" t="s">
        <v>22</v>
      </c>
      <c r="J10" s="49" t="str">
        <f>'Rekapitulace stavby'!AN8</f>
        <v>16. 11. 2025</v>
      </c>
      <c r="L10" s="29"/>
    </row>
    <row r="11" spans="2:46" s="1" customFormat="1" ht="10.9" customHeight="1">
      <c r="B11" s="29"/>
      <c r="L11" s="29"/>
    </row>
    <row r="12" spans="2:46" s="1" customFormat="1" ht="12" customHeight="1">
      <c r="B12" s="29"/>
      <c r="D12" s="24" t="s">
        <v>24</v>
      </c>
      <c r="I12" s="24" t="s">
        <v>25</v>
      </c>
      <c r="J12" s="22" t="s">
        <v>1</v>
      </c>
      <c r="L12" s="29"/>
    </row>
    <row r="13" spans="2:46" s="1" customFormat="1" ht="18" customHeight="1">
      <c r="B13" s="29"/>
      <c r="E13" s="22" t="s">
        <v>26</v>
      </c>
      <c r="I13" s="24" t="s">
        <v>27</v>
      </c>
      <c r="J13" s="22" t="s">
        <v>1</v>
      </c>
      <c r="L13" s="29"/>
    </row>
    <row r="14" spans="2:46" s="1" customFormat="1" ht="6.95" customHeight="1">
      <c r="B14" s="29"/>
      <c r="L14" s="29"/>
    </row>
    <row r="15" spans="2:46" s="1" customFormat="1" ht="12" customHeight="1">
      <c r="B15" s="29"/>
      <c r="D15" s="24" t="s">
        <v>28</v>
      </c>
      <c r="I15" s="24" t="s">
        <v>25</v>
      </c>
      <c r="J15" s="25" t="str">
        <f>'Rekapitulace stavby'!AN13</f>
        <v>Vyplň údaj</v>
      </c>
      <c r="L15" s="29"/>
    </row>
    <row r="16" spans="2:46" s="1" customFormat="1" ht="18" customHeight="1">
      <c r="B16" s="29"/>
      <c r="E16" s="190" t="str">
        <f>'Rekapitulace stavby'!E14</f>
        <v>Vyplň údaj</v>
      </c>
      <c r="F16" s="181"/>
      <c r="G16" s="181"/>
      <c r="H16" s="181"/>
      <c r="I16" s="24" t="s">
        <v>27</v>
      </c>
      <c r="J16" s="25" t="str">
        <f>'Rekapitulace stavby'!AN14</f>
        <v>Vyplň údaj</v>
      </c>
      <c r="L16" s="29"/>
    </row>
    <row r="17" spans="2:12" s="1" customFormat="1" ht="6.95" customHeight="1">
      <c r="B17" s="29"/>
      <c r="L17" s="29"/>
    </row>
    <row r="18" spans="2:12" s="1" customFormat="1" ht="12" customHeight="1">
      <c r="B18" s="29"/>
      <c r="D18" s="24" t="s">
        <v>30</v>
      </c>
      <c r="I18" s="24" t="s">
        <v>25</v>
      </c>
      <c r="J18" s="22" t="s">
        <v>1</v>
      </c>
      <c r="L18" s="29"/>
    </row>
    <row r="19" spans="2:12" s="1" customFormat="1" ht="18" customHeight="1">
      <c r="B19" s="29"/>
      <c r="E19" s="22" t="s">
        <v>31</v>
      </c>
      <c r="I19" s="24" t="s">
        <v>27</v>
      </c>
      <c r="J19" s="22" t="s">
        <v>1</v>
      </c>
      <c r="L19" s="29"/>
    </row>
    <row r="20" spans="2:12" s="1" customFormat="1" ht="6.95" customHeight="1">
      <c r="B20" s="29"/>
      <c r="L20" s="29"/>
    </row>
    <row r="21" spans="2:12" s="1" customFormat="1" ht="12" customHeight="1">
      <c r="B21" s="29"/>
      <c r="D21" s="24" t="s">
        <v>33</v>
      </c>
      <c r="I21" s="24" t="s">
        <v>25</v>
      </c>
      <c r="J21" s="22" t="str">
        <f>IF('Rekapitulace stavby'!AN19="","",'Rekapitulace stavby'!AN19)</f>
        <v/>
      </c>
      <c r="L21" s="29"/>
    </row>
    <row r="22" spans="2:12" s="1" customFormat="1" ht="18" customHeight="1">
      <c r="B22" s="29"/>
      <c r="E22" s="22" t="str">
        <f>IF('Rekapitulace stavby'!E20="","",'Rekapitulace stavby'!E20)</f>
        <v xml:space="preserve"> </v>
      </c>
      <c r="I22" s="24" t="s">
        <v>27</v>
      </c>
      <c r="J22" s="22" t="str">
        <f>IF('Rekapitulace stavby'!AN20="","",'Rekapitulace stavby'!AN20)</f>
        <v/>
      </c>
      <c r="L22" s="29"/>
    </row>
    <row r="23" spans="2:12" s="1" customFormat="1" ht="6.95" customHeight="1">
      <c r="B23" s="29"/>
      <c r="L23" s="29"/>
    </row>
    <row r="24" spans="2:12" s="1" customFormat="1" ht="12" customHeight="1">
      <c r="B24" s="29"/>
      <c r="D24" s="24" t="s">
        <v>34</v>
      </c>
      <c r="L24" s="29"/>
    </row>
    <row r="25" spans="2:12" s="7" customFormat="1" ht="218.1" customHeight="1">
      <c r="B25" s="81"/>
      <c r="E25" s="185" t="s">
        <v>85</v>
      </c>
      <c r="F25" s="185"/>
      <c r="G25" s="185"/>
      <c r="H25" s="185"/>
      <c r="L25" s="81"/>
    </row>
    <row r="26" spans="2:12" s="1" customFormat="1" ht="6.95" customHeight="1">
      <c r="B26" s="29"/>
      <c r="L26" s="29"/>
    </row>
    <row r="27" spans="2:12" s="1" customFormat="1" ht="6.95" customHeight="1">
      <c r="B27" s="29"/>
      <c r="D27" s="50"/>
      <c r="E27" s="50"/>
      <c r="F27" s="50"/>
      <c r="G27" s="50"/>
      <c r="H27" s="50"/>
      <c r="I27" s="50"/>
      <c r="J27" s="50"/>
      <c r="K27" s="50"/>
      <c r="L27" s="29"/>
    </row>
    <row r="28" spans="2:12" s="1" customFormat="1" ht="25.35" customHeight="1">
      <c r="B28" s="29"/>
      <c r="D28" s="82" t="s">
        <v>36</v>
      </c>
      <c r="J28" s="63">
        <f>ROUND(J123, 2)</f>
        <v>0</v>
      </c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14.45" customHeight="1">
      <c r="B30" s="29"/>
      <c r="F30" s="32" t="s">
        <v>38</v>
      </c>
      <c r="I30" s="32" t="s">
        <v>37</v>
      </c>
      <c r="J30" s="32" t="s">
        <v>39</v>
      </c>
      <c r="L30" s="29"/>
    </row>
    <row r="31" spans="2:12" s="1" customFormat="1" ht="14.45" customHeight="1">
      <c r="B31" s="29"/>
      <c r="D31" s="52" t="s">
        <v>40</v>
      </c>
      <c r="E31" s="24" t="s">
        <v>41</v>
      </c>
      <c r="F31" s="83">
        <f>ROUND((SUM(BE123:BE182)),  2)</f>
        <v>0</v>
      </c>
      <c r="I31" s="84">
        <v>0.21</v>
      </c>
      <c r="J31" s="83">
        <f>ROUND(((SUM(BE123:BE182))*I31),  2)</f>
        <v>0</v>
      </c>
      <c r="L31" s="29"/>
    </row>
    <row r="32" spans="2:12" s="1" customFormat="1" ht="14.45" customHeight="1">
      <c r="B32" s="29"/>
      <c r="E32" s="24" t="s">
        <v>42</v>
      </c>
      <c r="F32" s="83">
        <f>ROUND((SUM(BF123:BF182)),  2)</f>
        <v>0</v>
      </c>
      <c r="I32" s="84">
        <v>0.12</v>
      </c>
      <c r="J32" s="83">
        <f>ROUND(((SUM(BF123:BF182))*I32),  2)</f>
        <v>0</v>
      </c>
      <c r="L32" s="29"/>
    </row>
    <row r="33" spans="2:12" s="1" customFormat="1" ht="14.45" hidden="1" customHeight="1">
      <c r="B33" s="29"/>
      <c r="E33" s="24" t="s">
        <v>43</v>
      </c>
      <c r="F33" s="83">
        <f>ROUND((SUM(BG123:BG182)),  2)</f>
        <v>0</v>
      </c>
      <c r="I33" s="84">
        <v>0.21</v>
      </c>
      <c r="J33" s="83">
        <f>0</f>
        <v>0</v>
      </c>
      <c r="L33" s="29"/>
    </row>
    <row r="34" spans="2:12" s="1" customFormat="1" ht="14.45" hidden="1" customHeight="1">
      <c r="B34" s="29"/>
      <c r="E34" s="24" t="s">
        <v>44</v>
      </c>
      <c r="F34" s="83">
        <f>ROUND((SUM(BH123:BH182)),  2)</f>
        <v>0</v>
      </c>
      <c r="I34" s="84">
        <v>0.12</v>
      </c>
      <c r="J34" s="83">
        <f>0</f>
        <v>0</v>
      </c>
      <c r="L34" s="29"/>
    </row>
    <row r="35" spans="2:12" s="1" customFormat="1" ht="14.45" hidden="1" customHeight="1">
      <c r="B35" s="29"/>
      <c r="E35" s="24" t="s">
        <v>45</v>
      </c>
      <c r="F35" s="83">
        <f>ROUND((SUM(BI123:BI182)),  2)</f>
        <v>0</v>
      </c>
      <c r="I35" s="84">
        <v>0</v>
      </c>
      <c r="J35" s="83">
        <f>0</f>
        <v>0</v>
      </c>
      <c r="L35" s="29"/>
    </row>
    <row r="36" spans="2:12" s="1" customFormat="1" ht="6.95" customHeight="1">
      <c r="B36" s="29"/>
      <c r="L36" s="29"/>
    </row>
    <row r="37" spans="2:12" s="1" customFormat="1" ht="25.35" customHeight="1">
      <c r="B37" s="29"/>
      <c r="C37" s="85"/>
      <c r="D37" s="86" t="s">
        <v>46</v>
      </c>
      <c r="E37" s="54"/>
      <c r="F37" s="54"/>
      <c r="G37" s="87" t="s">
        <v>47</v>
      </c>
      <c r="H37" s="88" t="s">
        <v>48</v>
      </c>
      <c r="I37" s="54"/>
      <c r="J37" s="89">
        <f>SUM(J28:J35)</f>
        <v>0</v>
      </c>
      <c r="K37" s="90"/>
      <c r="L37" s="29"/>
    </row>
    <row r="38" spans="2:12" s="1" customFormat="1" ht="4.9000000000000004" customHeight="1">
      <c r="B38" s="29"/>
      <c r="L38" s="29"/>
    </row>
    <row r="39" spans="2:12" ht="4.9000000000000004" customHeight="1">
      <c r="B39" s="17"/>
      <c r="L39" s="17"/>
    </row>
    <row r="40" spans="2:12" ht="4.9000000000000004" customHeight="1">
      <c r="B40" s="17"/>
      <c r="L40" s="17"/>
    </row>
    <row r="41" spans="2:12" ht="4.9000000000000004" customHeight="1">
      <c r="B41" s="17"/>
      <c r="L41" s="17"/>
    </row>
    <row r="42" spans="2:12" ht="4.9000000000000004" customHeight="1">
      <c r="B42" s="17"/>
      <c r="L42" s="17"/>
    </row>
    <row r="43" spans="2:12" ht="4.9000000000000004" customHeight="1">
      <c r="B43" s="17"/>
      <c r="L43" s="17"/>
    </row>
    <row r="44" spans="2:12" ht="4.9000000000000004" customHeight="1">
      <c r="B44" s="17"/>
      <c r="L44" s="17"/>
    </row>
    <row r="45" spans="2:12" ht="4.9000000000000004" customHeight="1">
      <c r="B45" s="17"/>
      <c r="L45" s="17"/>
    </row>
    <row r="46" spans="2:12" ht="4.9000000000000004" customHeight="1">
      <c r="B46" s="17"/>
      <c r="L46" s="17"/>
    </row>
    <row r="47" spans="2:12" ht="4.9000000000000004" customHeight="1">
      <c r="B47" s="17"/>
      <c r="L47" s="17"/>
    </row>
    <row r="48" spans="2:12" ht="4.9000000000000004" customHeight="1">
      <c r="B48" s="17"/>
      <c r="L48" s="17"/>
    </row>
    <row r="49" spans="2:12" ht="4.9000000000000004" customHeight="1">
      <c r="B49" s="17"/>
      <c r="L49" s="17"/>
    </row>
    <row r="50" spans="2:12" s="1" customFormat="1" ht="14.45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t="6.95" customHeight="1">
      <c r="B51" s="17"/>
      <c r="L51" s="17"/>
    </row>
    <row r="52" spans="2:12" ht="6.95" customHeight="1">
      <c r="B52" s="17"/>
      <c r="L52" s="17"/>
    </row>
    <row r="53" spans="2:12" ht="6.95" customHeight="1">
      <c r="B53" s="17"/>
      <c r="L53" s="17"/>
    </row>
    <row r="54" spans="2:12" ht="6.95" customHeight="1">
      <c r="B54" s="17"/>
      <c r="L54" s="17"/>
    </row>
    <row r="55" spans="2:12" ht="6.95" customHeight="1">
      <c r="B55" s="17"/>
      <c r="L55" s="17"/>
    </row>
    <row r="56" spans="2:12" ht="6.95" customHeight="1">
      <c r="B56" s="17"/>
      <c r="L56" s="17"/>
    </row>
    <row r="57" spans="2:12" ht="6.95" customHeight="1">
      <c r="B57" s="17"/>
      <c r="L57" s="17"/>
    </row>
    <row r="58" spans="2:12" ht="6.95" customHeight="1">
      <c r="B58" s="17"/>
      <c r="L58" s="17"/>
    </row>
    <row r="59" spans="2:12" ht="6.95" customHeight="1">
      <c r="B59" s="17"/>
      <c r="L59" s="17"/>
    </row>
    <row r="60" spans="2:12" ht="6.95" customHeight="1">
      <c r="B60" s="17"/>
      <c r="L60" s="17"/>
    </row>
    <row r="61" spans="2:12" s="1" customFormat="1" ht="12.75">
      <c r="B61" s="29"/>
      <c r="D61" s="40" t="s">
        <v>51</v>
      </c>
      <c r="E61" s="31"/>
      <c r="F61" s="91" t="s">
        <v>52</v>
      </c>
      <c r="G61" s="40" t="s">
        <v>51</v>
      </c>
      <c r="H61" s="31"/>
      <c r="I61" s="31"/>
      <c r="J61" s="92" t="s">
        <v>52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t="5.65" customHeight="1">
      <c r="B66" s="17"/>
      <c r="L66" s="17"/>
    </row>
    <row r="67" spans="2:12" ht="5.65" customHeight="1">
      <c r="B67" s="17"/>
      <c r="L67" s="17"/>
    </row>
    <row r="68" spans="2:12" ht="5.65" customHeight="1">
      <c r="B68" s="17"/>
      <c r="L68" s="17"/>
    </row>
    <row r="69" spans="2:12" ht="5.65" customHeight="1">
      <c r="B69" s="17"/>
      <c r="L69" s="17"/>
    </row>
    <row r="70" spans="2:12" ht="5.65" customHeight="1">
      <c r="B70" s="17"/>
      <c r="L70" s="17"/>
    </row>
    <row r="71" spans="2:12" ht="5.65" customHeight="1">
      <c r="B71" s="17"/>
      <c r="L71" s="17"/>
    </row>
    <row r="72" spans="2:12" ht="5.65" customHeight="1">
      <c r="B72" s="17"/>
      <c r="L72" s="17"/>
    </row>
    <row r="73" spans="2:12" ht="5.65" customHeight="1">
      <c r="B73" s="17"/>
      <c r="L73" s="17"/>
    </row>
    <row r="74" spans="2:12" ht="5.65" customHeight="1">
      <c r="B74" s="17"/>
      <c r="L74" s="17"/>
    </row>
    <row r="75" spans="2:12" ht="5.65" customHeight="1">
      <c r="B75" s="17"/>
      <c r="L75" s="17"/>
    </row>
    <row r="76" spans="2:12" s="1" customFormat="1" ht="12.75">
      <c r="B76" s="29"/>
      <c r="D76" s="40" t="s">
        <v>51</v>
      </c>
      <c r="E76" s="31"/>
      <c r="F76" s="91" t="s">
        <v>52</v>
      </c>
      <c r="G76" s="40" t="s">
        <v>51</v>
      </c>
      <c r="H76" s="31"/>
      <c r="I76" s="31"/>
      <c r="J76" s="92" t="s">
        <v>52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86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30" customHeight="1">
      <c r="B85" s="29"/>
      <c r="E85" s="162" t="str">
        <f>E7</f>
        <v>ROZVOJ DENNÍHO A TÝDENNÍHO STACIONÁŘE - VÝMĚNA INTERIÉR. DVEŘÍ Královský Vršek 1106/9 , Jihlava</v>
      </c>
      <c r="F85" s="189"/>
      <c r="G85" s="189"/>
      <c r="H85" s="189"/>
      <c r="L85" s="29"/>
    </row>
    <row r="86" spans="2:47" s="1" customFormat="1" ht="6.95" customHeight="1">
      <c r="B86" s="29"/>
      <c r="L86" s="29"/>
    </row>
    <row r="87" spans="2:47" s="1" customFormat="1" ht="12" customHeight="1">
      <c r="B87" s="29"/>
      <c r="C87" s="24" t="s">
        <v>20</v>
      </c>
      <c r="F87" s="22" t="str">
        <f>F10</f>
        <v xml:space="preserve"> </v>
      </c>
      <c r="I87" s="24" t="s">
        <v>22</v>
      </c>
      <c r="J87" s="49" t="str">
        <f>IF(J10="","",J10)</f>
        <v>16. 11. 2025</v>
      </c>
      <c r="L87" s="29"/>
    </row>
    <row r="88" spans="2:47" s="1" customFormat="1" ht="6.95" customHeight="1">
      <c r="B88" s="29"/>
      <c r="L88" s="29"/>
    </row>
    <row r="89" spans="2:47" s="1" customFormat="1" ht="25.7" customHeight="1">
      <c r="B89" s="29"/>
      <c r="C89" s="24" t="s">
        <v>24</v>
      </c>
      <c r="F89" s="22" t="str">
        <f>E13</f>
        <v>Statutární město Jihlava</v>
      </c>
      <c r="I89" s="24" t="s">
        <v>30</v>
      </c>
      <c r="J89" s="27" t="str">
        <f>E19</f>
        <v>Ing.arch.Zuzana Hrubešová</v>
      </c>
      <c r="L89" s="29"/>
    </row>
    <row r="90" spans="2:47" s="1" customFormat="1" ht="15.2" customHeight="1">
      <c r="B90" s="29"/>
      <c r="C90" s="24" t="s">
        <v>28</v>
      </c>
      <c r="F90" s="22" t="str">
        <f>IF(E16="","",E16)</f>
        <v>Vyplň údaj</v>
      </c>
      <c r="I90" s="24" t="s">
        <v>33</v>
      </c>
      <c r="J90" s="27" t="str">
        <f>E22</f>
        <v xml:space="preserve"> </v>
      </c>
      <c r="L90" s="29"/>
    </row>
    <row r="91" spans="2:47" s="1" customFormat="1" ht="10.35" customHeight="1">
      <c r="B91" s="29"/>
      <c r="L91" s="29"/>
    </row>
    <row r="92" spans="2:47" s="1" customFormat="1" ht="29.25" customHeight="1">
      <c r="B92" s="29"/>
      <c r="C92" s="93" t="s">
        <v>87</v>
      </c>
      <c r="D92" s="85"/>
      <c r="E92" s="85"/>
      <c r="F92" s="85"/>
      <c r="G92" s="85"/>
      <c r="H92" s="85"/>
      <c r="I92" s="85"/>
      <c r="J92" s="94" t="s">
        <v>88</v>
      </c>
      <c r="K92" s="85"/>
      <c r="L92" s="29"/>
    </row>
    <row r="93" spans="2:47" s="1" customFormat="1" ht="10.35" customHeight="1">
      <c r="B93" s="29"/>
      <c r="L93" s="29"/>
    </row>
    <row r="94" spans="2:47" s="1" customFormat="1" ht="22.9" customHeight="1">
      <c r="B94" s="29"/>
      <c r="C94" s="95" t="s">
        <v>89</v>
      </c>
      <c r="J94" s="63">
        <f>J123</f>
        <v>0</v>
      </c>
      <c r="L94" s="29"/>
      <c r="AU94" s="14" t="s">
        <v>90</v>
      </c>
    </row>
    <row r="95" spans="2:47" s="8" customFormat="1" ht="24.95" customHeight="1">
      <c r="B95" s="96"/>
      <c r="D95" s="97" t="s">
        <v>91</v>
      </c>
      <c r="E95" s="98"/>
      <c r="F95" s="98"/>
      <c r="G95" s="98"/>
      <c r="H95" s="98"/>
      <c r="I95" s="98"/>
      <c r="J95" s="99">
        <f>J124</f>
        <v>0</v>
      </c>
      <c r="L95" s="96"/>
    </row>
    <row r="96" spans="2:47" s="9" customFormat="1" ht="19.899999999999999" customHeight="1">
      <c r="B96" s="100"/>
      <c r="D96" s="101" t="s">
        <v>92</v>
      </c>
      <c r="E96" s="102"/>
      <c r="F96" s="102"/>
      <c r="G96" s="102"/>
      <c r="H96" s="102"/>
      <c r="I96" s="102"/>
      <c r="J96" s="103">
        <f>J125</f>
        <v>0</v>
      </c>
      <c r="L96" s="100"/>
    </row>
    <row r="97" spans="2:12" s="9" customFormat="1" ht="19.899999999999999" customHeight="1">
      <c r="B97" s="100"/>
      <c r="D97" s="101" t="s">
        <v>93</v>
      </c>
      <c r="E97" s="102"/>
      <c r="F97" s="102"/>
      <c r="G97" s="102"/>
      <c r="H97" s="102"/>
      <c r="I97" s="102"/>
      <c r="J97" s="103">
        <f>J132</f>
        <v>0</v>
      </c>
      <c r="L97" s="100"/>
    </row>
    <row r="98" spans="2:12" s="9" customFormat="1" ht="19.899999999999999" customHeight="1">
      <c r="B98" s="100"/>
      <c r="D98" s="101" t="s">
        <v>94</v>
      </c>
      <c r="E98" s="102"/>
      <c r="F98" s="102"/>
      <c r="G98" s="102"/>
      <c r="H98" s="102"/>
      <c r="I98" s="102"/>
      <c r="J98" s="103">
        <f>J140</f>
        <v>0</v>
      </c>
      <c r="L98" s="100"/>
    </row>
    <row r="99" spans="2:12" s="9" customFormat="1" ht="19.899999999999999" customHeight="1">
      <c r="B99" s="100"/>
      <c r="D99" s="101" t="s">
        <v>95</v>
      </c>
      <c r="E99" s="102"/>
      <c r="F99" s="102"/>
      <c r="G99" s="102"/>
      <c r="H99" s="102"/>
      <c r="I99" s="102"/>
      <c r="J99" s="103">
        <f>J144</f>
        <v>0</v>
      </c>
      <c r="L99" s="100"/>
    </row>
    <row r="100" spans="2:12" s="9" customFormat="1" ht="19.899999999999999" customHeight="1">
      <c r="B100" s="100"/>
      <c r="D100" s="101" t="s">
        <v>96</v>
      </c>
      <c r="E100" s="102"/>
      <c r="F100" s="102"/>
      <c r="G100" s="102"/>
      <c r="H100" s="102"/>
      <c r="I100" s="102"/>
      <c r="J100" s="103">
        <f>J151</f>
        <v>0</v>
      </c>
      <c r="L100" s="100"/>
    </row>
    <row r="101" spans="2:12" s="8" customFormat="1" ht="24.95" customHeight="1">
      <c r="B101" s="96"/>
      <c r="D101" s="97" t="s">
        <v>97</v>
      </c>
      <c r="E101" s="98"/>
      <c r="F101" s="98"/>
      <c r="G101" s="98"/>
      <c r="H101" s="98"/>
      <c r="I101" s="98"/>
      <c r="J101" s="99">
        <f>J153</f>
        <v>0</v>
      </c>
      <c r="L101" s="96"/>
    </row>
    <row r="102" spans="2:12" s="9" customFormat="1" ht="19.899999999999999" customHeight="1">
      <c r="B102" s="100"/>
      <c r="D102" s="101" t="s">
        <v>98</v>
      </c>
      <c r="E102" s="102"/>
      <c r="F102" s="102"/>
      <c r="G102" s="102"/>
      <c r="H102" s="102"/>
      <c r="I102" s="102"/>
      <c r="J102" s="103">
        <f>J154</f>
        <v>0</v>
      </c>
      <c r="L102" s="100"/>
    </row>
    <row r="103" spans="2:12" s="9" customFormat="1" ht="19.899999999999999" customHeight="1">
      <c r="B103" s="100"/>
      <c r="D103" s="101" t="s">
        <v>99</v>
      </c>
      <c r="E103" s="102"/>
      <c r="F103" s="102"/>
      <c r="G103" s="102"/>
      <c r="H103" s="102"/>
      <c r="I103" s="102"/>
      <c r="J103" s="103">
        <f>J166</f>
        <v>0</v>
      </c>
      <c r="L103" s="100"/>
    </row>
    <row r="104" spans="2:12" s="9" customFormat="1" ht="19.899999999999999" customHeight="1">
      <c r="B104" s="100"/>
      <c r="D104" s="101" t="s">
        <v>100</v>
      </c>
      <c r="E104" s="102"/>
      <c r="F104" s="102"/>
      <c r="G104" s="102"/>
      <c r="H104" s="102"/>
      <c r="I104" s="102"/>
      <c r="J104" s="103">
        <f>J173</f>
        <v>0</v>
      </c>
      <c r="L104" s="100"/>
    </row>
    <row r="105" spans="2:12" s="8" customFormat="1" ht="24.95" customHeight="1">
      <c r="B105" s="96"/>
      <c r="D105" s="97" t="s">
        <v>101</v>
      </c>
      <c r="E105" s="98"/>
      <c r="F105" s="98"/>
      <c r="G105" s="98"/>
      <c r="H105" s="98"/>
      <c r="I105" s="98"/>
      <c r="J105" s="99">
        <f>J177</f>
        <v>0</v>
      </c>
      <c r="L105" s="96"/>
    </row>
    <row r="106" spans="2:12" s="1" customFormat="1" ht="21.75" customHeight="1">
      <c r="B106" s="29"/>
      <c r="L106" s="29"/>
    </row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5" customHeight="1">
      <c r="B112" s="29"/>
      <c r="C112" s="18" t="s">
        <v>102</v>
      </c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30" customHeight="1">
      <c r="B115" s="29"/>
      <c r="E115" s="162" t="str">
        <f>E7</f>
        <v>ROZVOJ DENNÍHO A TÝDENNÍHO STACIONÁŘE - VÝMĚNA INTERIÉR. DVEŘÍ Královský Vršek 1106/9 , Jihlava</v>
      </c>
      <c r="F115" s="189"/>
      <c r="G115" s="189"/>
      <c r="H115" s="189"/>
      <c r="L115" s="29"/>
    </row>
    <row r="116" spans="2:65" s="1" customFormat="1" ht="6.95" customHeight="1">
      <c r="B116" s="29"/>
      <c r="L116" s="29"/>
    </row>
    <row r="117" spans="2:65" s="1" customFormat="1" ht="12" customHeight="1">
      <c r="B117" s="29"/>
      <c r="C117" s="24" t="s">
        <v>20</v>
      </c>
      <c r="F117" s="22" t="str">
        <f>F10</f>
        <v xml:space="preserve"> </v>
      </c>
      <c r="I117" s="24" t="s">
        <v>22</v>
      </c>
      <c r="J117" s="49" t="str">
        <f>IF(J10="","",J10)</f>
        <v>16. 11. 2025</v>
      </c>
      <c r="L117" s="29"/>
    </row>
    <row r="118" spans="2:65" s="1" customFormat="1" ht="6.95" customHeight="1">
      <c r="B118" s="29"/>
      <c r="L118" s="29"/>
    </row>
    <row r="119" spans="2:65" s="1" customFormat="1" ht="25.7" customHeight="1">
      <c r="B119" s="29"/>
      <c r="C119" s="24" t="s">
        <v>24</v>
      </c>
      <c r="F119" s="22" t="str">
        <f>E13</f>
        <v>Statutární město Jihlava</v>
      </c>
      <c r="I119" s="24" t="s">
        <v>30</v>
      </c>
      <c r="J119" s="27" t="str">
        <f>E19</f>
        <v>Ing.arch.Zuzana Hrubešová</v>
      </c>
      <c r="L119" s="29"/>
    </row>
    <row r="120" spans="2:65" s="1" customFormat="1" ht="15.2" customHeight="1">
      <c r="B120" s="29"/>
      <c r="C120" s="24" t="s">
        <v>28</v>
      </c>
      <c r="F120" s="22" t="str">
        <f>IF(E16="","",E16)</f>
        <v>Vyplň údaj</v>
      </c>
      <c r="I120" s="24" t="s">
        <v>33</v>
      </c>
      <c r="J120" s="27" t="str">
        <f>E22</f>
        <v xml:space="preserve"> </v>
      </c>
      <c r="L120" s="29"/>
    </row>
    <row r="121" spans="2:65" s="1" customFormat="1" ht="10.35" customHeight="1">
      <c r="B121" s="29"/>
      <c r="L121" s="29"/>
    </row>
    <row r="122" spans="2:65" s="10" customFormat="1" ht="29.25" customHeight="1">
      <c r="B122" s="104"/>
      <c r="C122" s="105" t="s">
        <v>103</v>
      </c>
      <c r="D122" s="106" t="s">
        <v>61</v>
      </c>
      <c r="E122" s="106" t="s">
        <v>57</v>
      </c>
      <c r="F122" s="106" t="s">
        <v>58</v>
      </c>
      <c r="G122" s="106" t="s">
        <v>104</v>
      </c>
      <c r="H122" s="106" t="s">
        <v>105</v>
      </c>
      <c r="I122" s="106" t="s">
        <v>106</v>
      </c>
      <c r="J122" s="107" t="s">
        <v>88</v>
      </c>
      <c r="K122" s="108" t="s">
        <v>107</v>
      </c>
      <c r="L122" s="104"/>
      <c r="M122" s="56" t="s">
        <v>1</v>
      </c>
      <c r="N122" s="57" t="s">
        <v>40</v>
      </c>
      <c r="O122" s="57" t="s">
        <v>108</v>
      </c>
      <c r="P122" s="57" t="s">
        <v>109</v>
      </c>
      <c r="Q122" s="57" t="s">
        <v>110</v>
      </c>
      <c r="R122" s="57" t="s">
        <v>111</v>
      </c>
      <c r="S122" s="57" t="s">
        <v>112</v>
      </c>
      <c r="T122" s="57" t="s">
        <v>113</v>
      </c>
      <c r="U122" s="58" t="s">
        <v>114</v>
      </c>
    </row>
    <row r="123" spans="2:65" s="1" customFormat="1" ht="22.9" customHeight="1">
      <c r="B123" s="29"/>
      <c r="C123" s="61" t="s">
        <v>115</v>
      </c>
      <c r="J123" s="109">
        <f>BK123</f>
        <v>0</v>
      </c>
      <c r="L123" s="29"/>
      <c r="M123" s="59"/>
      <c r="N123" s="50"/>
      <c r="O123" s="50"/>
      <c r="P123" s="110">
        <f>P124+P153+P177</f>
        <v>0</v>
      </c>
      <c r="Q123" s="50"/>
      <c r="R123" s="110">
        <f>R124+R153+R177</f>
        <v>0.29623812000000005</v>
      </c>
      <c r="S123" s="50"/>
      <c r="T123" s="110">
        <f>T124+T153+T177</f>
        <v>2.2444250000000001</v>
      </c>
      <c r="U123" s="51"/>
      <c r="AT123" s="14" t="s">
        <v>75</v>
      </c>
      <c r="AU123" s="14" t="s">
        <v>90</v>
      </c>
      <c r="BK123" s="111">
        <f>BK124+BK153+BK177</f>
        <v>0</v>
      </c>
    </row>
    <row r="124" spans="2:65" s="11" customFormat="1" ht="25.9" customHeight="1">
      <c r="B124" s="112"/>
      <c r="D124" s="113" t="s">
        <v>75</v>
      </c>
      <c r="E124" s="114" t="s">
        <v>116</v>
      </c>
      <c r="F124" s="114" t="s">
        <v>117</v>
      </c>
      <c r="I124" s="115"/>
      <c r="J124" s="116">
        <f>BK124</f>
        <v>0</v>
      </c>
      <c r="L124" s="112"/>
      <c r="M124" s="117"/>
      <c r="P124" s="118">
        <f>P125+P132+P140+P144+P151</f>
        <v>0</v>
      </c>
      <c r="R124" s="118">
        <f>R125+R132+R140+R144+R151</f>
        <v>0.26497812000000004</v>
      </c>
      <c r="T124" s="118">
        <f>T125+T132+T140+T144+T151</f>
        <v>2.2444250000000001</v>
      </c>
      <c r="U124" s="119"/>
      <c r="AR124" s="113" t="s">
        <v>81</v>
      </c>
      <c r="AT124" s="120" t="s">
        <v>75</v>
      </c>
      <c r="AU124" s="120" t="s">
        <v>76</v>
      </c>
      <c r="AY124" s="113" t="s">
        <v>118</v>
      </c>
      <c r="BK124" s="121">
        <f>BK125+BK132+BK140+BK144+BK151</f>
        <v>0</v>
      </c>
    </row>
    <row r="125" spans="2:65" s="11" customFormat="1" ht="22.9" customHeight="1">
      <c r="B125" s="112"/>
      <c r="D125" s="113" t="s">
        <v>75</v>
      </c>
      <c r="E125" s="122" t="s">
        <v>119</v>
      </c>
      <c r="F125" s="122" t="s">
        <v>120</v>
      </c>
      <c r="I125" s="115"/>
      <c r="J125" s="123">
        <f>BK125</f>
        <v>0</v>
      </c>
      <c r="L125" s="112"/>
      <c r="M125" s="117"/>
      <c r="P125" s="118">
        <f>SUM(P126:P131)</f>
        <v>0</v>
      </c>
      <c r="R125" s="118">
        <f>SUM(R126:R131)</f>
        <v>0.26367812000000002</v>
      </c>
      <c r="T125" s="118">
        <f>SUM(T126:T131)</f>
        <v>0</v>
      </c>
      <c r="U125" s="119"/>
      <c r="AR125" s="113" t="s">
        <v>81</v>
      </c>
      <c r="AT125" s="120" t="s">
        <v>75</v>
      </c>
      <c r="AU125" s="120" t="s">
        <v>81</v>
      </c>
      <c r="AY125" s="113" t="s">
        <v>118</v>
      </c>
      <c r="BK125" s="121">
        <f>SUM(BK126:BK131)</f>
        <v>0</v>
      </c>
    </row>
    <row r="126" spans="2:65" s="1" customFormat="1" ht="21.75" customHeight="1">
      <c r="B126" s="29"/>
      <c r="C126" s="124" t="s">
        <v>81</v>
      </c>
      <c r="D126" s="124" t="s">
        <v>121</v>
      </c>
      <c r="E126" s="125" t="s">
        <v>122</v>
      </c>
      <c r="F126" s="126" t="s">
        <v>123</v>
      </c>
      <c r="G126" s="127" t="s">
        <v>124</v>
      </c>
      <c r="H126" s="128">
        <v>7.6139999999999999</v>
      </c>
      <c r="I126" s="129"/>
      <c r="J126" s="130">
        <f>ROUND(I126*H126,2)</f>
        <v>0</v>
      </c>
      <c r="K126" s="131"/>
      <c r="L126" s="29"/>
      <c r="M126" s="132" t="s">
        <v>1</v>
      </c>
      <c r="N126" s="133" t="s">
        <v>41</v>
      </c>
      <c r="P126" s="134">
        <f>O126*H126</f>
        <v>0</v>
      </c>
      <c r="Q126" s="134">
        <v>3.3579999999999999E-2</v>
      </c>
      <c r="R126" s="134">
        <f>Q126*H126</f>
        <v>0.25567812000000001</v>
      </c>
      <c r="S126" s="134">
        <v>0</v>
      </c>
      <c r="T126" s="134">
        <f>S126*H126</f>
        <v>0</v>
      </c>
      <c r="U126" s="135" t="s">
        <v>1</v>
      </c>
      <c r="AR126" s="136" t="s">
        <v>125</v>
      </c>
      <c r="AT126" s="136" t="s">
        <v>121</v>
      </c>
      <c r="AU126" s="136" t="s">
        <v>83</v>
      </c>
      <c r="AY126" s="14" t="s">
        <v>118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4" t="s">
        <v>81</v>
      </c>
      <c r="BK126" s="137">
        <f>ROUND(I126*H126,2)</f>
        <v>0</v>
      </c>
      <c r="BL126" s="14" t="s">
        <v>125</v>
      </c>
      <c r="BM126" s="136" t="s">
        <v>126</v>
      </c>
    </row>
    <row r="127" spans="2:65" s="12" customFormat="1">
      <c r="B127" s="138"/>
      <c r="D127" s="139" t="s">
        <v>127</v>
      </c>
      <c r="E127" s="140" t="s">
        <v>1</v>
      </c>
      <c r="F127" s="141" t="s">
        <v>128</v>
      </c>
      <c r="H127" s="142">
        <v>7.6139999999999999</v>
      </c>
      <c r="I127" s="143"/>
      <c r="L127" s="138"/>
      <c r="M127" s="144"/>
      <c r="U127" s="145"/>
      <c r="AT127" s="140" t="s">
        <v>127</v>
      </c>
      <c r="AU127" s="140" t="s">
        <v>83</v>
      </c>
      <c r="AV127" s="12" t="s">
        <v>83</v>
      </c>
      <c r="AW127" s="12" t="s">
        <v>32</v>
      </c>
      <c r="AX127" s="12" t="s">
        <v>76</v>
      </c>
      <c r="AY127" s="140" t="s">
        <v>118</v>
      </c>
    </row>
    <row r="128" spans="2:65" s="1" customFormat="1" ht="16.5" customHeight="1">
      <c r="B128" s="29"/>
      <c r="C128" s="124" t="s">
        <v>83</v>
      </c>
      <c r="D128" s="124" t="s">
        <v>121</v>
      </c>
      <c r="E128" s="125" t="s">
        <v>129</v>
      </c>
      <c r="F128" s="126" t="s">
        <v>130</v>
      </c>
      <c r="G128" s="127" t="s">
        <v>124</v>
      </c>
      <c r="H128" s="128">
        <v>50</v>
      </c>
      <c r="I128" s="129"/>
      <c r="J128" s="130">
        <f>ROUND(I128*H128,2)</f>
        <v>0</v>
      </c>
      <c r="K128" s="131"/>
      <c r="L128" s="29"/>
      <c r="M128" s="132" t="s">
        <v>1</v>
      </c>
      <c r="N128" s="133" t="s">
        <v>41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4">
        <f>S128*H128</f>
        <v>0</v>
      </c>
      <c r="U128" s="135" t="s">
        <v>1</v>
      </c>
      <c r="AR128" s="136" t="s">
        <v>125</v>
      </c>
      <c r="AT128" s="136" t="s">
        <v>121</v>
      </c>
      <c r="AU128" s="136" t="s">
        <v>83</v>
      </c>
      <c r="AY128" s="14" t="s">
        <v>118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4" t="s">
        <v>81</v>
      </c>
      <c r="BK128" s="137">
        <f>ROUND(I128*H128,2)</f>
        <v>0</v>
      </c>
      <c r="BL128" s="14" t="s">
        <v>125</v>
      </c>
      <c r="BM128" s="136" t="s">
        <v>131</v>
      </c>
    </row>
    <row r="129" spans="2:65" s="1" customFormat="1" ht="21.75" customHeight="1">
      <c r="B129" s="29"/>
      <c r="C129" s="124" t="s">
        <v>132</v>
      </c>
      <c r="D129" s="124" t="s">
        <v>121</v>
      </c>
      <c r="E129" s="125" t="s">
        <v>133</v>
      </c>
      <c r="F129" s="126" t="s">
        <v>134</v>
      </c>
      <c r="G129" s="127" t="s">
        <v>124</v>
      </c>
      <c r="H129" s="128">
        <v>40</v>
      </c>
      <c r="I129" s="129"/>
      <c r="J129" s="130">
        <f>ROUND(I129*H129,2)</f>
        <v>0</v>
      </c>
      <c r="K129" s="131"/>
      <c r="L129" s="29"/>
      <c r="M129" s="132" t="s">
        <v>1</v>
      </c>
      <c r="N129" s="133" t="s">
        <v>41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4">
        <f>S129*H129</f>
        <v>0</v>
      </c>
      <c r="U129" s="135" t="s">
        <v>1</v>
      </c>
      <c r="AR129" s="136" t="s">
        <v>125</v>
      </c>
      <c r="AT129" s="136" t="s">
        <v>121</v>
      </c>
      <c r="AU129" s="136" t="s">
        <v>83</v>
      </c>
      <c r="AY129" s="14" t="s">
        <v>118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4" t="s">
        <v>81</v>
      </c>
      <c r="BK129" s="137">
        <f>ROUND(I129*H129,2)</f>
        <v>0</v>
      </c>
      <c r="BL129" s="14" t="s">
        <v>125</v>
      </c>
      <c r="BM129" s="136" t="s">
        <v>135</v>
      </c>
    </row>
    <row r="130" spans="2:65" s="1" customFormat="1" ht="21.75" customHeight="1">
      <c r="B130" s="29"/>
      <c r="C130" s="124" t="s">
        <v>125</v>
      </c>
      <c r="D130" s="124" t="s">
        <v>121</v>
      </c>
      <c r="E130" s="125" t="s">
        <v>136</v>
      </c>
      <c r="F130" s="126" t="s">
        <v>137</v>
      </c>
      <c r="G130" s="127" t="s">
        <v>138</v>
      </c>
      <c r="H130" s="128">
        <v>20</v>
      </c>
      <c r="I130" s="129"/>
      <c r="J130" s="130">
        <f>ROUND(I130*H130,2)</f>
        <v>0</v>
      </c>
      <c r="K130" s="131"/>
      <c r="L130" s="29"/>
      <c r="M130" s="132" t="s">
        <v>1</v>
      </c>
      <c r="N130" s="133" t="s">
        <v>41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4">
        <f>S130*H130</f>
        <v>0</v>
      </c>
      <c r="U130" s="135" t="s">
        <v>1</v>
      </c>
      <c r="AR130" s="136" t="s">
        <v>125</v>
      </c>
      <c r="AT130" s="136" t="s">
        <v>121</v>
      </c>
      <c r="AU130" s="136" t="s">
        <v>83</v>
      </c>
      <c r="AY130" s="14" t="s">
        <v>118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4" t="s">
        <v>81</v>
      </c>
      <c r="BK130" s="137">
        <f>ROUND(I130*H130,2)</f>
        <v>0</v>
      </c>
      <c r="BL130" s="14" t="s">
        <v>125</v>
      </c>
      <c r="BM130" s="136" t="s">
        <v>139</v>
      </c>
    </row>
    <row r="131" spans="2:65" s="1" customFormat="1" ht="21.75" customHeight="1">
      <c r="B131" s="29"/>
      <c r="C131" s="124" t="s">
        <v>140</v>
      </c>
      <c r="D131" s="124" t="s">
        <v>121</v>
      </c>
      <c r="E131" s="125" t="s">
        <v>141</v>
      </c>
      <c r="F131" s="126" t="s">
        <v>142</v>
      </c>
      <c r="G131" s="127" t="s">
        <v>124</v>
      </c>
      <c r="H131" s="128">
        <v>200</v>
      </c>
      <c r="I131" s="129"/>
      <c r="J131" s="130">
        <f>ROUND(I131*H131,2)</f>
        <v>0</v>
      </c>
      <c r="K131" s="131"/>
      <c r="L131" s="29"/>
      <c r="M131" s="132" t="s">
        <v>1</v>
      </c>
      <c r="N131" s="133" t="s">
        <v>41</v>
      </c>
      <c r="P131" s="134">
        <f>O131*H131</f>
        <v>0</v>
      </c>
      <c r="Q131" s="134">
        <v>4.0000000000000003E-5</v>
      </c>
      <c r="R131" s="134">
        <f>Q131*H131</f>
        <v>8.0000000000000002E-3</v>
      </c>
      <c r="S131" s="134">
        <v>0</v>
      </c>
      <c r="T131" s="134">
        <f>S131*H131</f>
        <v>0</v>
      </c>
      <c r="U131" s="135" t="s">
        <v>1</v>
      </c>
      <c r="AR131" s="136" t="s">
        <v>125</v>
      </c>
      <c r="AT131" s="136" t="s">
        <v>121</v>
      </c>
      <c r="AU131" s="136" t="s">
        <v>83</v>
      </c>
      <c r="AY131" s="14" t="s">
        <v>118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4" t="s">
        <v>81</v>
      </c>
      <c r="BK131" s="137">
        <f>ROUND(I131*H131,2)</f>
        <v>0</v>
      </c>
      <c r="BL131" s="14" t="s">
        <v>125</v>
      </c>
      <c r="BM131" s="136" t="s">
        <v>143</v>
      </c>
    </row>
    <row r="132" spans="2:65" s="11" customFormat="1" ht="22.9" customHeight="1">
      <c r="B132" s="112"/>
      <c r="D132" s="113" t="s">
        <v>75</v>
      </c>
      <c r="E132" s="122" t="s">
        <v>144</v>
      </c>
      <c r="F132" s="122" t="s">
        <v>145</v>
      </c>
      <c r="I132" s="115"/>
      <c r="J132" s="123">
        <f>BK132</f>
        <v>0</v>
      </c>
      <c r="L132" s="112"/>
      <c r="M132" s="117"/>
      <c r="P132" s="118">
        <f>SUM(P133:P139)</f>
        <v>0</v>
      </c>
      <c r="R132" s="118">
        <f>SUM(R133:R139)</f>
        <v>1.2999999999999999E-3</v>
      </c>
      <c r="T132" s="118">
        <f>SUM(T133:T139)</f>
        <v>1.9944250000000001</v>
      </c>
      <c r="U132" s="119"/>
      <c r="AR132" s="113" t="s">
        <v>81</v>
      </c>
      <c r="AT132" s="120" t="s">
        <v>75</v>
      </c>
      <c r="AU132" s="120" t="s">
        <v>81</v>
      </c>
      <c r="AY132" s="113" t="s">
        <v>118</v>
      </c>
      <c r="BK132" s="121">
        <f>SUM(BK133:BK139)</f>
        <v>0</v>
      </c>
    </row>
    <row r="133" spans="2:65" s="1" customFormat="1" ht="21.75" customHeight="1">
      <c r="B133" s="29"/>
      <c r="C133" s="124" t="s">
        <v>119</v>
      </c>
      <c r="D133" s="124" t="s">
        <v>121</v>
      </c>
      <c r="E133" s="125" t="s">
        <v>146</v>
      </c>
      <c r="F133" s="126" t="s">
        <v>147</v>
      </c>
      <c r="G133" s="127" t="s">
        <v>148</v>
      </c>
      <c r="H133" s="128">
        <v>22</v>
      </c>
      <c r="I133" s="129"/>
      <c r="J133" s="130">
        <f>ROUND(I133*H133,2)</f>
        <v>0</v>
      </c>
      <c r="K133" s="131"/>
      <c r="L133" s="29"/>
      <c r="M133" s="132" t="s">
        <v>1</v>
      </c>
      <c r="N133" s="133" t="s">
        <v>41</v>
      </c>
      <c r="P133" s="134">
        <f>O133*H133</f>
        <v>0</v>
      </c>
      <c r="Q133" s="134">
        <v>0</v>
      </c>
      <c r="R133" s="134">
        <f>Q133*H133</f>
        <v>0</v>
      </c>
      <c r="S133" s="134">
        <v>2.4E-2</v>
      </c>
      <c r="T133" s="134">
        <f>S133*H133</f>
        <v>0.52800000000000002</v>
      </c>
      <c r="U133" s="135" t="s">
        <v>1</v>
      </c>
      <c r="AR133" s="136" t="s">
        <v>125</v>
      </c>
      <c r="AT133" s="136" t="s">
        <v>121</v>
      </c>
      <c r="AU133" s="136" t="s">
        <v>83</v>
      </c>
      <c r="AY133" s="14" t="s">
        <v>118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4" t="s">
        <v>81</v>
      </c>
      <c r="BK133" s="137">
        <f>ROUND(I133*H133,2)</f>
        <v>0</v>
      </c>
      <c r="BL133" s="14" t="s">
        <v>125</v>
      </c>
      <c r="BM133" s="136" t="s">
        <v>149</v>
      </c>
    </row>
    <row r="134" spans="2:65" s="1" customFormat="1" ht="21.75" customHeight="1">
      <c r="B134" s="29"/>
      <c r="C134" s="124" t="s">
        <v>150</v>
      </c>
      <c r="D134" s="124" t="s">
        <v>121</v>
      </c>
      <c r="E134" s="125" t="s">
        <v>151</v>
      </c>
      <c r="F134" s="126" t="s">
        <v>152</v>
      </c>
      <c r="G134" s="127" t="s">
        <v>148</v>
      </c>
      <c r="H134" s="128">
        <v>4</v>
      </c>
      <c r="I134" s="129"/>
      <c r="J134" s="130">
        <f>ROUND(I134*H134,2)</f>
        <v>0</v>
      </c>
      <c r="K134" s="131"/>
      <c r="L134" s="29"/>
      <c r="M134" s="132" t="s">
        <v>1</v>
      </c>
      <c r="N134" s="133" t="s">
        <v>41</v>
      </c>
      <c r="P134" s="134">
        <f>O134*H134</f>
        <v>0</v>
      </c>
      <c r="Q134" s="134">
        <v>0</v>
      </c>
      <c r="R134" s="134">
        <f>Q134*H134</f>
        <v>0</v>
      </c>
      <c r="S134" s="134">
        <v>2.8000000000000001E-2</v>
      </c>
      <c r="T134" s="134">
        <f>S134*H134</f>
        <v>0.112</v>
      </c>
      <c r="U134" s="135" t="s">
        <v>1</v>
      </c>
      <c r="AR134" s="136" t="s">
        <v>153</v>
      </c>
      <c r="AT134" s="136" t="s">
        <v>121</v>
      </c>
      <c r="AU134" s="136" t="s">
        <v>83</v>
      </c>
      <c r="AY134" s="14" t="s">
        <v>118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4" t="s">
        <v>81</v>
      </c>
      <c r="BK134" s="137">
        <f>ROUND(I134*H134,2)</f>
        <v>0</v>
      </c>
      <c r="BL134" s="14" t="s">
        <v>153</v>
      </c>
      <c r="BM134" s="136" t="s">
        <v>154</v>
      </c>
    </row>
    <row r="135" spans="2:65" s="1" customFormat="1" ht="33" customHeight="1">
      <c r="B135" s="29"/>
      <c r="C135" s="124" t="s">
        <v>155</v>
      </c>
      <c r="D135" s="124" t="s">
        <v>121</v>
      </c>
      <c r="E135" s="125" t="s">
        <v>156</v>
      </c>
      <c r="F135" s="126" t="s">
        <v>157</v>
      </c>
      <c r="G135" s="127" t="s">
        <v>124</v>
      </c>
      <c r="H135" s="128">
        <v>10</v>
      </c>
      <c r="I135" s="129"/>
      <c r="J135" s="130">
        <f>ROUND(I135*H135,2)</f>
        <v>0</v>
      </c>
      <c r="K135" s="131"/>
      <c r="L135" s="29"/>
      <c r="M135" s="132" t="s">
        <v>1</v>
      </c>
      <c r="N135" s="133" t="s">
        <v>41</v>
      </c>
      <c r="P135" s="134">
        <f>O135*H135</f>
        <v>0</v>
      </c>
      <c r="Q135" s="134">
        <v>1.2999999999999999E-4</v>
      </c>
      <c r="R135" s="134">
        <f>Q135*H135</f>
        <v>1.2999999999999999E-3</v>
      </c>
      <c r="S135" s="134">
        <v>0</v>
      </c>
      <c r="T135" s="134">
        <f>S135*H135</f>
        <v>0</v>
      </c>
      <c r="U135" s="135" t="s">
        <v>1</v>
      </c>
      <c r="AR135" s="136" t="s">
        <v>125</v>
      </c>
      <c r="AT135" s="136" t="s">
        <v>121</v>
      </c>
      <c r="AU135" s="136" t="s">
        <v>83</v>
      </c>
      <c r="AY135" s="14" t="s">
        <v>118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4" t="s">
        <v>81</v>
      </c>
      <c r="BK135" s="137">
        <f>ROUND(I135*H135,2)</f>
        <v>0</v>
      </c>
      <c r="BL135" s="14" t="s">
        <v>125</v>
      </c>
      <c r="BM135" s="136" t="s">
        <v>158</v>
      </c>
    </row>
    <row r="136" spans="2:65" s="1" customFormat="1" ht="21.75" customHeight="1">
      <c r="B136" s="29"/>
      <c r="C136" s="124" t="s">
        <v>144</v>
      </c>
      <c r="D136" s="124" t="s">
        <v>121</v>
      </c>
      <c r="E136" s="125" t="s">
        <v>159</v>
      </c>
      <c r="F136" s="126" t="s">
        <v>160</v>
      </c>
      <c r="G136" s="127" t="s">
        <v>124</v>
      </c>
      <c r="H136" s="128">
        <v>13.965</v>
      </c>
      <c r="I136" s="129"/>
      <c r="J136" s="130">
        <f>ROUND(I136*H136,2)</f>
        <v>0</v>
      </c>
      <c r="K136" s="131"/>
      <c r="L136" s="29"/>
      <c r="M136" s="132" t="s">
        <v>1</v>
      </c>
      <c r="N136" s="133" t="s">
        <v>41</v>
      </c>
      <c r="P136" s="134">
        <f>O136*H136</f>
        <v>0</v>
      </c>
      <c r="Q136" s="134">
        <v>0</v>
      </c>
      <c r="R136" s="134">
        <f>Q136*H136</f>
        <v>0</v>
      </c>
      <c r="S136" s="134">
        <v>6.7000000000000004E-2</v>
      </c>
      <c r="T136" s="134">
        <f>S136*H136</f>
        <v>0.93565500000000001</v>
      </c>
      <c r="U136" s="135" t="s">
        <v>1</v>
      </c>
      <c r="AR136" s="136" t="s">
        <v>125</v>
      </c>
      <c r="AT136" s="136" t="s">
        <v>121</v>
      </c>
      <c r="AU136" s="136" t="s">
        <v>83</v>
      </c>
      <c r="AY136" s="14" t="s">
        <v>118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4" t="s">
        <v>81</v>
      </c>
      <c r="BK136" s="137">
        <f>ROUND(I136*H136,2)</f>
        <v>0</v>
      </c>
      <c r="BL136" s="14" t="s">
        <v>125</v>
      </c>
      <c r="BM136" s="136" t="s">
        <v>161</v>
      </c>
    </row>
    <row r="137" spans="2:65" s="12" customFormat="1">
      <c r="B137" s="138"/>
      <c r="D137" s="139" t="s">
        <v>127</v>
      </c>
      <c r="E137" s="140" t="s">
        <v>1</v>
      </c>
      <c r="F137" s="141" t="s">
        <v>162</v>
      </c>
      <c r="H137" s="142">
        <v>13.965</v>
      </c>
      <c r="I137" s="143"/>
      <c r="L137" s="138"/>
      <c r="M137" s="144"/>
      <c r="U137" s="145"/>
      <c r="AT137" s="140" t="s">
        <v>127</v>
      </c>
      <c r="AU137" s="140" t="s">
        <v>83</v>
      </c>
      <c r="AV137" s="12" t="s">
        <v>83</v>
      </c>
      <c r="AW137" s="12" t="s">
        <v>32</v>
      </c>
      <c r="AX137" s="12" t="s">
        <v>76</v>
      </c>
      <c r="AY137" s="140" t="s">
        <v>118</v>
      </c>
    </row>
    <row r="138" spans="2:65" s="1" customFormat="1" ht="21.75" customHeight="1">
      <c r="B138" s="29"/>
      <c r="C138" s="124" t="s">
        <v>163</v>
      </c>
      <c r="D138" s="124" t="s">
        <v>121</v>
      </c>
      <c r="E138" s="125" t="s">
        <v>164</v>
      </c>
      <c r="F138" s="126" t="s">
        <v>165</v>
      </c>
      <c r="G138" s="127" t="s">
        <v>124</v>
      </c>
      <c r="H138" s="128">
        <v>7.6139999999999999</v>
      </c>
      <c r="I138" s="129"/>
      <c r="J138" s="130">
        <f>ROUND(I138*H138,2)</f>
        <v>0</v>
      </c>
      <c r="K138" s="131"/>
      <c r="L138" s="29"/>
      <c r="M138" s="132" t="s">
        <v>1</v>
      </c>
      <c r="N138" s="133" t="s">
        <v>41</v>
      </c>
      <c r="P138" s="134">
        <f>O138*H138</f>
        <v>0</v>
      </c>
      <c r="Q138" s="134">
        <v>0</v>
      </c>
      <c r="R138" s="134">
        <f>Q138*H138</f>
        <v>0</v>
      </c>
      <c r="S138" s="134">
        <v>5.5E-2</v>
      </c>
      <c r="T138" s="134">
        <f>S138*H138</f>
        <v>0.41876999999999998</v>
      </c>
      <c r="U138" s="135" t="s">
        <v>1</v>
      </c>
      <c r="AR138" s="136" t="s">
        <v>125</v>
      </c>
      <c r="AT138" s="136" t="s">
        <v>121</v>
      </c>
      <c r="AU138" s="136" t="s">
        <v>83</v>
      </c>
      <c r="AY138" s="14" t="s">
        <v>118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4" t="s">
        <v>81</v>
      </c>
      <c r="BK138" s="137">
        <f>ROUND(I138*H138,2)</f>
        <v>0</v>
      </c>
      <c r="BL138" s="14" t="s">
        <v>125</v>
      </c>
      <c r="BM138" s="136" t="s">
        <v>166</v>
      </c>
    </row>
    <row r="139" spans="2:65" s="12" customFormat="1">
      <c r="B139" s="138"/>
      <c r="D139" s="139" t="s">
        <v>127</v>
      </c>
      <c r="E139" s="140" t="s">
        <v>1</v>
      </c>
      <c r="F139" s="141" t="s">
        <v>128</v>
      </c>
      <c r="H139" s="142">
        <v>7.6139999999999999</v>
      </c>
      <c r="I139" s="143"/>
      <c r="L139" s="138"/>
      <c r="M139" s="144"/>
      <c r="U139" s="145"/>
      <c r="AT139" s="140" t="s">
        <v>127</v>
      </c>
      <c r="AU139" s="140" t="s">
        <v>83</v>
      </c>
      <c r="AV139" s="12" t="s">
        <v>83</v>
      </c>
      <c r="AW139" s="12" t="s">
        <v>32</v>
      </c>
      <c r="AX139" s="12" t="s">
        <v>76</v>
      </c>
      <c r="AY139" s="140" t="s">
        <v>118</v>
      </c>
    </row>
    <row r="140" spans="2:65" s="11" customFormat="1" ht="22.9" customHeight="1">
      <c r="B140" s="112"/>
      <c r="D140" s="113" t="s">
        <v>75</v>
      </c>
      <c r="E140" s="122" t="s">
        <v>167</v>
      </c>
      <c r="F140" s="122" t="s">
        <v>168</v>
      </c>
      <c r="I140" s="115"/>
      <c r="J140" s="123">
        <f>BK140</f>
        <v>0</v>
      </c>
      <c r="L140" s="112"/>
      <c r="M140" s="117"/>
      <c r="P140" s="118">
        <f>SUM(P141:P143)</f>
        <v>0</v>
      </c>
      <c r="R140" s="118">
        <f>SUM(R141:R143)</f>
        <v>0</v>
      </c>
      <c r="T140" s="118">
        <f>SUM(T141:T143)</f>
        <v>0</v>
      </c>
      <c r="U140" s="119"/>
      <c r="AR140" s="113" t="s">
        <v>81</v>
      </c>
      <c r="AT140" s="120" t="s">
        <v>75</v>
      </c>
      <c r="AU140" s="120" t="s">
        <v>81</v>
      </c>
      <c r="AY140" s="113" t="s">
        <v>118</v>
      </c>
      <c r="BK140" s="121">
        <f>SUM(BK141:BK143)</f>
        <v>0</v>
      </c>
    </row>
    <row r="141" spans="2:65" s="1" customFormat="1" ht="33" customHeight="1">
      <c r="B141" s="29"/>
      <c r="C141" s="124" t="s">
        <v>169</v>
      </c>
      <c r="D141" s="124" t="s">
        <v>121</v>
      </c>
      <c r="E141" s="125" t="s">
        <v>170</v>
      </c>
      <c r="F141" s="126" t="s">
        <v>171</v>
      </c>
      <c r="G141" s="127" t="s">
        <v>148</v>
      </c>
      <c r="H141" s="128">
        <v>15</v>
      </c>
      <c r="I141" s="129"/>
      <c r="J141" s="130">
        <f>ROUND(I141*H141,2)</f>
        <v>0</v>
      </c>
      <c r="K141" s="131"/>
      <c r="L141" s="29"/>
      <c r="M141" s="132" t="s">
        <v>1</v>
      </c>
      <c r="N141" s="133" t="s">
        <v>41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4">
        <f>S141*H141</f>
        <v>0</v>
      </c>
      <c r="U141" s="135" t="s">
        <v>1</v>
      </c>
      <c r="AR141" s="136" t="s">
        <v>125</v>
      </c>
      <c r="AT141" s="136" t="s">
        <v>121</v>
      </c>
      <c r="AU141" s="136" t="s">
        <v>83</v>
      </c>
      <c r="AY141" s="14" t="s">
        <v>118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4" t="s">
        <v>81</v>
      </c>
      <c r="BK141" s="137">
        <f>ROUND(I141*H141,2)</f>
        <v>0</v>
      </c>
      <c r="BL141" s="14" t="s">
        <v>125</v>
      </c>
      <c r="BM141" s="136" t="s">
        <v>172</v>
      </c>
    </row>
    <row r="142" spans="2:65" s="1" customFormat="1" ht="21.75" customHeight="1">
      <c r="B142" s="29"/>
      <c r="C142" s="124" t="s">
        <v>8</v>
      </c>
      <c r="D142" s="124" t="s">
        <v>121</v>
      </c>
      <c r="E142" s="125" t="s">
        <v>173</v>
      </c>
      <c r="F142" s="126" t="s">
        <v>174</v>
      </c>
      <c r="G142" s="127" t="s">
        <v>148</v>
      </c>
      <c r="H142" s="128">
        <v>8</v>
      </c>
      <c r="I142" s="129"/>
      <c r="J142" s="130">
        <f>ROUND(I142*H142,2)</f>
        <v>0</v>
      </c>
      <c r="K142" s="131"/>
      <c r="L142" s="29"/>
      <c r="M142" s="132" t="s">
        <v>1</v>
      </c>
      <c r="N142" s="133" t="s">
        <v>41</v>
      </c>
      <c r="P142" s="134">
        <f>O142*H142</f>
        <v>0</v>
      </c>
      <c r="Q142" s="134">
        <v>0</v>
      </c>
      <c r="R142" s="134">
        <f>Q142*H142</f>
        <v>0</v>
      </c>
      <c r="S142" s="134">
        <v>0</v>
      </c>
      <c r="T142" s="134">
        <f>S142*H142</f>
        <v>0</v>
      </c>
      <c r="U142" s="135" t="s">
        <v>1</v>
      </c>
      <c r="AR142" s="136" t="s">
        <v>125</v>
      </c>
      <c r="AT142" s="136" t="s">
        <v>121</v>
      </c>
      <c r="AU142" s="136" t="s">
        <v>83</v>
      </c>
      <c r="AY142" s="14" t="s">
        <v>118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4" t="s">
        <v>81</v>
      </c>
      <c r="BK142" s="137">
        <f>ROUND(I142*H142,2)</f>
        <v>0</v>
      </c>
      <c r="BL142" s="14" t="s">
        <v>125</v>
      </c>
      <c r="BM142" s="136" t="s">
        <v>175</v>
      </c>
    </row>
    <row r="143" spans="2:65" s="1" customFormat="1" ht="21.75" customHeight="1">
      <c r="B143" s="29"/>
      <c r="C143" s="124" t="s">
        <v>176</v>
      </c>
      <c r="D143" s="124" t="s">
        <v>121</v>
      </c>
      <c r="E143" s="125" t="s">
        <v>177</v>
      </c>
      <c r="F143" s="126" t="s">
        <v>178</v>
      </c>
      <c r="G143" s="127" t="s">
        <v>148</v>
      </c>
      <c r="H143" s="128">
        <v>1</v>
      </c>
      <c r="I143" s="129"/>
      <c r="J143" s="130">
        <f>ROUND(I143*H143,2)</f>
        <v>0</v>
      </c>
      <c r="K143" s="131"/>
      <c r="L143" s="29"/>
      <c r="M143" s="132" t="s">
        <v>1</v>
      </c>
      <c r="N143" s="133" t="s">
        <v>41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4">
        <f>S143*H143</f>
        <v>0</v>
      </c>
      <c r="U143" s="135" t="s">
        <v>1</v>
      </c>
      <c r="AR143" s="136" t="s">
        <v>125</v>
      </c>
      <c r="AT143" s="136" t="s">
        <v>121</v>
      </c>
      <c r="AU143" s="136" t="s">
        <v>83</v>
      </c>
      <c r="AY143" s="14" t="s">
        <v>118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4" t="s">
        <v>81</v>
      </c>
      <c r="BK143" s="137">
        <f>ROUND(I143*H143,2)</f>
        <v>0</v>
      </c>
      <c r="BL143" s="14" t="s">
        <v>125</v>
      </c>
      <c r="BM143" s="136" t="s">
        <v>179</v>
      </c>
    </row>
    <row r="144" spans="2:65" s="11" customFormat="1" ht="22.9" customHeight="1">
      <c r="B144" s="112"/>
      <c r="D144" s="113" t="s">
        <v>75</v>
      </c>
      <c r="E144" s="122" t="s">
        <v>180</v>
      </c>
      <c r="F144" s="122" t="s">
        <v>181</v>
      </c>
      <c r="I144" s="115"/>
      <c r="J144" s="123">
        <f>BK144</f>
        <v>0</v>
      </c>
      <c r="L144" s="112"/>
      <c r="M144" s="117"/>
      <c r="P144" s="118">
        <f>SUM(P145:P150)</f>
        <v>0</v>
      </c>
      <c r="R144" s="118">
        <f>SUM(R145:R150)</f>
        <v>0</v>
      </c>
      <c r="T144" s="118">
        <f>SUM(T145:T150)</f>
        <v>0.25</v>
      </c>
      <c r="U144" s="119"/>
      <c r="AR144" s="113" t="s">
        <v>81</v>
      </c>
      <c r="AT144" s="120" t="s">
        <v>75</v>
      </c>
      <c r="AU144" s="120" t="s">
        <v>81</v>
      </c>
      <c r="AY144" s="113" t="s">
        <v>118</v>
      </c>
      <c r="BK144" s="121">
        <f>SUM(BK145:BK150)</f>
        <v>0</v>
      </c>
    </row>
    <row r="145" spans="2:65" s="1" customFormat="1" ht="16.5" customHeight="1">
      <c r="B145" s="29"/>
      <c r="C145" s="124" t="s">
        <v>182</v>
      </c>
      <c r="D145" s="124" t="s">
        <v>121</v>
      </c>
      <c r="E145" s="125" t="s">
        <v>183</v>
      </c>
      <c r="F145" s="126" t="s">
        <v>184</v>
      </c>
      <c r="G145" s="127" t="s">
        <v>185</v>
      </c>
      <c r="H145" s="128">
        <v>1</v>
      </c>
      <c r="I145" s="129"/>
      <c r="J145" s="130">
        <f>ROUND(I145*H145,2)</f>
        <v>0</v>
      </c>
      <c r="K145" s="131"/>
      <c r="L145" s="29"/>
      <c r="M145" s="132" t="s">
        <v>1</v>
      </c>
      <c r="N145" s="133" t="s">
        <v>41</v>
      </c>
      <c r="P145" s="134">
        <f>O145*H145</f>
        <v>0</v>
      </c>
      <c r="Q145" s="134">
        <v>0</v>
      </c>
      <c r="R145" s="134">
        <f>Q145*H145</f>
        <v>0</v>
      </c>
      <c r="S145" s="134">
        <v>0.25</v>
      </c>
      <c r="T145" s="134">
        <f>S145*H145</f>
        <v>0.25</v>
      </c>
      <c r="U145" s="135" t="s">
        <v>1</v>
      </c>
      <c r="AR145" s="136" t="s">
        <v>125</v>
      </c>
      <c r="AT145" s="136" t="s">
        <v>121</v>
      </c>
      <c r="AU145" s="136" t="s">
        <v>83</v>
      </c>
      <c r="AY145" s="14" t="s">
        <v>118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4" t="s">
        <v>81</v>
      </c>
      <c r="BK145" s="137">
        <f>ROUND(I145*H145,2)</f>
        <v>0</v>
      </c>
      <c r="BL145" s="14" t="s">
        <v>125</v>
      </c>
      <c r="BM145" s="136" t="s">
        <v>186</v>
      </c>
    </row>
    <row r="146" spans="2:65" s="1" customFormat="1" ht="21.75" customHeight="1">
      <c r="B146" s="29"/>
      <c r="C146" s="124" t="s">
        <v>187</v>
      </c>
      <c r="D146" s="124" t="s">
        <v>121</v>
      </c>
      <c r="E146" s="125" t="s">
        <v>188</v>
      </c>
      <c r="F146" s="126" t="s">
        <v>189</v>
      </c>
      <c r="G146" s="127" t="s">
        <v>190</v>
      </c>
      <c r="H146" s="128">
        <v>2.2440000000000002</v>
      </c>
      <c r="I146" s="129"/>
      <c r="J146" s="130">
        <f>ROUND(I146*H146,2)</f>
        <v>0</v>
      </c>
      <c r="K146" s="131"/>
      <c r="L146" s="29"/>
      <c r="M146" s="132" t="s">
        <v>1</v>
      </c>
      <c r="N146" s="133" t="s">
        <v>41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4">
        <f>S146*H146</f>
        <v>0</v>
      </c>
      <c r="U146" s="135" t="s">
        <v>1</v>
      </c>
      <c r="AR146" s="136" t="s">
        <v>125</v>
      </c>
      <c r="AT146" s="136" t="s">
        <v>121</v>
      </c>
      <c r="AU146" s="136" t="s">
        <v>83</v>
      </c>
      <c r="AY146" s="14" t="s">
        <v>118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4" t="s">
        <v>81</v>
      </c>
      <c r="BK146" s="137">
        <f>ROUND(I146*H146,2)</f>
        <v>0</v>
      </c>
      <c r="BL146" s="14" t="s">
        <v>125</v>
      </c>
      <c r="BM146" s="136" t="s">
        <v>191</v>
      </c>
    </row>
    <row r="147" spans="2:65" s="1" customFormat="1" ht="21.75" customHeight="1">
      <c r="B147" s="29"/>
      <c r="C147" s="124" t="s">
        <v>153</v>
      </c>
      <c r="D147" s="124" t="s">
        <v>121</v>
      </c>
      <c r="E147" s="125" t="s">
        <v>192</v>
      </c>
      <c r="F147" s="126" t="s">
        <v>193</v>
      </c>
      <c r="G147" s="127" t="s">
        <v>190</v>
      </c>
      <c r="H147" s="128">
        <v>2.2440000000000002</v>
      </c>
      <c r="I147" s="129"/>
      <c r="J147" s="130">
        <f>ROUND(I147*H147,2)</f>
        <v>0</v>
      </c>
      <c r="K147" s="131"/>
      <c r="L147" s="29"/>
      <c r="M147" s="132" t="s">
        <v>1</v>
      </c>
      <c r="N147" s="133" t="s">
        <v>41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4">
        <f>S147*H147</f>
        <v>0</v>
      </c>
      <c r="U147" s="135" t="s">
        <v>1</v>
      </c>
      <c r="AR147" s="136" t="s">
        <v>125</v>
      </c>
      <c r="AT147" s="136" t="s">
        <v>121</v>
      </c>
      <c r="AU147" s="136" t="s">
        <v>83</v>
      </c>
      <c r="AY147" s="14" t="s">
        <v>118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4" t="s">
        <v>81</v>
      </c>
      <c r="BK147" s="137">
        <f>ROUND(I147*H147,2)</f>
        <v>0</v>
      </c>
      <c r="BL147" s="14" t="s">
        <v>125</v>
      </c>
      <c r="BM147" s="136" t="s">
        <v>194</v>
      </c>
    </row>
    <row r="148" spans="2:65" s="1" customFormat="1" ht="21.75" customHeight="1">
      <c r="B148" s="29"/>
      <c r="C148" s="124" t="s">
        <v>195</v>
      </c>
      <c r="D148" s="124" t="s">
        <v>121</v>
      </c>
      <c r="E148" s="125" t="s">
        <v>196</v>
      </c>
      <c r="F148" s="126" t="s">
        <v>197</v>
      </c>
      <c r="G148" s="127" t="s">
        <v>190</v>
      </c>
      <c r="H148" s="128">
        <v>22.44</v>
      </c>
      <c r="I148" s="129"/>
      <c r="J148" s="130">
        <f>ROUND(I148*H148,2)</f>
        <v>0</v>
      </c>
      <c r="K148" s="131"/>
      <c r="L148" s="29"/>
      <c r="M148" s="132" t="s">
        <v>1</v>
      </c>
      <c r="N148" s="133" t="s">
        <v>41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4">
        <f>S148*H148</f>
        <v>0</v>
      </c>
      <c r="U148" s="135" t="s">
        <v>1</v>
      </c>
      <c r="AR148" s="136" t="s">
        <v>125</v>
      </c>
      <c r="AT148" s="136" t="s">
        <v>121</v>
      </c>
      <c r="AU148" s="136" t="s">
        <v>83</v>
      </c>
      <c r="AY148" s="14" t="s">
        <v>118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4" t="s">
        <v>81</v>
      </c>
      <c r="BK148" s="137">
        <f>ROUND(I148*H148,2)</f>
        <v>0</v>
      </c>
      <c r="BL148" s="14" t="s">
        <v>125</v>
      </c>
      <c r="BM148" s="136" t="s">
        <v>198</v>
      </c>
    </row>
    <row r="149" spans="2:65" s="12" customFormat="1">
      <c r="B149" s="138"/>
      <c r="D149" s="139" t="s">
        <v>127</v>
      </c>
      <c r="F149" s="141" t="s">
        <v>199</v>
      </c>
      <c r="H149" s="142">
        <v>22.44</v>
      </c>
      <c r="I149" s="143"/>
      <c r="L149" s="138"/>
      <c r="M149" s="144"/>
      <c r="U149" s="145"/>
      <c r="AT149" s="140" t="s">
        <v>127</v>
      </c>
      <c r="AU149" s="140" t="s">
        <v>83</v>
      </c>
      <c r="AV149" s="12" t="s">
        <v>83</v>
      </c>
      <c r="AW149" s="12" t="s">
        <v>4</v>
      </c>
      <c r="AX149" s="12" t="s">
        <v>81</v>
      </c>
      <c r="AY149" s="140" t="s">
        <v>118</v>
      </c>
    </row>
    <row r="150" spans="2:65" s="1" customFormat="1" ht="33" customHeight="1">
      <c r="B150" s="29"/>
      <c r="C150" s="124" t="s">
        <v>200</v>
      </c>
      <c r="D150" s="124" t="s">
        <v>121</v>
      </c>
      <c r="E150" s="125" t="s">
        <v>201</v>
      </c>
      <c r="F150" s="126" t="s">
        <v>202</v>
      </c>
      <c r="G150" s="127" t="s">
        <v>190</v>
      </c>
      <c r="H150" s="128">
        <v>2.2440000000000002</v>
      </c>
      <c r="I150" s="129"/>
      <c r="J150" s="130">
        <f>ROUND(I150*H150,2)</f>
        <v>0</v>
      </c>
      <c r="K150" s="131"/>
      <c r="L150" s="29"/>
      <c r="M150" s="132" t="s">
        <v>1</v>
      </c>
      <c r="N150" s="133" t="s">
        <v>41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4">
        <f>S150*H150</f>
        <v>0</v>
      </c>
      <c r="U150" s="135" t="s">
        <v>1</v>
      </c>
      <c r="AR150" s="136" t="s">
        <v>125</v>
      </c>
      <c r="AT150" s="136" t="s">
        <v>121</v>
      </c>
      <c r="AU150" s="136" t="s">
        <v>83</v>
      </c>
      <c r="AY150" s="14" t="s">
        <v>118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4" t="s">
        <v>81</v>
      </c>
      <c r="BK150" s="137">
        <f>ROUND(I150*H150,2)</f>
        <v>0</v>
      </c>
      <c r="BL150" s="14" t="s">
        <v>125</v>
      </c>
      <c r="BM150" s="136" t="s">
        <v>203</v>
      </c>
    </row>
    <row r="151" spans="2:65" s="11" customFormat="1" ht="22.9" customHeight="1">
      <c r="B151" s="112"/>
      <c r="D151" s="113" t="s">
        <v>75</v>
      </c>
      <c r="E151" s="122" t="s">
        <v>204</v>
      </c>
      <c r="F151" s="122" t="s">
        <v>205</v>
      </c>
      <c r="I151" s="115"/>
      <c r="J151" s="123">
        <f>BK151</f>
        <v>0</v>
      </c>
      <c r="L151" s="112"/>
      <c r="M151" s="117"/>
      <c r="P151" s="118">
        <f>P152</f>
        <v>0</v>
      </c>
      <c r="R151" s="118">
        <f>R152</f>
        <v>0</v>
      </c>
      <c r="T151" s="118">
        <f>T152</f>
        <v>0</v>
      </c>
      <c r="U151" s="119"/>
      <c r="AR151" s="113" t="s">
        <v>81</v>
      </c>
      <c r="AT151" s="120" t="s">
        <v>75</v>
      </c>
      <c r="AU151" s="120" t="s">
        <v>81</v>
      </c>
      <c r="AY151" s="113" t="s">
        <v>118</v>
      </c>
      <c r="BK151" s="121">
        <f>BK152</f>
        <v>0</v>
      </c>
    </row>
    <row r="152" spans="2:65" s="1" customFormat="1" ht="16.5" customHeight="1">
      <c r="B152" s="29"/>
      <c r="C152" s="124" t="s">
        <v>206</v>
      </c>
      <c r="D152" s="124" t="s">
        <v>121</v>
      </c>
      <c r="E152" s="125" t="s">
        <v>207</v>
      </c>
      <c r="F152" s="126" t="s">
        <v>208</v>
      </c>
      <c r="G152" s="127" t="s">
        <v>190</v>
      </c>
      <c r="H152" s="128">
        <v>0.26500000000000001</v>
      </c>
      <c r="I152" s="129"/>
      <c r="J152" s="130">
        <f>ROUND(I152*H152,2)</f>
        <v>0</v>
      </c>
      <c r="K152" s="131"/>
      <c r="L152" s="29"/>
      <c r="M152" s="132" t="s">
        <v>1</v>
      </c>
      <c r="N152" s="133" t="s">
        <v>41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4">
        <f>S152*H152</f>
        <v>0</v>
      </c>
      <c r="U152" s="135" t="s">
        <v>1</v>
      </c>
      <c r="AR152" s="136" t="s">
        <v>125</v>
      </c>
      <c r="AT152" s="136" t="s">
        <v>121</v>
      </c>
      <c r="AU152" s="136" t="s">
        <v>83</v>
      </c>
      <c r="AY152" s="14" t="s">
        <v>118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4" t="s">
        <v>81</v>
      </c>
      <c r="BK152" s="137">
        <f>ROUND(I152*H152,2)</f>
        <v>0</v>
      </c>
      <c r="BL152" s="14" t="s">
        <v>125</v>
      </c>
      <c r="BM152" s="136" t="s">
        <v>209</v>
      </c>
    </row>
    <row r="153" spans="2:65" s="11" customFormat="1" ht="25.9" customHeight="1">
      <c r="B153" s="112"/>
      <c r="D153" s="113" t="s">
        <v>75</v>
      </c>
      <c r="E153" s="114" t="s">
        <v>210</v>
      </c>
      <c r="F153" s="114" t="s">
        <v>211</v>
      </c>
      <c r="I153" s="115"/>
      <c r="J153" s="116">
        <f>BK153</f>
        <v>0</v>
      </c>
      <c r="L153" s="112"/>
      <c r="M153" s="117"/>
      <c r="P153" s="118">
        <f>P154+P166+P173</f>
        <v>0</v>
      </c>
      <c r="R153" s="118">
        <f>R154+R166+R173</f>
        <v>3.1259999999999996E-2</v>
      </c>
      <c r="T153" s="118">
        <f>T154+T166+T173</f>
        <v>0</v>
      </c>
      <c r="U153" s="119"/>
      <c r="AR153" s="113" t="s">
        <v>83</v>
      </c>
      <c r="AT153" s="120" t="s">
        <v>75</v>
      </c>
      <c r="AU153" s="120" t="s">
        <v>76</v>
      </c>
      <c r="AY153" s="113" t="s">
        <v>118</v>
      </c>
      <c r="BK153" s="121">
        <f>BK154+BK166+BK173</f>
        <v>0</v>
      </c>
    </row>
    <row r="154" spans="2:65" s="11" customFormat="1" ht="22.9" customHeight="1">
      <c r="B154" s="112"/>
      <c r="D154" s="113" t="s">
        <v>75</v>
      </c>
      <c r="E154" s="122" t="s">
        <v>212</v>
      </c>
      <c r="F154" s="122" t="s">
        <v>213</v>
      </c>
      <c r="I154" s="115"/>
      <c r="J154" s="123">
        <f>BK154</f>
        <v>0</v>
      </c>
      <c r="L154" s="112"/>
      <c r="M154" s="117"/>
      <c r="P154" s="118">
        <f>SUM(P155:P165)</f>
        <v>0</v>
      </c>
      <c r="R154" s="118">
        <f>SUM(R155:R165)</f>
        <v>0</v>
      </c>
      <c r="T154" s="118">
        <f>SUM(T155:T165)</f>
        <v>0</v>
      </c>
      <c r="U154" s="119"/>
      <c r="AR154" s="113" t="s">
        <v>83</v>
      </c>
      <c r="AT154" s="120" t="s">
        <v>75</v>
      </c>
      <c r="AU154" s="120" t="s">
        <v>81</v>
      </c>
      <c r="AY154" s="113" t="s">
        <v>118</v>
      </c>
      <c r="BK154" s="121">
        <f>SUM(BK155:BK165)</f>
        <v>0</v>
      </c>
    </row>
    <row r="155" spans="2:65" s="1" customFormat="1" ht="21.75" customHeight="1">
      <c r="B155" s="29"/>
      <c r="C155" s="124" t="s">
        <v>214</v>
      </c>
      <c r="D155" s="124" t="s">
        <v>121</v>
      </c>
      <c r="E155" s="125" t="s">
        <v>215</v>
      </c>
      <c r="F155" s="126" t="s">
        <v>216</v>
      </c>
      <c r="G155" s="127" t="s">
        <v>148</v>
      </c>
      <c r="H155" s="128">
        <v>22</v>
      </c>
      <c r="I155" s="129"/>
      <c r="J155" s="130">
        <f t="shared" ref="J155:J165" si="0">ROUND(I155*H155,2)</f>
        <v>0</v>
      </c>
      <c r="K155" s="131"/>
      <c r="L155" s="29"/>
      <c r="M155" s="132" t="s">
        <v>1</v>
      </c>
      <c r="N155" s="133" t="s">
        <v>41</v>
      </c>
      <c r="P155" s="134">
        <f t="shared" ref="P155:P165" si="1">O155*H155</f>
        <v>0</v>
      </c>
      <c r="Q155" s="134">
        <v>0</v>
      </c>
      <c r="R155" s="134">
        <f t="shared" ref="R155:R165" si="2">Q155*H155</f>
        <v>0</v>
      </c>
      <c r="S155" s="134">
        <v>0</v>
      </c>
      <c r="T155" s="134">
        <f t="shared" ref="T155:T165" si="3">S155*H155</f>
        <v>0</v>
      </c>
      <c r="U155" s="135" t="s">
        <v>1</v>
      </c>
      <c r="AR155" s="136" t="s">
        <v>153</v>
      </c>
      <c r="AT155" s="136" t="s">
        <v>121</v>
      </c>
      <c r="AU155" s="136" t="s">
        <v>83</v>
      </c>
      <c r="AY155" s="14" t="s">
        <v>118</v>
      </c>
      <c r="BE155" s="137">
        <f t="shared" ref="BE155:BE165" si="4">IF(N155="základní",J155,0)</f>
        <v>0</v>
      </c>
      <c r="BF155" s="137">
        <f t="shared" ref="BF155:BF165" si="5">IF(N155="snížená",J155,0)</f>
        <v>0</v>
      </c>
      <c r="BG155" s="137">
        <f t="shared" ref="BG155:BG165" si="6">IF(N155="zákl. přenesená",J155,0)</f>
        <v>0</v>
      </c>
      <c r="BH155" s="137">
        <f t="shared" ref="BH155:BH165" si="7">IF(N155="sníž. přenesená",J155,0)</f>
        <v>0</v>
      </c>
      <c r="BI155" s="137">
        <f t="shared" ref="BI155:BI165" si="8">IF(N155="nulová",J155,0)</f>
        <v>0</v>
      </c>
      <c r="BJ155" s="14" t="s">
        <v>81</v>
      </c>
      <c r="BK155" s="137">
        <f t="shared" ref="BK155:BK165" si="9">ROUND(I155*H155,2)</f>
        <v>0</v>
      </c>
      <c r="BL155" s="14" t="s">
        <v>153</v>
      </c>
      <c r="BM155" s="136" t="s">
        <v>217</v>
      </c>
    </row>
    <row r="156" spans="2:65" s="1" customFormat="1" ht="21.75" customHeight="1">
      <c r="B156" s="29"/>
      <c r="C156" s="124" t="s">
        <v>7</v>
      </c>
      <c r="D156" s="124" t="s">
        <v>121</v>
      </c>
      <c r="E156" s="125" t="s">
        <v>218</v>
      </c>
      <c r="F156" s="126" t="s">
        <v>219</v>
      </c>
      <c r="G156" s="127" t="s">
        <v>148</v>
      </c>
      <c r="H156" s="128">
        <v>4</v>
      </c>
      <c r="I156" s="129"/>
      <c r="J156" s="130">
        <f t="shared" si="0"/>
        <v>0</v>
      </c>
      <c r="K156" s="131"/>
      <c r="L156" s="29"/>
      <c r="M156" s="132" t="s">
        <v>1</v>
      </c>
      <c r="N156" s="133" t="s">
        <v>41</v>
      </c>
      <c r="P156" s="134">
        <f t="shared" si="1"/>
        <v>0</v>
      </c>
      <c r="Q156" s="134">
        <v>0</v>
      </c>
      <c r="R156" s="134">
        <f t="shared" si="2"/>
        <v>0</v>
      </c>
      <c r="S156" s="134">
        <v>0</v>
      </c>
      <c r="T156" s="134">
        <f t="shared" si="3"/>
        <v>0</v>
      </c>
      <c r="U156" s="135" t="s">
        <v>1</v>
      </c>
      <c r="AR156" s="136" t="s">
        <v>153</v>
      </c>
      <c r="AT156" s="136" t="s">
        <v>121</v>
      </c>
      <c r="AU156" s="136" t="s">
        <v>83</v>
      </c>
      <c r="AY156" s="14" t="s">
        <v>118</v>
      </c>
      <c r="BE156" s="137">
        <f t="shared" si="4"/>
        <v>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14" t="s">
        <v>81</v>
      </c>
      <c r="BK156" s="137">
        <f t="shared" si="9"/>
        <v>0</v>
      </c>
      <c r="BL156" s="14" t="s">
        <v>153</v>
      </c>
      <c r="BM156" s="136" t="s">
        <v>220</v>
      </c>
    </row>
    <row r="157" spans="2:65" s="1" customFormat="1" ht="21.75" customHeight="1">
      <c r="B157" s="29"/>
      <c r="C157" s="124" t="s">
        <v>221</v>
      </c>
      <c r="D157" s="124" t="s">
        <v>121</v>
      </c>
      <c r="E157" s="125" t="s">
        <v>222</v>
      </c>
      <c r="F157" s="126" t="s">
        <v>223</v>
      </c>
      <c r="G157" s="127" t="s">
        <v>148</v>
      </c>
      <c r="H157" s="128">
        <v>4</v>
      </c>
      <c r="I157" s="129"/>
      <c r="J157" s="130">
        <f t="shared" si="0"/>
        <v>0</v>
      </c>
      <c r="K157" s="131"/>
      <c r="L157" s="29"/>
      <c r="M157" s="132" t="s">
        <v>1</v>
      </c>
      <c r="N157" s="133" t="s">
        <v>41</v>
      </c>
      <c r="P157" s="134">
        <f t="shared" si="1"/>
        <v>0</v>
      </c>
      <c r="Q157" s="134">
        <v>0</v>
      </c>
      <c r="R157" s="134">
        <f t="shared" si="2"/>
        <v>0</v>
      </c>
      <c r="S157" s="134">
        <v>0</v>
      </c>
      <c r="T157" s="134">
        <f t="shared" si="3"/>
        <v>0</v>
      </c>
      <c r="U157" s="135" t="s">
        <v>1</v>
      </c>
      <c r="AR157" s="136" t="s">
        <v>153</v>
      </c>
      <c r="AT157" s="136" t="s">
        <v>121</v>
      </c>
      <c r="AU157" s="136" t="s">
        <v>83</v>
      </c>
      <c r="AY157" s="14" t="s">
        <v>118</v>
      </c>
      <c r="BE157" s="137">
        <f t="shared" si="4"/>
        <v>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14" t="s">
        <v>81</v>
      </c>
      <c r="BK157" s="137">
        <f t="shared" si="9"/>
        <v>0</v>
      </c>
      <c r="BL157" s="14" t="s">
        <v>153</v>
      </c>
      <c r="BM157" s="136" t="s">
        <v>224</v>
      </c>
    </row>
    <row r="158" spans="2:65" s="1" customFormat="1" ht="33" customHeight="1">
      <c r="B158" s="29"/>
      <c r="C158" s="124" t="s">
        <v>225</v>
      </c>
      <c r="D158" s="124" t="s">
        <v>121</v>
      </c>
      <c r="E158" s="125" t="s">
        <v>226</v>
      </c>
      <c r="F158" s="126" t="s">
        <v>227</v>
      </c>
      <c r="G158" s="127" t="s">
        <v>148</v>
      </c>
      <c r="H158" s="128">
        <v>6</v>
      </c>
      <c r="I158" s="129"/>
      <c r="J158" s="130">
        <f t="shared" si="0"/>
        <v>0</v>
      </c>
      <c r="K158" s="131"/>
      <c r="L158" s="29"/>
      <c r="M158" s="132" t="s">
        <v>1</v>
      </c>
      <c r="N158" s="133" t="s">
        <v>41</v>
      </c>
      <c r="P158" s="134">
        <f t="shared" si="1"/>
        <v>0</v>
      </c>
      <c r="Q158" s="134">
        <v>0</v>
      </c>
      <c r="R158" s="134">
        <f t="shared" si="2"/>
        <v>0</v>
      </c>
      <c r="S158" s="134">
        <v>0</v>
      </c>
      <c r="T158" s="134">
        <f t="shared" si="3"/>
        <v>0</v>
      </c>
      <c r="U158" s="135" t="s">
        <v>1</v>
      </c>
      <c r="AR158" s="136" t="s">
        <v>153</v>
      </c>
      <c r="AT158" s="136" t="s">
        <v>121</v>
      </c>
      <c r="AU158" s="136" t="s">
        <v>83</v>
      </c>
      <c r="AY158" s="14" t="s">
        <v>118</v>
      </c>
      <c r="BE158" s="137">
        <f t="shared" si="4"/>
        <v>0</v>
      </c>
      <c r="BF158" s="137">
        <f t="shared" si="5"/>
        <v>0</v>
      </c>
      <c r="BG158" s="137">
        <f t="shared" si="6"/>
        <v>0</v>
      </c>
      <c r="BH158" s="137">
        <f t="shared" si="7"/>
        <v>0</v>
      </c>
      <c r="BI158" s="137">
        <f t="shared" si="8"/>
        <v>0</v>
      </c>
      <c r="BJ158" s="14" t="s">
        <v>81</v>
      </c>
      <c r="BK158" s="137">
        <f t="shared" si="9"/>
        <v>0</v>
      </c>
      <c r="BL158" s="14" t="s">
        <v>153</v>
      </c>
      <c r="BM158" s="136" t="s">
        <v>228</v>
      </c>
    </row>
    <row r="159" spans="2:65" s="1" customFormat="1" ht="33" customHeight="1">
      <c r="B159" s="29"/>
      <c r="C159" s="124" t="s">
        <v>229</v>
      </c>
      <c r="D159" s="124" t="s">
        <v>121</v>
      </c>
      <c r="E159" s="125" t="s">
        <v>230</v>
      </c>
      <c r="F159" s="126" t="s">
        <v>231</v>
      </c>
      <c r="G159" s="127" t="s">
        <v>148</v>
      </c>
      <c r="H159" s="128">
        <v>8</v>
      </c>
      <c r="I159" s="129"/>
      <c r="J159" s="130">
        <f t="shared" si="0"/>
        <v>0</v>
      </c>
      <c r="K159" s="131"/>
      <c r="L159" s="29"/>
      <c r="M159" s="132" t="s">
        <v>1</v>
      </c>
      <c r="N159" s="133" t="s">
        <v>41</v>
      </c>
      <c r="P159" s="134">
        <f t="shared" si="1"/>
        <v>0</v>
      </c>
      <c r="Q159" s="134">
        <v>0</v>
      </c>
      <c r="R159" s="134">
        <f t="shared" si="2"/>
        <v>0</v>
      </c>
      <c r="S159" s="134">
        <v>0</v>
      </c>
      <c r="T159" s="134">
        <f t="shared" si="3"/>
        <v>0</v>
      </c>
      <c r="U159" s="135" t="s">
        <v>1</v>
      </c>
      <c r="AR159" s="136" t="s">
        <v>153</v>
      </c>
      <c r="AT159" s="136" t="s">
        <v>121</v>
      </c>
      <c r="AU159" s="136" t="s">
        <v>83</v>
      </c>
      <c r="AY159" s="14" t="s">
        <v>118</v>
      </c>
      <c r="BE159" s="137">
        <f t="shared" si="4"/>
        <v>0</v>
      </c>
      <c r="BF159" s="137">
        <f t="shared" si="5"/>
        <v>0</v>
      </c>
      <c r="BG159" s="137">
        <f t="shared" si="6"/>
        <v>0</v>
      </c>
      <c r="BH159" s="137">
        <f t="shared" si="7"/>
        <v>0</v>
      </c>
      <c r="BI159" s="137">
        <f t="shared" si="8"/>
        <v>0</v>
      </c>
      <c r="BJ159" s="14" t="s">
        <v>81</v>
      </c>
      <c r="BK159" s="137">
        <f t="shared" si="9"/>
        <v>0</v>
      </c>
      <c r="BL159" s="14" t="s">
        <v>153</v>
      </c>
      <c r="BM159" s="136" t="s">
        <v>232</v>
      </c>
    </row>
    <row r="160" spans="2:65" s="1" customFormat="1" ht="21.75" customHeight="1">
      <c r="B160" s="29"/>
      <c r="C160" s="124" t="s">
        <v>233</v>
      </c>
      <c r="D160" s="124" t="s">
        <v>121</v>
      </c>
      <c r="E160" s="125" t="s">
        <v>234</v>
      </c>
      <c r="F160" s="126" t="s">
        <v>235</v>
      </c>
      <c r="G160" s="127" t="s">
        <v>148</v>
      </c>
      <c r="H160" s="128">
        <v>22</v>
      </c>
      <c r="I160" s="129"/>
      <c r="J160" s="130">
        <f t="shared" si="0"/>
        <v>0</v>
      </c>
      <c r="K160" s="131"/>
      <c r="L160" s="29"/>
      <c r="M160" s="132" t="s">
        <v>1</v>
      </c>
      <c r="N160" s="133" t="s">
        <v>41</v>
      </c>
      <c r="P160" s="134">
        <f t="shared" si="1"/>
        <v>0</v>
      </c>
      <c r="Q160" s="134">
        <v>0</v>
      </c>
      <c r="R160" s="134">
        <f t="shared" si="2"/>
        <v>0</v>
      </c>
      <c r="S160" s="134">
        <v>0</v>
      </c>
      <c r="T160" s="134">
        <f t="shared" si="3"/>
        <v>0</v>
      </c>
      <c r="U160" s="135" t="s">
        <v>1</v>
      </c>
      <c r="AR160" s="136" t="s">
        <v>153</v>
      </c>
      <c r="AT160" s="136" t="s">
        <v>121</v>
      </c>
      <c r="AU160" s="136" t="s">
        <v>83</v>
      </c>
      <c r="AY160" s="14" t="s">
        <v>118</v>
      </c>
      <c r="BE160" s="137">
        <f t="shared" si="4"/>
        <v>0</v>
      </c>
      <c r="BF160" s="137">
        <f t="shared" si="5"/>
        <v>0</v>
      </c>
      <c r="BG160" s="137">
        <f t="shared" si="6"/>
        <v>0</v>
      </c>
      <c r="BH160" s="137">
        <f t="shared" si="7"/>
        <v>0</v>
      </c>
      <c r="BI160" s="137">
        <f t="shared" si="8"/>
        <v>0</v>
      </c>
      <c r="BJ160" s="14" t="s">
        <v>81</v>
      </c>
      <c r="BK160" s="137">
        <f t="shared" si="9"/>
        <v>0</v>
      </c>
      <c r="BL160" s="14" t="s">
        <v>153</v>
      </c>
      <c r="BM160" s="136" t="s">
        <v>236</v>
      </c>
    </row>
    <row r="161" spans="2:65" s="1" customFormat="1" ht="21.75" customHeight="1">
      <c r="B161" s="29"/>
      <c r="C161" s="124" t="s">
        <v>237</v>
      </c>
      <c r="D161" s="124" t="s">
        <v>121</v>
      </c>
      <c r="E161" s="125" t="s">
        <v>238</v>
      </c>
      <c r="F161" s="126" t="s">
        <v>239</v>
      </c>
      <c r="G161" s="127" t="s">
        <v>148</v>
      </c>
      <c r="H161" s="128">
        <v>18</v>
      </c>
      <c r="I161" s="129"/>
      <c r="J161" s="130">
        <f t="shared" si="0"/>
        <v>0</v>
      </c>
      <c r="K161" s="131"/>
      <c r="L161" s="29"/>
      <c r="M161" s="132" t="s">
        <v>1</v>
      </c>
      <c r="N161" s="133" t="s">
        <v>41</v>
      </c>
      <c r="P161" s="134">
        <f t="shared" si="1"/>
        <v>0</v>
      </c>
      <c r="Q161" s="134">
        <v>0</v>
      </c>
      <c r="R161" s="134">
        <f t="shared" si="2"/>
        <v>0</v>
      </c>
      <c r="S161" s="134">
        <v>0</v>
      </c>
      <c r="T161" s="134">
        <f t="shared" si="3"/>
        <v>0</v>
      </c>
      <c r="U161" s="135" t="s">
        <v>1</v>
      </c>
      <c r="AR161" s="136" t="s">
        <v>153</v>
      </c>
      <c r="AT161" s="136" t="s">
        <v>121</v>
      </c>
      <c r="AU161" s="136" t="s">
        <v>83</v>
      </c>
      <c r="AY161" s="14" t="s">
        <v>118</v>
      </c>
      <c r="BE161" s="137">
        <f t="shared" si="4"/>
        <v>0</v>
      </c>
      <c r="BF161" s="137">
        <f t="shared" si="5"/>
        <v>0</v>
      </c>
      <c r="BG161" s="137">
        <f t="shared" si="6"/>
        <v>0</v>
      </c>
      <c r="BH161" s="137">
        <f t="shared" si="7"/>
        <v>0</v>
      </c>
      <c r="BI161" s="137">
        <f t="shared" si="8"/>
        <v>0</v>
      </c>
      <c r="BJ161" s="14" t="s">
        <v>81</v>
      </c>
      <c r="BK161" s="137">
        <f t="shared" si="9"/>
        <v>0</v>
      </c>
      <c r="BL161" s="14" t="s">
        <v>153</v>
      </c>
      <c r="BM161" s="136" t="s">
        <v>240</v>
      </c>
    </row>
    <row r="162" spans="2:65" s="1" customFormat="1" ht="44.25" customHeight="1">
      <c r="B162" s="29"/>
      <c r="C162" s="124" t="s">
        <v>241</v>
      </c>
      <c r="D162" s="124" t="s">
        <v>121</v>
      </c>
      <c r="E162" s="125" t="s">
        <v>242</v>
      </c>
      <c r="F162" s="126" t="s">
        <v>243</v>
      </c>
      <c r="G162" s="127" t="s">
        <v>148</v>
      </c>
      <c r="H162" s="128">
        <v>1</v>
      </c>
      <c r="I162" s="129"/>
      <c r="J162" s="130">
        <f t="shared" si="0"/>
        <v>0</v>
      </c>
      <c r="K162" s="131"/>
      <c r="L162" s="29"/>
      <c r="M162" s="132" t="s">
        <v>1</v>
      </c>
      <c r="N162" s="133" t="s">
        <v>41</v>
      </c>
      <c r="P162" s="134">
        <f t="shared" si="1"/>
        <v>0</v>
      </c>
      <c r="Q162" s="134">
        <v>0</v>
      </c>
      <c r="R162" s="134">
        <f t="shared" si="2"/>
        <v>0</v>
      </c>
      <c r="S162" s="134">
        <v>0</v>
      </c>
      <c r="T162" s="134">
        <f t="shared" si="3"/>
        <v>0</v>
      </c>
      <c r="U162" s="135" t="s">
        <v>1</v>
      </c>
      <c r="AR162" s="136" t="s">
        <v>153</v>
      </c>
      <c r="AT162" s="136" t="s">
        <v>121</v>
      </c>
      <c r="AU162" s="136" t="s">
        <v>83</v>
      </c>
      <c r="AY162" s="14" t="s">
        <v>118</v>
      </c>
      <c r="BE162" s="137">
        <f t="shared" si="4"/>
        <v>0</v>
      </c>
      <c r="BF162" s="137">
        <f t="shared" si="5"/>
        <v>0</v>
      </c>
      <c r="BG162" s="137">
        <f t="shared" si="6"/>
        <v>0</v>
      </c>
      <c r="BH162" s="137">
        <f t="shared" si="7"/>
        <v>0</v>
      </c>
      <c r="BI162" s="137">
        <f t="shared" si="8"/>
        <v>0</v>
      </c>
      <c r="BJ162" s="14" t="s">
        <v>81</v>
      </c>
      <c r="BK162" s="137">
        <f t="shared" si="9"/>
        <v>0</v>
      </c>
      <c r="BL162" s="14" t="s">
        <v>153</v>
      </c>
      <c r="BM162" s="136" t="s">
        <v>244</v>
      </c>
    </row>
    <row r="163" spans="2:65" s="1" customFormat="1" ht="44.25" customHeight="1">
      <c r="B163" s="29"/>
      <c r="C163" s="124" t="s">
        <v>245</v>
      </c>
      <c r="D163" s="124" t="s">
        <v>121</v>
      </c>
      <c r="E163" s="125" t="s">
        <v>246</v>
      </c>
      <c r="F163" s="126" t="s">
        <v>247</v>
      </c>
      <c r="G163" s="127" t="s">
        <v>148</v>
      </c>
      <c r="H163" s="128">
        <v>1</v>
      </c>
      <c r="I163" s="129"/>
      <c r="J163" s="130">
        <f t="shared" si="0"/>
        <v>0</v>
      </c>
      <c r="K163" s="131"/>
      <c r="L163" s="29"/>
      <c r="M163" s="132" t="s">
        <v>1</v>
      </c>
      <c r="N163" s="133" t="s">
        <v>41</v>
      </c>
      <c r="P163" s="134">
        <f t="shared" si="1"/>
        <v>0</v>
      </c>
      <c r="Q163" s="134">
        <v>0</v>
      </c>
      <c r="R163" s="134">
        <f t="shared" si="2"/>
        <v>0</v>
      </c>
      <c r="S163" s="134">
        <v>0</v>
      </c>
      <c r="T163" s="134">
        <f t="shared" si="3"/>
        <v>0</v>
      </c>
      <c r="U163" s="135" t="s">
        <v>1</v>
      </c>
      <c r="AR163" s="136" t="s">
        <v>153</v>
      </c>
      <c r="AT163" s="136" t="s">
        <v>121</v>
      </c>
      <c r="AU163" s="136" t="s">
        <v>83</v>
      </c>
      <c r="AY163" s="14" t="s">
        <v>118</v>
      </c>
      <c r="BE163" s="137">
        <f t="shared" si="4"/>
        <v>0</v>
      </c>
      <c r="BF163" s="137">
        <f t="shared" si="5"/>
        <v>0</v>
      </c>
      <c r="BG163" s="137">
        <f t="shared" si="6"/>
        <v>0</v>
      </c>
      <c r="BH163" s="137">
        <f t="shared" si="7"/>
        <v>0</v>
      </c>
      <c r="BI163" s="137">
        <f t="shared" si="8"/>
        <v>0</v>
      </c>
      <c r="BJ163" s="14" t="s">
        <v>81</v>
      </c>
      <c r="BK163" s="137">
        <f t="shared" si="9"/>
        <v>0</v>
      </c>
      <c r="BL163" s="14" t="s">
        <v>153</v>
      </c>
      <c r="BM163" s="136" t="s">
        <v>248</v>
      </c>
    </row>
    <row r="164" spans="2:65" s="1" customFormat="1" ht="55.5" customHeight="1">
      <c r="B164" s="29"/>
      <c r="C164" s="124" t="s">
        <v>249</v>
      </c>
      <c r="D164" s="124" t="s">
        <v>121</v>
      </c>
      <c r="E164" s="125" t="s">
        <v>250</v>
      </c>
      <c r="F164" s="126" t="s">
        <v>251</v>
      </c>
      <c r="G164" s="127" t="s">
        <v>148</v>
      </c>
      <c r="H164" s="128">
        <v>1</v>
      </c>
      <c r="I164" s="129"/>
      <c r="J164" s="130">
        <f t="shared" si="0"/>
        <v>0</v>
      </c>
      <c r="K164" s="131"/>
      <c r="L164" s="29"/>
      <c r="M164" s="132" t="s">
        <v>1</v>
      </c>
      <c r="N164" s="133" t="s">
        <v>41</v>
      </c>
      <c r="P164" s="134">
        <f t="shared" si="1"/>
        <v>0</v>
      </c>
      <c r="Q164" s="134">
        <v>0</v>
      </c>
      <c r="R164" s="134">
        <f t="shared" si="2"/>
        <v>0</v>
      </c>
      <c r="S164" s="134">
        <v>0</v>
      </c>
      <c r="T164" s="134">
        <f t="shared" si="3"/>
        <v>0</v>
      </c>
      <c r="U164" s="135" t="s">
        <v>1</v>
      </c>
      <c r="AR164" s="136" t="s">
        <v>153</v>
      </c>
      <c r="AT164" s="136" t="s">
        <v>121</v>
      </c>
      <c r="AU164" s="136" t="s">
        <v>83</v>
      </c>
      <c r="AY164" s="14" t="s">
        <v>118</v>
      </c>
      <c r="BE164" s="137">
        <f t="shared" si="4"/>
        <v>0</v>
      </c>
      <c r="BF164" s="137">
        <f t="shared" si="5"/>
        <v>0</v>
      </c>
      <c r="BG164" s="137">
        <f t="shared" si="6"/>
        <v>0</v>
      </c>
      <c r="BH164" s="137">
        <f t="shared" si="7"/>
        <v>0</v>
      </c>
      <c r="BI164" s="137">
        <f t="shared" si="8"/>
        <v>0</v>
      </c>
      <c r="BJ164" s="14" t="s">
        <v>81</v>
      </c>
      <c r="BK164" s="137">
        <f t="shared" si="9"/>
        <v>0</v>
      </c>
      <c r="BL164" s="14" t="s">
        <v>153</v>
      </c>
      <c r="BM164" s="136" t="s">
        <v>252</v>
      </c>
    </row>
    <row r="165" spans="2:65" s="1" customFormat="1" ht="55.5" customHeight="1">
      <c r="B165" s="29"/>
      <c r="C165" s="124" t="s">
        <v>253</v>
      </c>
      <c r="D165" s="124" t="s">
        <v>121</v>
      </c>
      <c r="E165" s="125" t="s">
        <v>254</v>
      </c>
      <c r="F165" s="126" t="s">
        <v>255</v>
      </c>
      <c r="G165" s="127" t="s">
        <v>148</v>
      </c>
      <c r="H165" s="128">
        <v>1</v>
      </c>
      <c r="I165" s="129"/>
      <c r="J165" s="130">
        <f t="shared" si="0"/>
        <v>0</v>
      </c>
      <c r="K165" s="131"/>
      <c r="L165" s="29"/>
      <c r="M165" s="132" t="s">
        <v>1</v>
      </c>
      <c r="N165" s="133" t="s">
        <v>41</v>
      </c>
      <c r="P165" s="134">
        <f t="shared" si="1"/>
        <v>0</v>
      </c>
      <c r="Q165" s="134">
        <v>0</v>
      </c>
      <c r="R165" s="134">
        <f t="shared" si="2"/>
        <v>0</v>
      </c>
      <c r="S165" s="134">
        <v>0</v>
      </c>
      <c r="T165" s="134">
        <f t="shared" si="3"/>
        <v>0</v>
      </c>
      <c r="U165" s="135" t="s">
        <v>1</v>
      </c>
      <c r="AR165" s="136" t="s">
        <v>153</v>
      </c>
      <c r="AT165" s="136" t="s">
        <v>121</v>
      </c>
      <c r="AU165" s="136" t="s">
        <v>83</v>
      </c>
      <c r="AY165" s="14" t="s">
        <v>118</v>
      </c>
      <c r="BE165" s="137">
        <f t="shared" si="4"/>
        <v>0</v>
      </c>
      <c r="BF165" s="137">
        <f t="shared" si="5"/>
        <v>0</v>
      </c>
      <c r="BG165" s="137">
        <f t="shared" si="6"/>
        <v>0</v>
      </c>
      <c r="BH165" s="137">
        <f t="shared" si="7"/>
        <v>0</v>
      </c>
      <c r="BI165" s="137">
        <f t="shared" si="8"/>
        <v>0</v>
      </c>
      <c r="BJ165" s="14" t="s">
        <v>81</v>
      </c>
      <c r="BK165" s="137">
        <f t="shared" si="9"/>
        <v>0</v>
      </c>
      <c r="BL165" s="14" t="s">
        <v>153</v>
      </c>
      <c r="BM165" s="136" t="s">
        <v>256</v>
      </c>
    </row>
    <row r="166" spans="2:65" s="11" customFormat="1" ht="22.9" customHeight="1">
      <c r="B166" s="112"/>
      <c r="D166" s="113" t="s">
        <v>75</v>
      </c>
      <c r="E166" s="122" t="s">
        <v>257</v>
      </c>
      <c r="F166" s="122" t="s">
        <v>258</v>
      </c>
      <c r="I166" s="115"/>
      <c r="J166" s="123">
        <f>BK166</f>
        <v>0</v>
      </c>
      <c r="L166" s="112"/>
      <c r="M166" s="117"/>
      <c r="P166" s="118">
        <f>SUM(P167:P172)</f>
        <v>0</v>
      </c>
      <c r="R166" s="118">
        <f>SUM(R167:R172)</f>
        <v>1.3860000000000001E-2</v>
      </c>
      <c r="T166" s="118">
        <f>SUM(T167:T172)</f>
        <v>0</v>
      </c>
      <c r="U166" s="119"/>
      <c r="AR166" s="113" t="s">
        <v>83</v>
      </c>
      <c r="AT166" s="120" t="s">
        <v>75</v>
      </c>
      <c r="AU166" s="120" t="s">
        <v>81</v>
      </c>
      <c r="AY166" s="113" t="s">
        <v>118</v>
      </c>
      <c r="BK166" s="121">
        <f>SUM(BK167:BK172)</f>
        <v>0</v>
      </c>
    </row>
    <row r="167" spans="2:65" s="1" customFormat="1" ht="21.75" customHeight="1">
      <c r="B167" s="29"/>
      <c r="C167" s="124" t="s">
        <v>259</v>
      </c>
      <c r="D167" s="124" t="s">
        <v>121</v>
      </c>
      <c r="E167" s="125" t="s">
        <v>260</v>
      </c>
      <c r="F167" s="126" t="s">
        <v>261</v>
      </c>
      <c r="G167" s="127" t="s">
        <v>124</v>
      </c>
      <c r="H167" s="128">
        <v>22</v>
      </c>
      <c r="I167" s="129"/>
      <c r="J167" s="130">
        <f>ROUND(I167*H167,2)</f>
        <v>0</v>
      </c>
      <c r="K167" s="131"/>
      <c r="L167" s="29"/>
      <c r="M167" s="132" t="s">
        <v>1</v>
      </c>
      <c r="N167" s="133" t="s">
        <v>41</v>
      </c>
      <c r="P167" s="134">
        <f>O167*H167</f>
        <v>0</v>
      </c>
      <c r="Q167" s="134">
        <v>6.0000000000000002E-5</v>
      </c>
      <c r="R167" s="134">
        <f>Q167*H167</f>
        <v>1.32E-3</v>
      </c>
      <c r="S167" s="134">
        <v>0</v>
      </c>
      <c r="T167" s="134">
        <f>S167*H167</f>
        <v>0</v>
      </c>
      <c r="U167" s="135" t="s">
        <v>1</v>
      </c>
      <c r="AR167" s="136" t="s">
        <v>153</v>
      </c>
      <c r="AT167" s="136" t="s">
        <v>121</v>
      </c>
      <c r="AU167" s="136" t="s">
        <v>83</v>
      </c>
      <c r="AY167" s="14" t="s">
        <v>118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4" t="s">
        <v>81</v>
      </c>
      <c r="BK167" s="137">
        <f>ROUND(I167*H167,2)</f>
        <v>0</v>
      </c>
      <c r="BL167" s="14" t="s">
        <v>153</v>
      </c>
      <c r="BM167" s="136" t="s">
        <v>262</v>
      </c>
    </row>
    <row r="168" spans="2:65" s="12" customFormat="1">
      <c r="B168" s="138"/>
      <c r="D168" s="139" t="s">
        <v>127</v>
      </c>
      <c r="E168" s="140" t="s">
        <v>1</v>
      </c>
      <c r="F168" s="141" t="s">
        <v>263</v>
      </c>
      <c r="H168" s="142">
        <v>22</v>
      </c>
      <c r="I168" s="143"/>
      <c r="L168" s="138"/>
      <c r="M168" s="144"/>
      <c r="U168" s="145"/>
      <c r="AT168" s="140" t="s">
        <v>127</v>
      </c>
      <c r="AU168" s="140" t="s">
        <v>83</v>
      </c>
      <c r="AV168" s="12" t="s">
        <v>83</v>
      </c>
      <c r="AW168" s="12" t="s">
        <v>32</v>
      </c>
      <c r="AX168" s="12" t="s">
        <v>76</v>
      </c>
      <c r="AY168" s="140" t="s">
        <v>118</v>
      </c>
    </row>
    <row r="169" spans="2:65" s="1" customFormat="1" ht="21.75" customHeight="1">
      <c r="B169" s="29"/>
      <c r="C169" s="124" t="s">
        <v>264</v>
      </c>
      <c r="D169" s="124" t="s">
        <v>121</v>
      </c>
      <c r="E169" s="125" t="s">
        <v>265</v>
      </c>
      <c r="F169" s="126" t="s">
        <v>266</v>
      </c>
      <c r="G169" s="127" t="s">
        <v>124</v>
      </c>
      <c r="H169" s="128">
        <v>22</v>
      </c>
      <c r="I169" s="129"/>
      <c r="J169" s="130">
        <f>ROUND(I169*H169,2)</f>
        <v>0</v>
      </c>
      <c r="K169" s="131"/>
      <c r="L169" s="29"/>
      <c r="M169" s="132" t="s">
        <v>1</v>
      </c>
      <c r="N169" s="133" t="s">
        <v>41</v>
      </c>
      <c r="P169" s="134">
        <f>O169*H169</f>
        <v>0</v>
      </c>
      <c r="Q169" s="134">
        <v>6.9999999999999994E-5</v>
      </c>
      <c r="R169" s="134">
        <f>Q169*H169</f>
        <v>1.5399999999999999E-3</v>
      </c>
      <c r="S169" s="134">
        <v>0</v>
      </c>
      <c r="T169" s="134">
        <f>S169*H169</f>
        <v>0</v>
      </c>
      <c r="U169" s="135" t="s">
        <v>1</v>
      </c>
      <c r="AR169" s="136" t="s">
        <v>153</v>
      </c>
      <c r="AT169" s="136" t="s">
        <v>121</v>
      </c>
      <c r="AU169" s="136" t="s">
        <v>83</v>
      </c>
      <c r="AY169" s="14" t="s">
        <v>118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4" t="s">
        <v>81</v>
      </c>
      <c r="BK169" s="137">
        <f>ROUND(I169*H169,2)</f>
        <v>0</v>
      </c>
      <c r="BL169" s="14" t="s">
        <v>153</v>
      </c>
      <c r="BM169" s="136" t="s">
        <v>267</v>
      </c>
    </row>
    <row r="170" spans="2:65" s="1" customFormat="1" ht="21.75" customHeight="1">
      <c r="B170" s="29"/>
      <c r="C170" s="124" t="s">
        <v>268</v>
      </c>
      <c r="D170" s="124" t="s">
        <v>121</v>
      </c>
      <c r="E170" s="125" t="s">
        <v>269</v>
      </c>
      <c r="F170" s="126" t="s">
        <v>270</v>
      </c>
      <c r="G170" s="127" t="s">
        <v>124</v>
      </c>
      <c r="H170" s="128">
        <v>22</v>
      </c>
      <c r="I170" s="129"/>
      <c r="J170" s="130">
        <f>ROUND(I170*H170,2)</f>
        <v>0</v>
      </c>
      <c r="K170" s="131"/>
      <c r="L170" s="29"/>
      <c r="M170" s="132" t="s">
        <v>1</v>
      </c>
      <c r="N170" s="133" t="s">
        <v>41</v>
      </c>
      <c r="P170" s="134">
        <f>O170*H170</f>
        <v>0</v>
      </c>
      <c r="Q170" s="134">
        <v>1.6000000000000001E-4</v>
      </c>
      <c r="R170" s="134">
        <f>Q170*H170</f>
        <v>3.5200000000000001E-3</v>
      </c>
      <c r="S170" s="134">
        <v>0</v>
      </c>
      <c r="T170" s="134">
        <f>S170*H170</f>
        <v>0</v>
      </c>
      <c r="U170" s="135" t="s">
        <v>1</v>
      </c>
      <c r="AR170" s="136" t="s">
        <v>153</v>
      </c>
      <c r="AT170" s="136" t="s">
        <v>121</v>
      </c>
      <c r="AU170" s="136" t="s">
        <v>83</v>
      </c>
      <c r="AY170" s="14" t="s">
        <v>118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4" t="s">
        <v>81</v>
      </c>
      <c r="BK170" s="137">
        <f>ROUND(I170*H170,2)</f>
        <v>0</v>
      </c>
      <c r="BL170" s="14" t="s">
        <v>153</v>
      </c>
      <c r="BM170" s="136" t="s">
        <v>271</v>
      </c>
    </row>
    <row r="171" spans="2:65" s="1" customFormat="1" ht="21.75" customHeight="1">
      <c r="B171" s="29"/>
      <c r="C171" s="124" t="s">
        <v>272</v>
      </c>
      <c r="D171" s="124" t="s">
        <v>121</v>
      </c>
      <c r="E171" s="125" t="s">
        <v>273</v>
      </c>
      <c r="F171" s="126" t="s">
        <v>274</v>
      </c>
      <c r="G171" s="127" t="s">
        <v>124</v>
      </c>
      <c r="H171" s="128">
        <v>44</v>
      </c>
      <c r="I171" s="129"/>
      <c r="J171" s="130">
        <f>ROUND(I171*H171,2)</f>
        <v>0</v>
      </c>
      <c r="K171" s="131"/>
      <c r="L171" s="29"/>
      <c r="M171" s="132" t="s">
        <v>1</v>
      </c>
      <c r="N171" s="133" t="s">
        <v>41</v>
      </c>
      <c r="P171" s="134">
        <f>O171*H171</f>
        <v>0</v>
      </c>
      <c r="Q171" s="134">
        <v>1.7000000000000001E-4</v>
      </c>
      <c r="R171" s="134">
        <f>Q171*H171</f>
        <v>7.4800000000000005E-3</v>
      </c>
      <c r="S171" s="134">
        <v>0</v>
      </c>
      <c r="T171" s="134">
        <f>S171*H171</f>
        <v>0</v>
      </c>
      <c r="U171" s="135" t="s">
        <v>1</v>
      </c>
      <c r="AR171" s="136" t="s">
        <v>153</v>
      </c>
      <c r="AT171" s="136" t="s">
        <v>121</v>
      </c>
      <c r="AU171" s="136" t="s">
        <v>83</v>
      </c>
      <c r="AY171" s="14" t="s">
        <v>118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4" t="s">
        <v>81</v>
      </c>
      <c r="BK171" s="137">
        <f>ROUND(I171*H171,2)</f>
        <v>0</v>
      </c>
      <c r="BL171" s="14" t="s">
        <v>153</v>
      </c>
      <c r="BM171" s="136" t="s">
        <v>275</v>
      </c>
    </row>
    <row r="172" spans="2:65" s="12" customFormat="1">
      <c r="B172" s="138"/>
      <c r="D172" s="139" t="s">
        <v>127</v>
      </c>
      <c r="F172" s="141" t="s">
        <v>276</v>
      </c>
      <c r="H172" s="142">
        <v>44</v>
      </c>
      <c r="I172" s="143"/>
      <c r="L172" s="138"/>
      <c r="M172" s="144"/>
      <c r="U172" s="145"/>
      <c r="AT172" s="140" t="s">
        <v>127</v>
      </c>
      <c r="AU172" s="140" t="s">
        <v>83</v>
      </c>
      <c r="AV172" s="12" t="s">
        <v>83</v>
      </c>
      <c r="AW172" s="12" t="s">
        <v>4</v>
      </c>
      <c r="AX172" s="12" t="s">
        <v>81</v>
      </c>
      <c r="AY172" s="140" t="s">
        <v>118</v>
      </c>
    </row>
    <row r="173" spans="2:65" s="11" customFormat="1" ht="22.9" customHeight="1">
      <c r="B173" s="112"/>
      <c r="D173" s="113" t="s">
        <v>75</v>
      </c>
      <c r="E173" s="122" t="s">
        <v>277</v>
      </c>
      <c r="F173" s="122" t="s">
        <v>278</v>
      </c>
      <c r="I173" s="115"/>
      <c r="J173" s="123">
        <f>BK173</f>
        <v>0</v>
      </c>
      <c r="L173" s="112"/>
      <c r="M173" s="117"/>
      <c r="P173" s="118">
        <f>SUM(P174:P176)</f>
        <v>0</v>
      </c>
      <c r="R173" s="118">
        <f>SUM(R174:R176)</f>
        <v>1.7399999999999999E-2</v>
      </c>
      <c r="T173" s="118">
        <f>SUM(T174:T176)</f>
        <v>0</v>
      </c>
      <c r="U173" s="119"/>
      <c r="AR173" s="113" t="s">
        <v>83</v>
      </c>
      <c r="AT173" s="120" t="s">
        <v>75</v>
      </c>
      <c r="AU173" s="120" t="s">
        <v>81</v>
      </c>
      <c r="AY173" s="113" t="s">
        <v>118</v>
      </c>
      <c r="BK173" s="121">
        <f>SUM(BK174:BK176)</f>
        <v>0</v>
      </c>
    </row>
    <row r="174" spans="2:65" s="1" customFormat="1" ht="21.75" customHeight="1">
      <c r="B174" s="29"/>
      <c r="C174" s="124" t="s">
        <v>279</v>
      </c>
      <c r="D174" s="124" t="s">
        <v>121</v>
      </c>
      <c r="E174" s="125" t="s">
        <v>280</v>
      </c>
      <c r="F174" s="126" t="s">
        <v>281</v>
      </c>
      <c r="G174" s="127" t="s">
        <v>124</v>
      </c>
      <c r="H174" s="128">
        <v>60</v>
      </c>
      <c r="I174" s="129"/>
      <c r="J174" s="130">
        <f>ROUND(I174*H174,2)</f>
        <v>0</v>
      </c>
      <c r="K174" s="131"/>
      <c r="L174" s="29"/>
      <c r="M174" s="132" t="s">
        <v>1</v>
      </c>
      <c r="N174" s="133" t="s">
        <v>41</v>
      </c>
      <c r="P174" s="134">
        <f>O174*H174</f>
        <v>0</v>
      </c>
      <c r="Q174" s="134">
        <v>2.9E-4</v>
      </c>
      <c r="R174" s="134">
        <f>Q174*H174</f>
        <v>1.7399999999999999E-2</v>
      </c>
      <c r="S174" s="134">
        <v>0</v>
      </c>
      <c r="T174" s="134">
        <f>S174*H174</f>
        <v>0</v>
      </c>
      <c r="U174" s="135" t="s">
        <v>1</v>
      </c>
      <c r="AR174" s="136" t="s">
        <v>153</v>
      </c>
      <c r="AT174" s="136" t="s">
        <v>121</v>
      </c>
      <c r="AU174" s="136" t="s">
        <v>83</v>
      </c>
      <c r="AY174" s="14" t="s">
        <v>118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4" t="s">
        <v>81</v>
      </c>
      <c r="BK174" s="137">
        <f>ROUND(I174*H174,2)</f>
        <v>0</v>
      </c>
      <c r="BL174" s="14" t="s">
        <v>153</v>
      </c>
      <c r="BM174" s="136" t="s">
        <v>282</v>
      </c>
    </row>
    <row r="175" spans="2:65" s="12" customFormat="1">
      <c r="B175" s="138"/>
      <c r="D175" s="139" t="s">
        <v>127</v>
      </c>
      <c r="E175" s="140" t="s">
        <v>1</v>
      </c>
      <c r="F175" s="141" t="s">
        <v>283</v>
      </c>
      <c r="H175" s="142">
        <v>10</v>
      </c>
      <c r="I175" s="143"/>
      <c r="L175" s="138"/>
      <c r="M175" s="144"/>
      <c r="U175" s="145"/>
      <c r="AT175" s="140" t="s">
        <v>127</v>
      </c>
      <c r="AU175" s="140" t="s">
        <v>83</v>
      </c>
      <c r="AV175" s="12" t="s">
        <v>83</v>
      </c>
      <c r="AW175" s="12" t="s">
        <v>32</v>
      </c>
      <c r="AX175" s="12" t="s">
        <v>76</v>
      </c>
      <c r="AY175" s="140" t="s">
        <v>118</v>
      </c>
    </row>
    <row r="176" spans="2:65" s="12" customFormat="1">
      <c r="B176" s="138"/>
      <c r="D176" s="139" t="s">
        <v>127</v>
      </c>
      <c r="E176" s="140" t="s">
        <v>1</v>
      </c>
      <c r="F176" s="141" t="s">
        <v>284</v>
      </c>
      <c r="H176" s="142">
        <v>50</v>
      </c>
      <c r="I176" s="143"/>
      <c r="L176" s="138"/>
      <c r="M176" s="144"/>
      <c r="U176" s="145"/>
      <c r="AT176" s="140" t="s">
        <v>127</v>
      </c>
      <c r="AU176" s="140" t="s">
        <v>83</v>
      </c>
      <c r="AV176" s="12" t="s">
        <v>83</v>
      </c>
      <c r="AW176" s="12" t="s">
        <v>32</v>
      </c>
      <c r="AX176" s="12" t="s">
        <v>76</v>
      </c>
      <c r="AY176" s="140" t="s">
        <v>118</v>
      </c>
    </row>
    <row r="177" spans="2:65" s="11" customFormat="1" ht="25.9" customHeight="1">
      <c r="B177" s="112"/>
      <c r="D177" s="113" t="s">
        <v>75</v>
      </c>
      <c r="E177" s="114" t="s">
        <v>285</v>
      </c>
      <c r="F177" s="114" t="s">
        <v>286</v>
      </c>
      <c r="I177" s="115"/>
      <c r="J177" s="116">
        <f>BK177</f>
        <v>0</v>
      </c>
      <c r="L177" s="112"/>
      <c r="M177" s="117"/>
      <c r="P177" s="118">
        <f>SUM(P178:P182)</f>
        <v>0</v>
      </c>
      <c r="R177" s="118">
        <f>SUM(R178:R182)</f>
        <v>0</v>
      </c>
      <c r="T177" s="118">
        <f>SUM(T178:T182)</f>
        <v>0</v>
      </c>
      <c r="U177" s="119"/>
      <c r="AR177" s="113" t="s">
        <v>140</v>
      </c>
      <c r="AT177" s="120" t="s">
        <v>75</v>
      </c>
      <c r="AU177" s="120" t="s">
        <v>76</v>
      </c>
      <c r="AY177" s="113" t="s">
        <v>118</v>
      </c>
      <c r="BK177" s="121">
        <f>SUM(BK178:BK182)</f>
        <v>0</v>
      </c>
    </row>
    <row r="178" spans="2:65" s="1" customFormat="1" ht="16.5" customHeight="1">
      <c r="B178" s="29"/>
      <c r="C178" s="124" t="s">
        <v>287</v>
      </c>
      <c r="D178" s="124" t="s">
        <v>121</v>
      </c>
      <c r="E178" s="125" t="s">
        <v>288</v>
      </c>
      <c r="F178" s="126" t="s">
        <v>289</v>
      </c>
      <c r="G178" s="127" t="s">
        <v>290</v>
      </c>
      <c r="H178" s="128">
        <v>1</v>
      </c>
      <c r="I178" s="129"/>
      <c r="J178" s="130">
        <f>ROUND(I178*H178,2)</f>
        <v>0</v>
      </c>
      <c r="K178" s="131"/>
      <c r="L178" s="29"/>
      <c r="M178" s="132" t="s">
        <v>1</v>
      </c>
      <c r="N178" s="133" t="s">
        <v>41</v>
      </c>
      <c r="P178" s="134">
        <f>O178*H178</f>
        <v>0</v>
      </c>
      <c r="Q178" s="134">
        <v>0</v>
      </c>
      <c r="R178" s="134">
        <f>Q178*H178</f>
        <v>0</v>
      </c>
      <c r="S178" s="134">
        <v>0</v>
      </c>
      <c r="T178" s="134">
        <f>S178*H178</f>
        <v>0</v>
      </c>
      <c r="U178" s="135" t="s">
        <v>1</v>
      </c>
      <c r="AR178" s="136" t="s">
        <v>291</v>
      </c>
      <c r="AT178" s="136" t="s">
        <v>121</v>
      </c>
      <c r="AU178" s="136" t="s">
        <v>81</v>
      </c>
      <c r="AY178" s="14" t="s">
        <v>118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4" t="s">
        <v>81</v>
      </c>
      <c r="BK178" s="137">
        <f>ROUND(I178*H178,2)</f>
        <v>0</v>
      </c>
      <c r="BL178" s="14" t="s">
        <v>291</v>
      </c>
      <c r="BM178" s="136" t="s">
        <v>292</v>
      </c>
    </row>
    <row r="179" spans="2:65" s="1" customFormat="1" ht="21.75" customHeight="1">
      <c r="B179" s="29"/>
      <c r="C179" s="124" t="s">
        <v>293</v>
      </c>
      <c r="D179" s="124" t="s">
        <v>121</v>
      </c>
      <c r="E179" s="125" t="s">
        <v>294</v>
      </c>
      <c r="F179" s="126" t="s">
        <v>295</v>
      </c>
      <c r="G179" s="127" t="s">
        <v>1</v>
      </c>
      <c r="H179" s="128">
        <v>1</v>
      </c>
      <c r="I179" s="129"/>
      <c r="J179" s="130">
        <f>ROUND(I179*H179,2)</f>
        <v>0</v>
      </c>
      <c r="K179" s="131"/>
      <c r="L179" s="29"/>
      <c r="M179" s="132" t="s">
        <v>1</v>
      </c>
      <c r="N179" s="133" t="s">
        <v>41</v>
      </c>
      <c r="P179" s="134">
        <f>O179*H179</f>
        <v>0</v>
      </c>
      <c r="Q179" s="134">
        <v>0</v>
      </c>
      <c r="R179" s="134">
        <f>Q179*H179</f>
        <v>0</v>
      </c>
      <c r="S179" s="134">
        <v>0</v>
      </c>
      <c r="T179" s="134">
        <f>S179*H179</f>
        <v>0</v>
      </c>
      <c r="U179" s="135" t="s">
        <v>1</v>
      </c>
      <c r="AR179" s="136" t="s">
        <v>291</v>
      </c>
      <c r="AT179" s="136" t="s">
        <v>121</v>
      </c>
      <c r="AU179" s="136" t="s">
        <v>81</v>
      </c>
      <c r="AY179" s="14" t="s">
        <v>118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4" t="s">
        <v>81</v>
      </c>
      <c r="BK179" s="137">
        <f>ROUND(I179*H179,2)</f>
        <v>0</v>
      </c>
      <c r="BL179" s="14" t="s">
        <v>291</v>
      </c>
      <c r="BM179" s="136" t="s">
        <v>296</v>
      </c>
    </row>
    <row r="180" spans="2:65" s="1" customFormat="1" ht="16.5" customHeight="1">
      <c r="B180" s="29"/>
      <c r="C180" s="124" t="s">
        <v>297</v>
      </c>
      <c r="D180" s="124" t="s">
        <v>121</v>
      </c>
      <c r="E180" s="125" t="s">
        <v>298</v>
      </c>
      <c r="F180" s="126" t="s">
        <v>299</v>
      </c>
      <c r="G180" s="127" t="s">
        <v>290</v>
      </c>
      <c r="H180" s="128">
        <v>1</v>
      </c>
      <c r="I180" s="129"/>
      <c r="J180" s="130">
        <f>ROUND(I180*H180,2)</f>
        <v>0</v>
      </c>
      <c r="K180" s="131"/>
      <c r="L180" s="29"/>
      <c r="M180" s="132" t="s">
        <v>1</v>
      </c>
      <c r="N180" s="133" t="s">
        <v>41</v>
      </c>
      <c r="P180" s="134">
        <f>O180*H180</f>
        <v>0</v>
      </c>
      <c r="Q180" s="134">
        <v>0</v>
      </c>
      <c r="R180" s="134">
        <f>Q180*H180</f>
        <v>0</v>
      </c>
      <c r="S180" s="134">
        <v>0</v>
      </c>
      <c r="T180" s="134">
        <f>S180*H180</f>
        <v>0</v>
      </c>
      <c r="U180" s="135" t="s">
        <v>1</v>
      </c>
      <c r="AR180" s="136" t="s">
        <v>291</v>
      </c>
      <c r="AT180" s="136" t="s">
        <v>121</v>
      </c>
      <c r="AU180" s="136" t="s">
        <v>81</v>
      </c>
      <c r="AY180" s="14" t="s">
        <v>118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4" t="s">
        <v>81</v>
      </c>
      <c r="BK180" s="137">
        <f>ROUND(I180*H180,2)</f>
        <v>0</v>
      </c>
      <c r="BL180" s="14" t="s">
        <v>291</v>
      </c>
      <c r="BM180" s="136" t="s">
        <v>300</v>
      </c>
    </row>
    <row r="181" spans="2:65" s="1" customFormat="1" ht="16.5" customHeight="1">
      <c r="B181" s="29"/>
      <c r="C181" s="124" t="s">
        <v>301</v>
      </c>
      <c r="D181" s="124" t="s">
        <v>121</v>
      </c>
      <c r="E181" s="125" t="s">
        <v>302</v>
      </c>
      <c r="F181" s="126" t="s">
        <v>303</v>
      </c>
      <c r="G181" s="127" t="s">
        <v>290</v>
      </c>
      <c r="H181" s="128">
        <v>1</v>
      </c>
      <c r="I181" s="129"/>
      <c r="J181" s="130">
        <f>ROUND(I181*H181,2)</f>
        <v>0</v>
      </c>
      <c r="K181" s="131"/>
      <c r="L181" s="29"/>
      <c r="M181" s="132" t="s">
        <v>1</v>
      </c>
      <c r="N181" s="133" t="s">
        <v>41</v>
      </c>
      <c r="P181" s="134">
        <f>O181*H181</f>
        <v>0</v>
      </c>
      <c r="Q181" s="134">
        <v>0</v>
      </c>
      <c r="R181" s="134">
        <f>Q181*H181</f>
        <v>0</v>
      </c>
      <c r="S181" s="134">
        <v>0</v>
      </c>
      <c r="T181" s="134">
        <f>S181*H181</f>
        <v>0</v>
      </c>
      <c r="U181" s="135" t="s">
        <v>1</v>
      </c>
      <c r="AR181" s="136" t="s">
        <v>291</v>
      </c>
      <c r="AT181" s="136" t="s">
        <v>121</v>
      </c>
      <c r="AU181" s="136" t="s">
        <v>81</v>
      </c>
      <c r="AY181" s="14" t="s">
        <v>118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4" t="s">
        <v>81</v>
      </c>
      <c r="BK181" s="137">
        <f>ROUND(I181*H181,2)</f>
        <v>0</v>
      </c>
      <c r="BL181" s="14" t="s">
        <v>291</v>
      </c>
      <c r="BM181" s="136" t="s">
        <v>304</v>
      </c>
    </row>
    <row r="182" spans="2:65" s="1" customFormat="1" ht="21.75" customHeight="1">
      <c r="B182" s="29"/>
      <c r="C182" s="124" t="s">
        <v>305</v>
      </c>
      <c r="D182" s="124" t="s">
        <v>121</v>
      </c>
      <c r="E182" s="125" t="s">
        <v>306</v>
      </c>
      <c r="F182" s="126" t="s">
        <v>307</v>
      </c>
      <c r="G182" s="127" t="s">
        <v>185</v>
      </c>
      <c r="H182" s="128">
        <v>1</v>
      </c>
      <c r="I182" s="129"/>
      <c r="J182" s="130">
        <f>ROUND(I182*H182,2)</f>
        <v>0</v>
      </c>
      <c r="K182" s="131"/>
      <c r="L182" s="29"/>
      <c r="M182" s="146" t="s">
        <v>1</v>
      </c>
      <c r="N182" s="147" t="s">
        <v>41</v>
      </c>
      <c r="O182" s="148"/>
      <c r="P182" s="149">
        <f>O182*H182</f>
        <v>0</v>
      </c>
      <c r="Q182" s="149">
        <v>0</v>
      </c>
      <c r="R182" s="149">
        <f>Q182*H182</f>
        <v>0</v>
      </c>
      <c r="S182" s="149">
        <v>0</v>
      </c>
      <c r="T182" s="149">
        <f>S182*H182</f>
        <v>0</v>
      </c>
      <c r="U182" s="150" t="s">
        <v>1</v>
      </c>
      <c r="AR182" s="136" t="s">
        <v>125</v>
      </c>
      <c r="AT182" s="136" t="s">
        <v>121</v>
      </c>
      <c r="AU182" s="136" t="s">
        <v>81</v>
      </c>
      <c r="AY182" s="14" t="s">
        <v>118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14" t="s">
        <v>81</v>
      </c>
      <c r="BK182" s="137">
        <f>ROUND(I182*H182,2)</f>
        <v>0</v>
      </c>
      <c r="BL182" s="14" t="s">
        <v>125</v>
      </c>
      <c r="BM182" s="136" t="s">
        <v>308</v>
      </c>
    </row>
    <row r="183" spans="2:65" s="1" customFormat="1" ht="6.95" customHeight="1">
      <c r="B183" s="41"/>
      <c r="C183" s="42"/>
      <c r="D183" s="42"/>
      <c r="E183" s="42"/>
      <c r="F183" s="42"/>
      <c r="G183" s="42"/>
      <c r="H183" s="42"/>
      <c r="I183" s="42"/>
      <c r="J183" s="42"/>
      <c r="K183" s="42"/>
      <c r="L183" s="29"/>
    </row>
  </sheetData>
  <sheetProtection algorithmName="SHA-512" hashValue="0I0OcNkiMKFOygOKrN37v1aup1Uv3F8Gc0YmdqYnaGNBQ5W/d7wg5WX9ZDTyDK+QkTecCXacy1fp77Lu2/6amw==" saltValue="cBMUGNELb7nchCDbsZPTfBp7FEby+PqUvQ2XWaDH4Acq7b69UVD3KtGHg5Y+h8uIPSRLq/Fz86fxnpkzDfH+6A==" spinCount="100000" sheet="1" objects="1" scenarios="1" formatColumns="0" formatRows="0" autoFilter="0"/>
  <autoFilter ref="C122:K182" xr:uid="{00000000-0009-0000-0000-000001000000}"/>
  <mergeCells count="6">
    <mergeCell ref="E115:H11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H - ROZVOJ DENNÍHO A TÝDE...</vt:lpstr>
      <vt:lpstr>'H - ROZVOJ DENNÍHO A TÝDE...'!Názvy_tisku</vt:lpstr>
      <vt:lpstr>'Rekapitulace stavby'!Názvy_tisku</vt:lpstr>
      <vt:lpstr>'H - ROZVOJ DENNÍHO A TÝDE...'!Oblast_tisku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Antonín Seknička</dc:creator>
  <cp:lastModifiedBy>Uzivatel</cp:lastModifiedBy>
  <cp:lastPrinted>2025-11-19T20:29:48Z</cp:lastPrinted>
  <dcterms:created xsi:type="dcterms:W3CDTF">2025-11-19T20:23:52Z</dcterms:created>
  <dcterms:modified xsi:type="dcterms:W3CDTF">2025-11-20T07:39:41Z</dcterms:modified>
</cp:coreProperties>
</file>