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Dokumenty\VŘ\VŘ 2026\Za Prach. 1a - vybudování kolárny a skladu vozíků\Zadávací podklady - EZAK\Příloha č. 5 - výkaz výměr\"/>
    </mc:Choice>
  </mc:AlternateContent>
  <bookViews>
    <workbookView xWindow="0" yWindow="0" windowWidth="28800" windowHeight="12180"/>
  </bookViews>
  <sheets>
    <sheet name="Rekapitulace stavby" sheetId="1" r:id="rId1"/>
    <sheet name="SO_01 - vybudování společ..." sheetId="2" r:id="rId2"/>
    <sheet name="01 - stavební část" sheetId="3" r:id="rId3"/>
    <sheet name="02 - vnitřní silnoproudé ..." sheetId="4" r:id="rId4"/>
    <sheet name="VON - Vedlejší a ostatní ..." sheetId="5" r:id="rId5"/>
    <sheet name="Pokyny pro vyplnění" sheetId="6" r:id="rId6"/>
  </sheets>
  <definedNames>
    <definedName name="_xlnm._FilterDatabase" localSheetId="2" hidden="1">'01 - stavební část'!$C$102:$K$426</definedName>
    <definedName name="_xlnm._FilterDatabase" localSheetId="3" hidden="1">'02 - vnitřní silnoproudé ...'!$C$122:$K$222</definedName>
    <definedName name="_xlnm._FilterDatabase" localSheetId="1" hidden="1">'SO_01 - vybudování společ...'!$C$91:$K$177</definedName>
    <definedName name="_xlnm._FilterDatabase" localSheetId="4" hidden="1">'VON - Vedlejší a ostatní ...'!$C$79:$K$92</definedName>
    <definedName name="_xlnm.Print_Titles" localSheetId="2">'01 - stavební část'!$102:$102</definedName>
    <definedName name="_xlnm.Print_Titles" localSheetId="3">'02 - vnitřní silnoproudé ...'!$122:$122</definedName>
    <definedName name="_xlnm.Print_Titles" localSheetId="0">'Rekapitulace stavby'!$52:$52</definedName>
    <definedName name="_xlnm.Print_Titles" localSheetId="1">'SO_01 - vybudování společ...'!$91:$91</definedName>
    <definedName name="_xlnm.Print_Titles" localSheetId="4">'VON - Vedlejší a ostatní ...'!$79:$79</definedName>
    <definedName name="_xlnm.Print_Area" localSheetId="2">'01 - stavební část'!$C$4:$J$41,'01 - stavební část'!$C$47:$J$82,'01 - stavební část'!$C$88:$K$426</definedName>
    <definedName name="_xlnm.Print_Area" localSheetId="3">'02 - vnitřní silnoproudé ...'!$C$4:$J$41,'02 - vnitřní silnoproudé ...'!$C$47:$J$102,'02 - vnitřní silnoproudé ...'!$C$108:$K$222</definedName>
    <definedName name="_xlnm.Print_Area" localSheetId="5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stavby'!$C$42:$AQ$60</definedName>
    <definedName name="_xlnm.Print_Area" localSheetId="1">'SO_01 - vybudování společ...'!$C$4:$J$39,'SO_01 - vybudování společ...'!$C$45:$J$73,'SO_01 - vybudování společ...'!$C$79:$K$177</definedName>
    <definedName name="_xlnm.Print_Area" localSheetId="4">'VON - Vedlejší a ostatní ...'!$C$4:$J$39,'VON - Vedlejší a ostatní ...'!$C$45:$J$61,'VON - Vedlejší a ostatní ...'!$C$67:$K$92</definedName>
  </definedNames>
  <calcPr calcId="162913"/>
</workbook>
</file>

<file path=xl/calcChain.xml><?xml version="1.0" encoding="utf-8"?>
<calcChain xmlns="http://schemas.openxmlformats.org/spreadsheetml/2006/main">
  <c r="J37" i="5" l="1"/>
  <c r="J36" i="5"/>
  <c r="AY59" i="1" s="1"/>
  <c r="J35" i="5"/>
  <c r="AX59" i="1" s="1"/>
  <c r="BI92" i="5"/>
  <c r="BH92" i="5"/>
  <c r="BG92" i="5"/>
  <c r="BE92" i="5"/>
  <c r="T92" i="5"/>
  <c r="R92" i="5"/>
  <c r="P92" i="5"/>
  <c r="BI91" i="5"/>
  <c r="BH91" i="5"/>
  <c r="BG91" i="5"/>
  <c r="BE91" i="5"/>
  <c r="T91" i="5"/>
  <c r="R91" i="5"/>
  <c r="P91" i="5"/>
  <c r="BI90" i="5"/>
  <c r="BH90" i="5"/>
  <c r="BG90" i="5"/>
  <c r="BE90" i="5"/>
  <c r="T90" i="5"/>
  <c r="R90" i="5"/>
  <c r="P90" i="5"/>
  <c r="BI89" i="5"/>
  <c r="BH89" i="5"/>
  <c r="BG89" i="5"/>
  <c r="BE89" i="5"/>
  <c r="T89" i="5"/>
  <c r="R89" i="5"/>
  <c r="P89" i="5"/>
  <c r="BI87" i="5"/>
  <c r="BH87" i="5"/>
  <c r="BG87" i="5"/>
  <c r="BE87" i="5"/>
  <c r="T87" i="5"/>
  <c r="R87" i="5"/>
  <c r="P87" i="5"/>
  <c r="BI85" i="5"/>
  <c r="BH85" i="5"/>
  <c r="BG85" i="5"/>
  <c r="BE85" i="5"/>
  <c r="T85" i="5"/>
  <c r="R85" i="5"/>
  <c r="P85" i="5"/>
  <c r="BI84" i="5"/>
  <c r="BH84" i="5"/>
  <c r="BG84" i="5"/>
  <c r="BE84" i="5"/>
  <c r="T84" i="5"/>
  <c r="R84" i="5"/>
  <c r="P84" i="5"/>
  <c r="BI83" i="5"/>
  <c r="BH83" i="5"/>
  <c r="BG83" i="5"/>
  <c r="BE83" i="5"/>
  <c r="T83" i="5"/>
  <c r="R83" i="5"/>
  <c r="P83" i="5"/>
  <c r="BI82" i="5"/>
  <c r="BH82" i="5"/>
  <c r="BG82" i="5"/>
  <c r="BE82" i="5"/>
  <c r="T82" i="5"/>
  <c r="R82" i="5"/>
  <c r="P82" i="5"/>
  <c r="J77" i="5"/>
  <c r="J76" i="5"/>
  <c r="F76" i="5"/>
  <c r="F74" i="5"/>
  <c r="E72" i="5"/>
  <c r="J55" i="5"/>
  <c r="J54" i="5"/>
  <c r="F54" i="5"/>
  <c r="F52" i="5"/>
  <c r="E50" i="5"/>
  <c r="J18" i="5"/>
  <c r="E18" i="5"/>
  <c r="F77" i="5" s="1"/>
  <c r="J17" i="5"/>
  <c r="J12" i="5"/>
  <c r="J74" i="5" s="1"/>
  <c r="E7" i="5"/>
  <c r="E70" i="5" s="1"/>
  <c r="J39" i="4"/>
  <c r="J38" i="4"/>
  <c r="AY58" i="1"/>
  <c r="J37" i="4"/>
  <c r="AX58" i="1"/>
  <c r="BI222" i="4"/>
  <c r="BH222" i="4"/>
  <c r="BG222" i="4"/>
  <c r="BE222" i="4"/>
  <c r="T222" i="4"/>
  <c r="R222" i="4"/>
  <c r="P222" i="4"/>
  <c r="BI221" i="4"/>
  <c r="BH221" i="4"/>
  <c r="BG221" i="4"/>
  <c r="BE221" i="4"/>
  <c r="T221" i="4"/>
  <c r="R221" i="4"/>
  <c r="P221" i="4"/>
  <c r="BI220" i="4"/>
  <c r="BH220" i="4"/>
  <c r="BG220" i="4"/>
  <c r="BE220" i="4"/>
  <c r="T220" i="4"/>
  <c r="R220" i="4"/>
  <c r="P220" i="4"/>
  <c r="BI219" i="4"/>
  <c r="BH219" i="4"/>
  <c r="BG219" i="4"/>
  <c r="BE219" i="4"/>
  <c r="T219" i="4"/>
  <c r="R219" i="4"/>
  <c r="P219" i="4"/>
  <c r="BI217" i="4"/>
  <c r="BH217" i="4"/>
  <c r="BG217" i="4"/>
  <c r="BE217" i="4"/>
  <c r="T217" i="4"/>
  <c r="R217" i="4"/>
  <c r="P217" i="4"/>
  <c r="BI216" i="4"/>
  <c r="BH216" i="4"/>
  <c r="BG216" i="4"/>
  <c r="BE216" i="4"/>
  <c r="T216" i="4"/>
  <c r="R216" i="4"/>
  <c r="P216" i="4"/>
  <c r="BI215" i="4"/>
  <c r="BH215" i="4"/>
  <c r="BG215" i="4"/>
  <c r="BE215" i="4"/>
  <c r="T215" i="4"/>
  <c r="R215" i="4"/>
  <c r="P215" i="4"/>
  <c r="BI213" i="4"/>
  <c r="BH213" i="4"/>
  <c r="BG213" i="4"/>
  <c r="BE213" i="4"/>
  <c r="T213" i="4"/>
  <c r="T212" i="4" s="1"/>
  <c r="R213" i="4"/>
  <c r="R212" i="4"/>
  <c r="P213" i="4"/>
  <c r="P212" i="4" s="1"/>
  <c r="BI211" i="4"/>
  <c r="BH211" i="4"/>
  <c r="BG211" i="4"/>
  <c r="BE211" i="4"/>
  <c r="T211" i="4"/>
  <c r="T210" i="4"/>
  <c r="R211" i="4"/>
  <c r="R210" i="4" s="1"/>
  <c r="P211" i="4"/>
  <c r="P210" i="4"/>
  <c r="BI209" i="4"/>
  <c r="BH209" i="4"/>
  <c r="BG209" i="4"/>
  <c r="BE209" i="4"/>
  <c r="T209" i="4"/>
  <c r="T208" i="4" s="1"/>
  <c r="R209" i="4"/>
  <c r="R208" i="4"/>
  <c r="P209" i="4"/>
  <c r="P208" i="4" s="1"/>
  <c r="BI207" i="4"/>
  <c r="BH207" i="4"/>
  <c r="BG207" i="4"/>
  <c r="BE207" i="4"/>
  <c r="T207" i="4"/>
  <c r="T206" i="4"/>
  <c r="R207" i="4"/>
  <c r="R206" i="4" s="1"/>
  <c r="P207" i="4"/>
  <c r="P206" i="4"/>
  <c r="BI205" i="4"/>
  <c r="BH205" i="4"/>
  <c r="BG205" i="4"/>
  <c r="BE205" i="4"/>
  <c r="T205" i="4"/>
  <c r="T204" i="4" s="1"/>
  <c r="R205" i="4"/>
  <c r="R204" i="4"/>
  <c r="P205" i="4"/>
  <c r="P204" i="4" s="1"/>
  <c r="BI203" i="4"/>
  <c r="BH203" i="4"/>
  <c r="BG203" i="4"/>
  <c r="BE203" i="4"/>
  <c r="T203" i="4"/>
  <c r="T202" i="4" s="1"/>
  <c r="R203" i="4"/>
  <c r="R202" i="4" s="1"/>
  <c r="P203" i="4"/>
  <c r="P202" i="4" s="1"/>
  <c r="BI201" i="4"/>
  <c r="BH201" i="4"/>
  <c r="BG201" i="4"/>
  <c r="BE201" i="4"/>
  <c r="T201" i="4"/>
  <c r="R201" i="4"/>
  <c r="P201" i="4"/>
  <c r="BI200" i="4"/>
  <c r="BH200" i="4"/>
  <c r="BG200" i="4"/>
  <c r="BE200" i="4"/>
  <c r="T200" i="4"/>
  <c r="R200" i="4"/>
  <c r="P200" i="4"/>
  <c r="BI198" i="4"/>
  <c r="BH198" i="4"/>
  <c r="BG198" i="4"/>
  <c r="BE198" i="4"/>
  <c r="T198" i="4"/>
  <c r="R198" i="4"/>
  <c r="P198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2" i="4"/>
  <c r="BH192" i="4"/>
  <c r="BG192" i="4"/>
  <c r="BE192" i="4"/>
  <c r="T192" i="4"/>
  <c r="T191" i="4"/>
  <c r="R192" i="4"/>
  <c r="R191" i="4" s="1"/>
  <c r="P192" i="4"/>
  <c r="P191" i="4"/>
  <c r="BI190" i="4"/>
  <c r="BH190" i="4"/>
  <c r="BG190" i="4"/>
  <c r="BE190" i="4"/>
  <c r="T190" i="4"/>
  <c r="T189" i="4" s="1"/>
  <c r="R190" i="4"/>
  <c r="R189" i="4"/>
  <c r="P190" i="4"/>
  <c r="P189" i="4" s="1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1" i="4"/>
  <c r="BH181" i="4"/>
  <c r="BG181" i="4"/>
  <c r="BE181" i="4"/>
  <c r="T181" i="4"/>
  <c r="T180" i="4"/>
  <c r="R181" i="4"/>
  <c r="R180" i="4" s="1"/>
  <c r="P181" i="4"/>
  <c r="P180" i="4"/>
  <c r="BI179" i="4"/>
  <c r="BH179" i="4"/>
  <c r="BG179" i="4"/>
  <c r="BE179" i="4"/>
  <c r="T179" i="4"/>
  <c r="T178" i="4" s="1"/>
  <c r="T177" i="4" s="1"/>
  <c r="R179" i="4"/>
  <c r="R178" i="4"/>
  <c r="R177" i="4" s="1"/>
  <c r="P179" i="4"/>
  <c r="P178" i="4"/>
  <c r="BI176" i="4"/>
  <c r="BH176" i="4"/>
  <c r="BG176" i="4"/>
  <c r="BE176" i="4"/>
  <c r="T176" i="4"/>
  <c r="T175" i="4" s="1"/>
  <c r="R176" i="4"/>
  <c r="R175" i="4"/>
  <c r="P176" i="4"/>
  <c r="P175" i="4" s="1"/>
  <c r="BI174" i="4"/>
  <c r="BH174" i="4"/>
  <c r="BG174" i="4"/>
  <c r="BE174" i="4"/>
  <c r="T174" i="4"/>
  <c r="T173" i="4"/>
  <c r="R174" i="4"/>
  <c r="R173" i="4" s="1"/>
  <c r="R170" i="4" s="1"/>
  <c r="P174" i="4"/>
  <c r="P173" i="4"/>
  <c r="BI172" i="4"/>
  <c r="BH172" i="4"/>
  <c r="BG172" i="4"/>
  <c r="BE172" i="4"/>
  <c r="T172" i="4"/>
  <c r="T171" i="4" s="1"/>
  <c r="R172" i="4"/>
  <c r="R171" i="4"/>
  <c r="P172" i="4"/>
  <c r="P171" i="4" s="1"/>
  <c r="P170" i="4" s="1"/>
  <c r="BI169" i="4"/>
  <c r="BH169" i="4"/>
  <c r="BG169" i="4"/>
  <c r="BE169" i="4"/>
  <c r="T169" i="4"/>
  <c r="T168" i="4" s="1"/>
  <c r="R169" i="4"/>
  <c r="R168" i="4"/>
  <c r="P169" i="4"/>
  <c r="P168" i="4" s="1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3" i="4"/>
  <c r="BH153" i="4"/>
  <c r="BG153" i="4"/>
  <c r="BE153" i="4"/>
  <c r="T153" i="4"/>
  <c r="T152" i="4" s="1"/>
  <c r="R153" i="4"/>
  <c r="R152" i="4"/>
  <c r="P153" i="4"/>
  <c r="P152" i="4" s="1"/>
  <c r="BI151" i="4"/>
  <c r="BH151" i="4"/>
  <c r="BG151" i="4"/>
  <c r="BE151" i="4"/>
  <c r="T151" i="4"/>
  <c r="T150" i="4"/>
  <c r="R151" i="4"/>
  <c r="R150" i="4" s="1"/>
  <c r="P151" i="4"/>
  <c r="P150" i="4"/>
  <c r="BI149" i="4"/>
  <c r="BH149" i="4"/>
  <c r="BG149" i="4"/>
  <c r="BE149" i="4"/>
  <c r="T149" i="4"/>
  <c r="T148" i="4" s="1"/>
  <c r="R149" i="4"/>
  <c r="R148" i="4"/>
  <c r="P149" i="4"/>
  <c r="P148" i="4" s="1"/>
  <c r="BI147" i="4"/>
  <c r="BH147" i="4"/>
  <c r="BG147" i="4"/>
  <c r="BE147" i="4"/>
  <c r="T147" i="4"/>
  <c r="T146" i="4"/>
  <c r="R147" i="4"/>
  <c r="R146" i="4" s="1"/>
  <c r="P147" i="4"/>
  <c r="P146" i="4"/>
  <c r="BI145" i="4"/>
  <c r="BH145" i="4"/>
  <c r="BG145" i="4"/>
  <c r="BE145" i="4"/>
  <c r="T145" i="4"/>
  <c r="T144" i="4" s="1"/>
  <c r="T143" i="4" s="1"/>
  <c r="R145" i="4"/>
  <c r="R144" i="4"/>
  <c r="P145" i="4"/>
  <c r="P144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J120" i="4"/>
  <c r="J119" i="4"/>
  <c r="F119" i="4"/>
  <c r="F117" i="4"/>
  <c r="E115" i="4"/>
  <c r="J59" i="4"/>
  <c r="J58" i="4"/>
  <c r="F58" i="4"/>
  <c r="F56" i="4"/>
  <c r="E54" i="4"/>
  <c r="J20" i="4"/>
  <c r="E20" i="4"/>
  <c r="F59" i="4"/>
  <c r="J19" i="4"/>
  <c r="J14" i="4"/>
  <c r="J56" i="4" s="1"/>
  <c r="E7" i="4"/>
  <c r="E50" i="4" s="1"/>
  <c r="J39" i="3"/>
  <c r="J38" i="3"/>
  <c r="AY57" i="1"/>
  <c r="J37" i="3"/>
  <c r="AX57" i="1"/>
  <c r="BI425" i="3"/>
  <c r="BH425" i="3"/>
  <c r="BG425" i="3"/>
  <c r="BE425" i="3"/>
  <c r="T425" i="3"/>
  <c r="T424" i="3"/>
  <c r="R425" i="3"/>
  <c r="R424" i="3"/>
  <c r="P425" i="3"/>
  <c r="P424" i="3"/>
  <c r="BI410" i="3"/>
  <c r="BH410" i="3"/>
  <c r="BG410" i="3"/>
  <c r="BE410" i="3"/>
  <c r="T410" i="3"/>
  <c r="R410" i="3"/>
  <c r="P410" i="3"/>
  <c r="BI408" i="3"/>
  <c r="BH408" i="3"/>
  <c r="BG408" i="3"/>
  <c r="BE408" i="3"/>
  <c r="T408" i="3"/>
  <c r="R408" i="3"/>
  <c r="P408" i="3"/>
  <c r="BI406" i="3"/>
  <c r="BH406" i="3"/>
  <c r="BG406" i="3"/>
  <c r="BE406" i="3"/>
  <c r="T406" i="3"/>
  <c r="R406" i="3"/>
  <c r="P406" i="3"/>
  <c r="BI404" i="3"/>
  <c r="BH404" i="3"/>
  <c r="BG404" i="3"/>
  <c r="BE404" i="3"/>
  <c r="T404" i="3"/>
  <c r="R404" i="3"/>
  <c r="P404" i="3"/>
  <c r="BI399" i="3"/>
  <c r="BH399" i="3"/>
  <c r="BG399" i="3"/>
  <c r="BE399" i="3"/>
  <c r="T399" i="3"/>
  <c r="R399" i="3"/>
  <c r="P399" i="3"/>
  <c r="BI394" i="3"/>
  <c r="BH394" i="3"/>
  <c r="BG394" i="3"/>
  <c r="BE394" i="3"/>
  <c r="T394" i="3"/>
  <c r="R394" i="3"/>
  <c r="P394" i="3"/>
  <c r="BI388" i="3"/>
  <c r="BH388" i="3"/>
  <c r="BG388" i="3"/>
  <c r="BE388" i="3"/>
  <c r="T388" i="3"/>
  <c r="R388" i="3"/>
  <c r="P388" i="3"/>
  <c r="BI385" i="3"/>
  <c r="BH385" i="3"/>
  <c r="BG385" i="3"/>
  <c r="BE385" i="3"/>
  <c r="T385" i="3"/>
  <c r="R385" i="3"/>
  <c r="P385" i="3"/>
  <c r="BI380" i="3"/>
  <c r="BH380" i="3"/>
  <c r="BG380" i="3"/>
  <c r="BE380" i="3"/>
  <c r="T380" i="3"/>
  <c r="R380" i="3"/>
  <c r="P380" i="3"/>
  <c r="BI379" i="3"/>
  <c r="BH379" i="3"/>
  <c r="BG379" i="3"/>
  <c r="BE379" i="3"/>
  <c r="T379" i="3"/>
  <c r="R379" i="3"/>
  <c r="P379" i="3"/>
  <c r="BI372" i="3"/>
  <c r="BH372" i="3"/>
  <c r="BG372" i="3"/>
  <c r="BE372" i="3"/>
  <c r="T372" i="3"/>
  <c r="R372" i="3"/>
  <c r="P372" i="3"/>
  <c r="BI370" i="3"/>
  <c r="BH370" i="3"/>
  <c r="BG370" i="3"/>
  <c r="BE370" i="3"/>
  <c r="T370" i="3"/>
  <c r="R370" i="3"/>
  <c r="P370" i="3"/>
  <c r="BI368" i="3"/>
  <c r="BH368" i="3"/>
  <c r="BG368" i="3"/>
  <c r="BE368" i="3"/>
  <c r="T368" i="3"/>
  <c r="R368" i="3"/>
  <c r="P368" i="3"/>
  <c r="BI363" i="3"/>
  <c r="BH363" i="3"/>
  <c r="BG363" i="3"/>
  <c r="BE363" i="3"/>
  <c r="T363" i="3"/>
  <c r="R363" i="3"/>
  <c r="P363" i="3"/>
  <c r="BI362" i="3"/>
  <c r="BH362" i="3"/>
  <c r="BG362" i="3"/>
  <c r="BE362" i="3"/>
  <c r="T362" i="3"/>
  <c r="R362" i="3"/>
  <c r="P362" i="3"/>
  <c r="BI359" i="3"/>
  <c r="BH359" i="3"/>
  <c r="BG359" i="3"/>
  <c r="BE359" i="3"/>
  <c r="T359" i="3"/>
  <c r="R359" i="3"/>
  <c r="P359" i="3"/>
  <c r="BI356" i="3"/>
  <c r="BH356" i="3"/>
  <c r="BG356" i="3"/>
  <c r="BE356" i="3"/>
  <c r="T356" i="3"/>
  <c r="R356" i="3"/>
  <c r="P356" i="3"/>
  <c r="BI354" i="3"/>
  <c r="BH354" i="3"/>
  <c r="BG354" i="3"/>
  <c r="BE354" i="3"/>
  <c r="T354" i="3"/>
  <c r="R354" i="3"/>
  <c r="P354" i="3"/>
  <c r="BI350" i="3"/>
  <c r="BH350" i="3"/>
  <c r="BG350" i="3"/>
  <c r="BE350" i="3"/>
  <c r="T350" i="3"/>
  <c r="R350" i="3"/>
  <c r="P350" i="3"/>
  <c r="BI346" i="3"/>
  <c r="BH346" i="3"/>
  <c r="BG346" i="3"/>
  <c r="BE346" i="3"/>
  <c r="T346" i="3"/>
  <c r="R346" i="3"/>
  <c r="P346" i="3"/>
  <c r="BI344" i="3"/>
  <c r="BH344" i="3"/>
  <c r="BG344" i="3"/>
  <c r="BE344" i="3"/>
  <c r="T344" i="3"/>
  <c r="R344" i="3"/>
  <c r="P344" i="3"/>
  <c r="BI340" i="3"/>
  <c r="BH340" i="3"/>
  <c r="BG340" i="3"/>
  <c r="BE340" i="3"/>
  <c r="T340" i="3"/>
  <c r="R340" i="3"/>
  <c r="P340" i="3"/>
  <c r="BI338" i="3"/>
  <c r="BH338" i="3"/>
  <c r="BG338" i="3"/>
  <c r="BE338" i="3"/>
  <c r="T338" i="3"/>
  <c r="R338" i="3"/>
  <c r="P338" i="3"/>
  <c r="BI336" i="3"/>
  <c r="BH336" i="3"/>
  <c r="BG336" i="3"/>
  <c r="BE336" i="3"/>
  <c r="T336" i="3"/>
  <c r="R336" i="3"/>
  <c r="P336" i="3"/>
  <c r="BI332" i="3"/>
  <c r="BH332" i="3"/>
  <c r="BG332" i="3"/>
  <c r="BE332" i="3"/>
  <c r="T332" i="3"/>
  <c r="R332" i="3"/>
  <c r="P332" i="3"/>
  <c r="BI330" i="3"/>
  <c r="BH330" i="3"/>
  <c r="BG330" i="3"/>
  <c r="BE330" i="3"/>
  <c r="T330" i="3"/>
  <c r="R330" i="3"/>
  <c r="P330" i="3"/>
  <c r="BI327" i="3"/>
  <c r="BH327" i="3"/>
  <c r="BG327" i="3"/>
  <c r="BE327" i="3"/>
  <c r="T327" i="3"/>
  <c r="R327" i="3"/>
  <c r="P327" i="3"/>
  <c r="BI326" i="3"/>
  <c r="BH326" i="3"/>
  <c r="BG326" i="3"/>
  <c r="BE326" i="3"/>
  <c r="T326" i="3"/>
  <c r="R326" i="3"/>
  <c r="P326" i="3"/>
  <c r="BI325" i="3"/>
  <c r="BH325" i="3"/>
  <c r="BG325" i="3"/>
  <c r="BE325" i="3"/>
  <c r="T325" i="3"/>
  <c r="R325" i="3"/>
  <c r="P325" i="3"/>
  <c r="BI320" i="3"/>
  <c r="BH320" i="3"/>
  <c r="BG320" i="3"/>
  <c r="BE320" i="3"/>
  <c r="T320" i="3"/>
  <c r="R320" i="3"/>
  <c r="P320" i="3"/>
  <c r="BI318" i="3"/>
  <c r="BH318" i="3"/>
  <c r="BG318" i="3"/>
  <c r="BE318" i="3"/>
  <c r="T318" i="3"/>
  <c r="R318" i="3"/>
  <c r="P318" i="3"/>
  <c r="BI315" i="3"/>
  <c r="BH315" i="3"/>
  <c r="BG315" i="3"/>
  <c r="BE315" i="3"/>
  <c r="T315" i="3"/>
  <c r="R315" i="3"/>
  <c r="P315" i="3"/>
  <c r="BI313" i="3"/>
  <c r="BH313" i="3"/>
  <c r="BG313" i="3"/>
  <c r="BE313" i="3"/>
  <c r="T313" i="3"/>
  <c r="R313" i="3"/>
  <c r="P313" i="3"/>
  <c r="BI308" i="3"/>
  <c r="BH308" i="3"/>
  <c r="BG308" i="3"/>
  <c r="BE308" i="3"/>
  <c r="T308" i="3"/>
  <c r="R308" i="3"/>
  <c r="P308" i="3"/>
  <c r="BI304" i="3"/>
  <c r="BH304" i="3"/>
  <c r="BG304" i="3"/>
  <c r="BE304" i="3"/>
  <c r="T304" i="3"/>
  <c r="R304" i="3"/>
  <c r="P304" i="3"/>
  <c r="BI302" i="3"/>
  <c r="BH302" i="3"/>
  <c r="BG302" i="3"/>
  <c r="BE302" i="3"/>
  <c r="T302" i="3"/>
  <c r="R302" i="3"/>
  <c r="P302" i="3"/>
  <c r="BI297" i="3"/>
  <c r="BH297" i="3"/>
  <c r="BG297" i="3"/>
  <c r="BE297" i="3"/>
  <c r="T297" i="3"/>
  <c r="R297" i="3"/>
  <c r="P297" i="3"/>
  <c r="BI293" i="3"/>
  <c r="BH293" i="3"/>
  <c r="BG293" i="3"/>
  <c r="BE293" i="3"/>
  <c r="T293" i="3"/>
  <c r="T292" i="3" s="1"/>
  <c r="R293" i="3"/>
  <c r="R292" i="3" s="1"/>
  <c r="P293" i="3"/>
  <c r="P292" i="3" s="1"/>
  <c r="BI290" i="3"/>
  <c r="BH290" i="3"/>
  <c r="BG290" i="3"/>
  <c r="BE290" i="3"/>
  <c r="T290" i="3"/>
  <c r="R290" i="3"/>
  <c r="P290" i="3"/>
  <c r="BI287" i="3"/>
  <c r="BH287" i="3"/>
  <c r="BG287" i="3"/>
  <c r="BE287" i="3"/>
  <c r="T287" i="3"/>
  <c r="R287" i="3"/>
  <c r="P287" i="3"/>
  <c r="BI285" i="3"/>
  <c r="BH285" i="3"/>
  <c r="BG285" i="3"/>
  <c r="BE285" i="3"/>
  <c r="T285" i="3"/>
  <c r="R285" i="3"/>
  <c r="P285" i="3"/>
  <c r="BI283" i="3"/>
  <c r="BH283" i="3"/>
  <c r="BG283" i="3"/>
  <c r="BE283" i="3"/>
  <c r="T283" i="3"/>
  <c r="R283" i="3"/>
  <c r="P283" i="3"/>
  <c r="BI277" i="3"/>
  <c r="BH277" i="3"/>
  <c r="BG277" i="3"/>
  <c r="BE277" i="3"/>
  <c r="T277" i="3"/>
  <c r="R277" i="3"/>
  <c r="P277" i="3"/>
  <c r="BI273" i="3"/>
  <c r="BH273" i="3"/>
  <c r="BG273" i="3"/>
  <c r="BE273" i="3"/>
  <c r="T273" i="3"/>
  <c r="R273" i="3"/>
  <c r="P273" i="3"/>
  <c r="BI268" i="3"/>
  <c r="BH268" i="3"/>
  <c r="BG268" i="3"/>
  <c r="BE268" i="3"/>
  <c r="T268" i="3"/>
  <c r="R268" i="3"/>
  <c r="P268" i="3"/>
  <c r="BI263" i="3"/>
  <c r="BH263" i="3"/>
  <c r="BG263" i="3"/>
  <c r="BE263" i="3"/>
  <c r="T263" i="3"/>
  <c r="R263" i="3"/>
  <c r="P263" i="3"/>
  <c r="BI258" i="3"/>
  <c r="BH258" i="3"/>
  <c r="BG258" i="3"/>
  <c r="BE258" i="3"/>
  <c r="T258" i="3"/>
  <c r="R258" i="3"/>
  <c r="P258" i="3"/>
  <c r="BI253" i="3"/>
  <c r="BH253" i="3"/>
  <c r="BG253" i="3"/>
  <c r="BE253" i="3"/>
  <c r="T253" i="3"/>
  <c r="R253" i="3"/>
  <c r="P253" i="3"/>
  <c r="BI251" i="3"/>
  <c r="BH251" i="3"/>
  <c r="BG251" i="3"/>
  <c r="BE251" i="3"/>
  <c r="T251" i="3"/>
  <c r="R251" i="3"/>
  <c r="P251" i="3"/>
  <c r="BI249" i="3"/>
  <c r="BH249" i="3"/>
  <c r="BG249" i="3"/>
  <c r="BE249" i="3"/>
  <c r="T249" i="3"/>
  <c r="R249" i="3"/>
  <c r="P249" i="3"/>
  <c r="BI245" i="3"/>
  <c r="BH245" i="3"/>
  <c r="BG245" i="3"/>
  <c r="BE245" i="3"/>
  <c r="T245" i="3"/>
  <c r="R245" i="3"/>
  <c r="P245" i="3"/>
  <c r="BI234" i="3"/>
  <c r="BH234" i="3"/>
  <c r="BG234" i="3"/>
  <c r="BE234" i="3"/>
  <c r="T234" i="3"/>
  <c r="R234" i="3"/>
  <c r="P234" i="3"/>
  <c r="BI227" i="3"/>
  <c r="BH227" i="3"/>
  <c r="BG227" i="3"/>
  <c r="BE227" i="3"/>
  <c r="T227" i="3"/>
  <c r="R227" i="3"/>
  <c r="P227" i="3"/>
  <c r="BI225" i="3"/>
  <c r="BH225" i="3"/>
  <c r="BG225" i="3"/>
  <c r="BE225" i="3"/>
  <c r="T225" i="3"/>
  <c r="R225" i="3"/>
  <c r="P225" i="3"/>
  <c r="BI218" i="3"/>
  <c r="BH218" i="3"/>
  <c r="BG218" i="3"/>
  <c r="BE218" i="3"/>
  <c r="T218" i="3"/>
  <c r="R218" i="3"/>
  <c r="P218" i="3"/>
  <c r="BI213" i="3"/>
  <c r="BH213" i="3"/>
  <c r="BG213" i="3"/>
  <c r="BE213" i="3"/>
  <c r="T213" i="3"/>
  <c r="R213" i="3"/>
  <c r="P213" i="3"/>
  <c r="BI208" i="3"/>
  <c r="BH208" i="3"/>
  <c r="BG208" i="3"/>
  <c r="BE208" i="3"/>
  <c r="T208" i="3"/>
  <c r="R208" i="3"/>
  <c r="P208" i="3"/>
  <c r="BI203" i="3"/>
  <c r="BH203" i="3"/>
  <c r="BG203" i="3"/>
  <c r="BE203" i="3"/>
  <c r="T203" i="3"/>
  <c r="R203" i="3"/>
  <c r="P203" i="3"/>
  <c r="BI201" i="3"/>
  <c r="BH201" i="3"/>
  <c r="BG201" i="3"/>
  <c r="BE201" i="3"/>
  <c r="T201" i="3"/>
  <c r="R201" i="3"/>
  <c r="P201" i="3"/>
  <c r="BI196" i="3"/>
  <c r="BH196" i="3"/>
  <c r="BG196" i="3"/>
  <c r="BE196" i="3"/>
  <c r="T196" i="3"/>
  <c r="R196" i="3"/>
  <c r="P196" i="3"/>
  <c r="BI190" i="3"/>
  <c r="BH190" i="3"/>
  <c r="BG190" i="3"/>
  <c r="BE190" i="3"/>
  <c r="T190" i="3"/>
  <c r="T189" i="3" s="1"/>
  <c r="R190" i="3"/>
  <c r="R189" i="3" s="1"/>
  <c r="P190" i="3"/>
  <c r="P189" i="3" s="1"/>
  <c r="BI184" i="3"/>
  <c r="BH184" i="3"/>
  <c r="BG184" i="3"/>
  <c r="BE184" i="3"/>
  <c r="T184" i="3"/>
  <c r="R184" i="3"/>
  <c r="P184" i="3"/>
  <c r="BI182" i="3"/>
  <c r="BH182" i="3"/>
  <c r="BG182" i="3"/>
  <c r="BE182" i="3"/>
  <c r="T182" i="3"/>
  <c r="R182" i="3"/>
  <c r="P182" i="3"/>
  <c r="BI178" i="3"/>
  <c r="BH178" i="3"/>
  <c r="BG178" i="3"/>
  <c r="BE178" i="3"/>
  <c r="T178" i="3"/>
  <c r="R178" i="3"/>
  <c r="P178" i="3"/>
  <c r="BI169" i="3"/>
  <c r="BH169" i="3"/>
  <c r="BG169" i="3"/>
  <c r="BE169" i="3"/>
  <c r="T169" i="3"/>
  <c r="R169" i="3"/>
  <c r="P169" i="3"/>
  <c r="BI165" i="3"/>
  <c r="BH165" i="3"/>
  <c r="BG165" i="3"/>
  <c r="BE165" i="3"/>
  <c r="T165" i="3"/>
  <c r="R165" i="3"/>
  <c r="P165" i="3"/>
  <c r="BI160" i="3"/>
  <c r="BH160" i="3"/>
  <c r="BG160" i="3"/>
  <c r="BE160" i="3"/>
  <c r="T160" i="3"/>
  <c r="R160" i="3"/>
  <c r="P160" i="3"/>
  <c r="BI155" i="3"/>
  <c r="BH155" i="3"/>
  <c r="BG155" i="3"/>
  <c r="BE155" i="3"/>
  <c r="T155" i="3"/>
  <c r="R155" i="3"/>
  <c r="P155" i="3"/>
  <c r="BI151" i="3"/>
  <c r="BH151" i="3"/>
  <c r="BG151" i="3"/>
  <c r="BE151" i="3"/>
  <c r="T151" i="3"/>
  <c r="R151" i="3"/>
  <c r="P151" i="3"/>
  <c r="BI139" i="3"/>
  <c r="BH139" i="3"/>
  <c r="BG139" i="3"/>
  <c r="BE139" i="3"/>
  <c r="T139" i="3"/>
  <c r="R139" i="3"/>
  <c r="P139" i="3"/>
  <c r="BI134" i="3"/>
  <c r="BH134" i="3"/>
  <c r="BG134" i="3"/>
  <c r="BE134" i="3"/>
  <c r="T134" i="3"/>
  <c r="R134" i="3"/>
  <c r="P134" i="3"/>
  <c r="BI130" i="3"/>
  <c r="BH130" i="3"/>
  <c r="BG130" i="3"/>
  <c r="BE130" i="3"/>
  <c r="T130" i="3"/>
  <c r="R130" i="3"/>
  <c r="P130" i="3"/>
  <c r="BI126" i="3"/>
  <c r="BH126" i="3"/>
  <c r="BG126" i="3"/>
  <c r="BE126" i="3"/>
  <c r="T126" i="3"/>
  <c r="R126" i="3"/>
  <c r="P126" i="3"/>
  <c r="BI122" i="3"/>
  <c r="BH122" i="3"/>
  <c r="BG122" i="3"/>
  <c r="BE122" i="3"/>
  <c r="T122" i="3"/>
  <c r="R122" i="3"/>
  <c r="P122" i="3"/>
  <c r="BI118" i="3"/>
  <c r="BH118" i="3"/>
  <c r="BG118" i="3"/>
  <c r="BE118" i="3"/>
  <c r="T118" i="3"/>
  <c r="R118" i="3"/>
  <c r="P118" i="3"/>
  <c r="BI117" i="3"/>
  <c r="BH117" i="3"/>
  <c r="BG117" i="3"/>
  <c r="BE117" i="3"/>
  <c r="T117" i="3"/>
  <c r="R117" i="3"/>
  <c r="P117" i="3"/>
  <c r="BI115" i="3"/>
  <c r="BH115" i="3"/>
  <c r="BG115" i="3"/>
  <c r="BE115" i="3"/>
  <c r="T115" i="3"/>
  <c r="R115" i="3"/>
  <c r="P115" i="3"/>
  <c r="BI110" i="3"/>
  <c r="BH110" i="3"/>
  <c r="BG110" i="3"/>
  <c r="BE110" i="3"/>
  <c r="T110" i="3"/>
  <c r="R110" i="3"/>
  <c r="P110" i="3"/>
  <c r="BI106" i="3"/>
  <c r="BH106" i="3"/>
  <c r="BG106" i="3"/>
  <c r="BE106" i="3"/>
  <c r="T106" i="3"/>
  <c r="R106" i="3"/>
  <c r="P106" i="3"/>
  <c r="J100" i="3"/>
  <c r="J99" i="3"/>
  <c r="F99" i="3"/>
  <c r="F97" i="3"/>
  <c r="E95" i="3"/>
  <c r="J59" i="3"/>
  <c r="J58" i="3"/>
  <c r="F58" i="3"/>
  <c r="F56" i="3"/>
  <c r="E54" i="3"/>
  <c r="J20" i="3"/>
  <c r="E20" i="3"/>
  <c r="F100" i="3"/>
  <c r="J19" i="3"/>
  <c r="J14" i="3"/>
  <c r="J97" i="3" s="1"/>
  <c r="E7" i="3"/>
  <c r="E50" i="3" s="1"/>
  <c r="J37" i="2"/>
  <c r="J36" i="2"/>
  <c r="AY55" i="1"/>
  <c r="J35" i="2"/>
  <c r="AX55" i="1"/>
  <c r="BI176" i="2"/>
  <c r="BH176" i="2"/>
  <c r="BG176" i="2"/>
  <c r="BE176" i="2"/>
  <c r="T176" i="2"/>
  <c r="R176" i="2"/>
  <c r="P176" i="2"/>
  <c r="BI174" i="2"/>
  <c r="BH174" i="2"/>
  <c r="BG174" i="2"/>
  <c r="BE174" i="2"/>
  <c r="T174" i="2"/>
  <c r="R174" i="2"/>
  <c r="P174" i="2"/>
  <c r="BI168" i="2"/>
  <c r="BH168" i="2"/>
  <c r="BG168" i="2"/>
  <c r="BE168" i="2"/>
  <c r="T168" i="2"/>
  <c r="R168" i="2"/>
  <c r="P168" i="2"/>
  <c r="BI166" i="2"/>
  <c r="BH166" i="2"/>
  <c r="BG166" i="2"/>
  <c r="BE166" i="2"/>
  <c r="T166" i="2"/>
  <c r="R166" i="2"/>
  <c r="P166" i="2"/>
  <c r="BI164" i="2"/>
  <c r="BH164" i="2"/>
  <c r="BG164" i="2"/>
  <c r="BE164" i="2"/>
  <c r="T164" i="2"/>
  <c r="R164" i="2"/>
  <c r="P164" i="2"/>
  <c r="BI162" i="2"/>
  <c r="BH162" i="2"/>
  <c r="BG162" i="2"/>
  <c r="BE162" i="2"/>
  <c r="T162" i="2"/>
  <c r="R162" i="2"/>
  <c r="P162" i="2"/>
  <c r="BI157" i="2"/>
  <c r="BH157" i="2"/>
  <c r="BG157" i="2"/>
  <c r="BE157" i="2"/>
  <c r="T157" i="2"/>
  <c r="R157" i="2"/>
  <c r="P157" i="2"/>
  <c r="BI153" i="2"/>
  <c r="BH153" i="2"/>
  <c r="BG153" i="2"/>
  <c r="BE153" i="2"/>
  <c r="T153" i="2"/>
  <c r="R153" i="2"/>
  <c r="P153" i="2"/>
  <c r="BI149" i="2"/>
  <c r="BH149" i="2"/>
  <c r="BG149" i="2"/>
  <c r="BE149" i="2"/>
  <c r="T149" i="2"/>
  <c r="R149" i="2"/>
  <c r="P149" i="2"/>
  <c r="BI146" i="2"/>
  <c r="BH146" i="2"/>
  <c r="BG146" i="2"/>
  <c r="BE146" i="2"/>
  <c r="T146" i="2"/>
  <c r="R146" i="2"/>
  <c r="P146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1" i="2"/>
  <c r="BH141" i="2"/>
  <c r="BG141" i="2"/>
  <c r="BE141" i="2"/>
  <c r="T141" i="2"/>
  <c r="R141" i="2"/>
  <c r="P141" i="2"/>
  <c r="BI137" i="2"/>
  <c r="BH137" i="2"/>
  <c r="BG137" i="2"/>
  <c r="BE137" i="2"/>
  <c r="T137" i="2"/>
  <c r="T136" i="2" s="1"/>
  <c r="R137" i="2"/>
  <c r="R136" i="2" s="1"/>
  <c r="P137" i="2"/>
  <c r="P136" i="2" s="1"/>
  <c r="BI134" i="2"/>
  <c r="BH134" i="2"/>
  <c r="BG134" i="2"/>
  <c r="BE134" i="2"/>
  <c r="T134" i="2"/>
  <c r="R134" i="2"/>
  <c r="P134" i="2"/>
  <c r="BI131" i="2"/>
  <c r="BH131" i="2"/>
  <c r="BG131" i="2"/>
  <c r="BE131" i="2"/>
  <c r="T131" i="2"/>
  <c r="R131" i="2"/>
  <c r="P131" i="2"/>
  <c r="BI129" i="2"/>
  <c r="BH129" i="2"/>
  <c r="BG129" i="2"/>
  <c r="BE129" i="2"/>
  <c r="T129" i="2"/>
  <c r="R129" i="2"/>
  <c r="P129" i="2"/>
  <c r="BI127" i="2"/>
  <c r="BH127" i="2"/>
  <c r="BG127" i="2"/>
  <c r="BE127" i="2"/>
  <c r="T127" i="2"/>
  <c r="R127" i="2"/>
  <c r="P127" i="2"/>
  <c r="BI121" i="2"/>
  <c r="BH121" i="2"/>
  <c r="BG121" i="2"/>
  <c r="BE121" i="2"/>
  <c r="T121" i="2"/>
  <c r="T120" i="2" s="1"/>
  <c r="R121" i="2"/>
  <c r="R120" i="2" s="1"/>
  <c r="P121" i="2"/>
  <c r="P120" i="2" s="1"/>
  <c r="BI119" i="2"/>
  <c r="BH119" i="2"/>
  <c r="BG119" i="2"/>
  <c r="BE119" i="2"/>
  <c r="T119" i="2"/>
  <c r="R119" i="2"/>
  <c r="P119" i="2"/>
  <c r="BI118" i="2"/>
  <c r="BH118" i="2"/>
  <c r="BG118" i="2"/>
  <c r="BE118" i="2"/>
  <c r="T118" i="2"/>
  <c r="R118" i="2"/>
  <c r="P118" i="2"/>
  <c r="BI116" i="2"/>
  <c r="BH116" i="2"/>
  <c r="BG116" i="2"/>
  <c r="BE116" i="2"/>
  <c r="T116" i="2"/>
  <c r="R116" i="2"/>
  <c r="P116" i="2"/>
  <c r="BI111" i="2"/>
  <c r="BH111" i="2"/>
  <c r="BG111" i="2"/>
  <c r="BE111" i="2"/>
  <c r="T111" i="2"/>
  <c r="R111" i="2"/>
  <c r="P111" i="2"/>
  <c r="BI106" i="2"/>
  <c r="BH106" i="2"/>
  <c r="BG106" i="2"/>
  <c r="BE106" i="2"/>
  <c r="T106" i="2"/>
  <c r="T105" i="2" s="1"/>
  <c r="R106" i="2"/>
  <c r="R105" i="2" s="1"/>
  <c r="P106" i="2"/>
  <c r="P105" i="2" s="1"/>
  <c r="BI100" i="2"/>
  <c r="BH100" i="2"/>
  <c r="BG100" i="2"/>
  <c r="BE100" i="2"/>
  <c r="T100" i="2"/>
  <c r="R100" i="2"/>
  <c r="P100" i="2"/>
  <c r="BI96" i="2"/>
  <c r="BH96" i="2"/>
  <c r="BG96" i="2"/>
  <c r="BE96" i="2"/>
  <c r="T96" i="2"/>
  <c r="R96" i="2"/>
  <c r="P96" i="2"/>
  <c r="J89" i="2"/>
  <c r="J88" i="2"/>
  <c r="F88" i="2"/>
  <c r="F86" i="2"/>
  <c r="E84" i="2"/>
  <c r="J55" i="2"/>
  <c r="J54" i="2"/>
  <c r="F54" i="2"/>
  <c r="F52" i="2"/>
  <c r="E50" i="2"/>
  <c r="J18" i="2"/>
  <c r="E18" i="2"/>
  <c r="F89" i="2"/>
  <c r="J17" i="2"/>
  <c r="J12" i="2"/>
  <c r="J86" i="2" s="1"/>
  <c r="E7" i="2"/>
  <c r="E82" i="2" s="1"/>
  <c r="L50" i="1"/>
  <c r="AM50" i="1"/>
  <c r="AM49" i="1"/>
  <c r="L49" i="1"/>
  <c r="AM47" i="1"/>
  <c r="L47" i="1"/>
  <c r="L45" i="1"/>
  <c r="L44" i="1"/>
  <c r="BK182" i="3"/>
  <c r="BK363" i="3"/>
  <c r="J126" i="3"/>
  <c r="BK410" i="3"/>
  <c r="BK157" i="4"/>
  <c r="BK227" i="3"/>
  <c r="BK147" i="4"/>
  <c r="BK326" i="3"/>
  <c r="BK82" i="5"/>
  <c r="J131" i="4"/>
  <c r="J297" i="3"/>
  <c r="BK201" i="3"/>
  <c r="J134" i="3"/>
  <c r="J143" i="2"/>
  <c r="J92" i="5"/>
  <c r="J84" i="5"/>
  <c r="J216" i="4"/>
  <c r="J181" i="4"/>
  <c r="BK131" i="4"/>
  <c r="J225" i="3"/>
  <c r="J117" i="3"/>
  <c r="BK131" i="2"/>
  <c r="BK149" i="4"/>
  <c r="BK285" i="3"/>
  <c r="BK217" i="4"/>
  <c r="J140" i="4"/>
  <c r="J253" i="3"/>
  <c r="J165" i="3"/>
  <c r="J153" i="2"/>
  <c r="BK119" i="2"/>
  <c r="J111" i="2"/>
  <c r="BK184" i="4"/>
  <c r="BK142" i="4"/>
  <c r="BK325" i="3"/>
  <c r="BK122" i="3"/>
  <c r="J220" i="4"/>
  <c r="J399" i="3"/>
  <c r="BK164" i="2"/>
  <c r="J408" i="3"/>
  <c r="BK96" i="2"/>
  <c r="J134" i="4"/>
  <c r="J258" i="3"/>
  <c r="J122" i="3"/>
  <c r="BK153" i="2"/>
  <c r="J130" i="4"/>
  <c r="J308" i="3"/>
  <c r="BK215" i="4"/>
  <c r="J149" i="4"/>
  <c r="J350" i="3"/>
  <c r="J249" i="3"/>
  <c r="BK106" i="2"/>
  <c r="BK169" i="4"/>
  <c r="J370" i="3"/>
  <c r="J213" i="3"/>
  <c r="J167" i="4"/>
  <c r="BK408" i="3"/>
  <c r="BK385" i="3"/>
  <c r="J325" i="3"/>
  <c r="J90" i="5"/>
  <c r="BK84" i="5"/>
  <c r="J184" i="4"/>
  <c r="J145" i="4"/>
  <c r="BK127" i="4"/>
  <c r="J268" i="3"/>
  <c r="BK169" i="3"/>
  <c r="J164" i="2"/>
  <c r="BK134" i="2"/>
  <c r="BK91" i="5"/>
  <c r="J83" i="5"/>
  <c r="J211" i="4"/>
  <c r="BK156" i="4"/>
  <c r="BK129" i="4"/>
  <c r="J336" i="3"/>
  <c r="BK178" i="3"/>
  <c r="J134" i="2"/>
  <c r="BK161" i="4"/>
  <c r="J155" i="3"/>
  <c r="J187" i="4"/>
  <c r="BK304" i="3"/>
  <c r="J169" i="3"/>
  <c r="J144" i="2"/>
  <c r="BK118" i="2"/>
  <c r="BK220" i="4"/>
  <c r="J190" i="4"/>
  <c r="J163" i="4"/>
  <c r="BK356" i="3"/>
  <c r="BK213" i="3"/>
  <c r="BK160" i="4"/>
  <c r="J304" i="3"/>
  <c r="BK129" i="2"/>
  <c r="J318" i="3"/>
  <c r="BK166" i="4"/>
  <c r="J346" i="3"/>
  <c r="BK190" i="3"/>
  <c r="J115" i="3"/>
  <c r="BK141" i="4"/>
  <c r="BK336" i="3"/>
  <c r="BK258" i="3"/>
  <c r="J219" i="4"/>
  <c r="J183" i="4"/>
  <c r="BK368" i="3"/>
  <c r="BK268" i="3"/>
  <c r="J201" i="3"/>
  <c r="J215" i="4"/>
  <c r="BK183" i="4"/>
  <c r="J129" i="4"/>
  <c r="J320" i="3"/>
  <c r="BK151" i="3"/>
  <c r="J155" i="4"/>
  <c r="J119" i="2"/>
  <c r="J359" i="3"/>
  <c r="BK133" i="4"/>
  <c r="J385" i="3"/>
  <c r="BK134" i="4"/>
  <c r="J166" i="2"/>
  <c r="J133" i="4"/>
  <c r="J234" i="3"/>
  <c r="BK406" i="3"/>
  <c r="BK287" i="3"/>
  <c r="J91" i="5"/>
  <c r="J85" i="5"/>
  <c r="J205" i="4"/>
  <c r="BK179" i="4"/>
  <c r="J141" i="4"/>
  <c r="BK126" i="4"/>
  <c r="J251" i="3"/>
  <c r="J245" i="3"/>
  <c r="J139" i="3"/>
  <c r="BK117" i="3"/>
  <c r="J141" i="2"/>
  <c r="BK90" i="5"/>
  <c r="BK85" i="5"/>
  <c r="BK222" i="4"/>
  <c r="BK201" i="4"/>
  <c r="J185" i="4"/>
  <c r="J137" i="4"/>
  <c r="J126" i="4"/>
  <c r="BK234" i="3"/>
  <c r="BK203" i="3"/>
  <c r="J110" i="3"/>
  <c r="BK221" i="4"/>
  <c r="J160" i="4"/>
  <c r="J290" i="3"/>
  <c r="J221" i="4"/>
  <c r="J340" i="3"/>
  <c r="BK218" i="3"/>
  <c r="BK162" i="2"/>
  <c r="BK121" i="2"/>
  <c r="J116" i="2"/>
  <c r="J200" i="4"/>
  <c r="J192" i="4"/>
  <c r="J161" i="4"/>
  <c r="BK140" i="4"/>
  <c r="BK338" i="3"/>
  <c r="J293" i="3"/>
  <c r="J149" i="2"/>
  <c r="BK192" i="4"/>
  <c r="J406" i="3"/>
  <c r="J151" i="3"/>
  <c r="J164" i="4"/>
  <c r="J380" i="3"/>
  <c r="BK176" i="2"/>
  <c r="J162" i="4"/>
  <c r="J338" i="3"/>
  <c r="BK315" i="3"/>
  <c r="J184" i="3"/>
  <c r="J157" i="2"/>
  <c r="J209" i="4"/>
  <c r="J425" i="3"/>
  <c r="J332" i="3"/>
  <c r="BK253" i="3"/>
  <c r="BK146" i="2"/>
  <c r="BK188" i="4"/>
  <c r="BK137" i="4"/>
  <c r="BK327" i="3"/>
  <c r="J313" i="3"/>
  <c r="J227" i="3"/>
  <c r="J182" i="3"/>
  <c r="BK209" i="4"/>
  <c r="BK176" i="4"/>
  <c r="BK132" i="4"/>
  <c r="J354" i="3"/>
  <c r="J285" i="3"/>
  <c r="BK149" i="2"/>
  <c r="BK163" i="4"/>
  <c r="BK425" i="3"/>
  <c r="BK394" i="3"/>
  <c r="BK346" i="3"/>
  <c r="BK290" i="3"/>
  <c r="J127" i="2"/>
  <c r="J372" i="3"/>
  <c r="BK134" i="3"/>
  <c r="BK350" i="3"/>
  <c r="J106" i="2"/>
  <c r="BK153" i="4"/>
  <c r="BK245" i="3"/>
  <c r="J203" i="4"/>
  <c r="BK332" i="3"/>
  <c r="J89" i="5"/>
  <c r="BK83" i="5"/>
  <c r="BK190" i="4"/>
  <c r="BK174" i="4"/>
  <c r="BK128" i="4"/>
  <c r="J287" i="3"/>
  <c r="BK249" i="3"/>
  <c r="J190" i="3"/>
  <c r="BK130" i="3"/>
  <c r="J129" i="2"/>
  <c r="BK89" i="5"/>
  <c r="J82" i="5"/>
  <c r="J198" i="4"/>
  <c r="J176" i="4"/>
  <c r="J132" i="4"/>
  <c r="J363" i="3"/>
  <c r="BK302" i="3"/>
  <c r="BK165" i="3"/>
  <c r="J207" i="4"/>
  <c r="J157" i="4"/>
  <c r="J394" i="3"/>
  <c r="BK157" i="2"/>
  <c r="BK194" i="4"/>
  <c r="J142" i="4"/>
  <c r="J273" i="3"/>
  <c r="BK196" i="3"/>
  <c r="J168" i="2"/>
  <c r="BK127" i="2"/>
  <c r="BK116" i="2"/>
  <c r="BK216" i="4"/>
  <c r="J195" i="4"/>
  <c r="J166" i="4"/>
  <c r="BK370" i="3"/>
  <c r="BK297" i="3"/>
  <c r="BK106" i="3"/>
  <c r="J201" i="4"/>
  <c r="J127" i="4"/>
  <c r="BK184" i="3"/>
  <c r="J131" i="2"/>
  <c r="BK388" i="3"/>
  <c r="BK115" i="3"/>
  <c r="J136" i="4"/>
  <c r="J344" i="3"/>
  <c r="J326" i="3"/>
  <c r="J130" i="3"/>
  <c r="J146" i="2"/>
  <c r="J388" i="3"/>
  <c r="BK330" i="3"/>
  <c r="J176" i="2"/>
  <c r="BK207" i="4"/>
  <c r="J174" i="4"/>
  <c r="J362" i="3"/>
  <c r="J188" i="4"/>
  <c r="J135" i="4"/>
  <c r="J327" i="3"/>
  <c r="BK225" i="3"/>
  <c r="J118" i="3"/>
  <c r="BK137" i="2"/>
  <c r="BK87" i="5"/>
  <c r="J217" i="4"/>
  <c r="BK195" i="4"/>
  <c r="BK145" i="4"/>
  <c r="BK362" i="3"/>
  <c r="J218" i="3"/>
  <c r="J106" i="3"/>
  <c r="BK164" i="4"/>
  <c r="BK160" i="3"/>
  <c r="BK203" i="4"/>
  <c r="BK136" i="4"/>
  <c r="J263" i="3"/>
  <c r="BK155" i="3"/>
  <c r="J137" i="2"/>
  <c r="J118" i="2"/>
  <c r="BK100" i="2"/>
  <c r="BK181" i="4"/>
  <c r="J151" i="4"/>
  <c r="J283" i="3"/>
  <c r="J96" i="2"/>
  <c r="BK168" i="2"/>
  <c r="J404" i="3"/>
  <c r="AS56" i="1"/>
  <c r="J174" i="2"/>
  <c r="BK155" i="4"/>
  <c r="BK340" i="3"/>
  <c r="BK118" i="3"/>
  <c r="J194" i="4"/>
  <c r="BK172" i="4"/>
  <c r="BK344" i="3"/>
  <c r="BK251" i="3"/>
  <c r="J178" i="3"/>
  <c r="J179" i="4"/>
  <c r="BK379" i="3"/>
  <c r="BK308" i="3"/>
  <c r="BK211" i="4"/>
  <c r="J410" i="3"/>
  <c r="BK380" i="3"/>
  <c r="BK320" i="3"/>
  <c r="BK213" i="4"/>
  <c r="J147" i="4"/>
  <c r="BK130" i="4"/>
  <c r="J277" i="3"/>
  <c r="J208" i="3"/>
  <c r="J162" i="2"/>
  <c r="BK92" i="5"/>
  <c r="J87" i="5"/>
  <c r="BK200" i="4"/>
  <c r="BK162" i="4"/>
  <c r="J379" i="3"/>
  <c r="BK283" i="3"/>
  <c r="BK139" i="3"/>
  <c r="BK174" i="2"/>
  <c r="BK151" i="4"/>
  <c r="BK219" i="4"/>
  <c r="BK185" i="4"/>
  <c r="J315" i="3"/>
  <c r="BK126" i="3"/>
  <c r="J121" i="2"/>
  <c r="J213" i="4"/>
  <c r="J172" i="4"/>
  <c r="J302" i="3"/>
  <c r="BK144" i="2"/>
  <c r="J203" i="3"/>
  <c r="BK135" i="4"/>
  <c r="BK359" i="3"/>
  <c r="BK167" i="4"/>
  <c r="BK354" i="3"/>
  <c r="BK273" i="3"/>
  <c r="BK110" i="3"/>
  <c r="BK143" i="2"/>
  <c r="BK404" i="3"/>
  <c r="BK277" i="3"/>
  <c r="J222" i="4"/>
  <c r="J169" i="4"/>
  <c r="BK318" i="3"/>
  <c r="BK263" i="3"/>
  <c r="BK111" i="2"/>
  <c r="BK205" i="4"/>
  <c r="J356" i="3"/>
  <c r="BK208" i="3"/>
  <c r="BK187" i="4"/>
  <c r="J128" i="4"/>
  <c r="BK399" i="3"/>
  <c r="J368" i="3"/>
  <c r="BK293" i="3"/>
  <c r="J160" i="3"/>
  <c r="J156" i="4"/>
  <c r="J100" i="2"/>
  <c r="BK141" i="2"/>
  <c r="BK166" i="2"/>
  <c r="J330" i="3"/>
  <c r="J196" i="3"/>
  <c r="BK198" i="4"/>
  <c r="BK313" i="3"/>
  <c r="J153" i="4"/>
  <c r="BK372" i="3"/>
  <c r="R143" i="4" l="1"/>
  <c r="P143" i="4"/>
  <c r="P81" i="5"/>
  <c r="P80" i="5"/>
  <c r="AU59" i="1" s="1"/>
  <c r="T170" i="4"/>
  <c r="P177" i="4"/>
  <c r="T202" i="3"/>
  <c r="T188" i="3" s="1"/>
  <c r="BK329" i="3"/>
  <c r="J329" i="3"/>
  <c r="J78" i="3"/>
  <c r="R387" i="3"/>
  <c r="P186" i="4"/>
  <c r="BK95" i="2"/>
  <c r="BK94" i="2" s="1"/>
  <c r="BK105" i="3"/>
  <c r="J105" i="3" s="1"/>
  <c r="J65" i="3" s="1"/>
  <c r="T177" i="3"/>
  <c r="P195" i="3"/>
  <c r="P317" i="3"/>
  <c r="R361" i="3"/>
  <c r="P199" i="4"/>
  <c r="P197" i="4"/>
  <c r="P196" i="4" s="1"/>
  <c r="BK126" i="2"/>
  <c r="J126" i="2" s="1"/>
  <c r="J67" i="2" s="1"/>
  <c r="R140" i="2"/>
  <c r="P173" i="2"/>
  <c r="BK202" i="3"/>
  <c r="J202" i="3"/>
  <c r="J72" i="3" s="1"/>
  <c r="R329" i="3"/>
  <c r="P218" i="4"/>
  <c r="BK110" i="2"/>
  <c r="J110" i="2" s="1"/>
  <c r="J65" i="2" s="1"/>
  <c r="P126" i="2"/>
  <c r="T140" i="2"/>
  <c r="P133" i="3"/>
  <c r="T282" i="3"/>
  <c r="T95" i="2"/>
  <c r="T94" i="2"/>
  <c r="T148" i="2"/>
  <c r="T133" i="3"/>
  <c r="T132" i="3" s="1"/>
  <c r="P282" i="3"/>
  <c r="T296" i="3"/>
  <c r="BK361" i="3"/>
  <c r="J361" i="3" s="1"/>
  <c r="J79" i="3" s="1"/>
  <c r="P95" i="2"/>
  <c r="P94" i="2"/>
  <c r="BK140" i="2"/>
  <c r="R173" i="2"/>
  <c r="R133" i="3"/>
  <c r="BK195" i="3"/>
  <c r="J195" i="3" s="1"/>
  <c r="J71" i="3" s="1"/>
  <c r="P296" i="3"/>
  <c r="BK387" i="3"/>
  <c r="J387" i="3" s="1"/>
  <c r="J80" i="3" s="1"/>
  <c r="T173" i="2"/>
  <c r="P105" i="3"/>
  <c r="P177" i="3"/>
  <c r="R195" i="3"/>
  <c r="T329" i="3"/>
  <c r="R95" i="2"/>
  <c r="R94" i="2" s="1"/>
  <c r="P110" i="2"/>
  <c r="P104" i="2" s="1"/>
  <c r="T126" i="2"/>
  <c r="R148" i="2"/>
  <c r="R202" i="3"/>
  <c r="T317" i="3"/>
  <c r="P361" i="3"/>
  <c r="P125" i="4"/>
  <c r="P139" i="4"/>
  <c r="R154" i="4"/>
  <c r="T159" i="4"/>
  <c r="T105" i="3"/>
  <c r="R177" i="3"/>
  <c r="T195" i="3"/>
  <c r="BK296" i="3"/>
  <c r="R317" i="3"/>
  <c r="T361" i="3"/>
  <c r="BK125" i="4"/>
  <c r="T154" i="4"/>
  <c r="P165" i="4"/>
  <c r="P158" i="4" s="1"/>
  <c r="BK186" i="4"/>
  <c r="J186" i="4"/>
  <c r="J87" i="4" s="1"/>
  <c r="T186" i="4"/>
  <c r="P193" i="4"/>
  <c r="BK199" i="4"/>
  <c r="J199" i="4" s="1"/>
  <c r="J93" i="4" s="1"/>
  <c r="R214" i="4"/>
  <c r="R218" i="4"/>
  <c r="BK81" i="5"/>
  <c r="BK80" i="5"/>
  <c r="J80" i="5" s="1"/>
  <c r="J59" i="5" s="1"/>
  <c r="BK148" i="2"/>
  <c r="J148" i="2"/>
  <c r="J71" i="2" s="1"/>
  <c r="P202" i="3"/>
  <c r="P329" i="3"/>
  <c r="BK139" i="4"/>
  <c r="J139" i="4" s="1"/>
  <c r="J67" i="4" s="1"/>
  <c r="BK154" i="4"/>
  <c r="J154" i="4"/>
  <c r="J74" i="4" s="1"/>
  <c r="R159" i="4"/>
  <c r="BK193" i="4"/>
  <c r="J193" i="4"/>
  <c r="J90" i="4" s="1"/>
  <c r="T110" i="2"/>
  <c r="T104" i="2" s="1"/>
  <c r="R126" i="2"/>
  <c r="P140" i="2"/>
  <c r="BK173" i="2"/>
  <c r="J173" i="2" s="1"/>
  <c r="J72" i="2" s="1"/>
  <c r="BK133" i="3"/>
  <c r="J133" i="3"/>
  <c r="J67" i="3" s="1"/>
  <c r="BK282" i="3"/>
  <c r="J282" i="3" s="1"/>
  <c r="J73" i="3" s="1"/>
  <c r="BK317" i="3"/>
  <c r="J317" i="3"/>
  <c r="J77" i="3" s="1"/>
  <c r="T387" i="3"/>
  <c r="R125" i="4"/>
  <c r="R139" i="4"/>
  <c r="P159" i="4"/>
  <c r="T165" i="4"/>
  <c r="R186" i="4"/>
  <c r="R193" i="4"/>
  <c r="R182" i="4" s="1"/>
  <c r="R199" i="4"/>
  <c r="R197" i="4"/>
  <c r="R196" i="4" s="1"/>
  <c r="P214" i="4"/>
  <c r="BK218" i="4"/>
  <c r="J218" i="4"/>
  <c r="J101" i="4" s="1"/>
  <c r="R81" i="5"/>
  <c r="R80" i="5" s="1"/>
  <c r="R110" i="2"/>
  <c r="R104" i="2" s="1"/>
  <c r="P148" i="2"/>
  <c r="R105" i="3"/>
  <c r="BK177" i="3"/>
  <c r="J177" i="3" s="1"/>
  <c r="J68" i="3" s="1"/>
  <c r="R282" i="3"/>
  <c r="R296" i="3"/>
  <c r="R295" i="3" s="1"/>
  <c r="P387" i="3"/>
  <c r="T125" i="4"/>
  <c r="T139" i="4"/>
  <c r="P154" i="4"/>
  <c r="BK159" i="4"/>
  <c r="J159" i="4" s="1"/>
  <c r="J76" i="4" s="1"/>
  <c r="BK165" i="4"/>
  <c r="J165" i="4"/>
  <c r="J77" i="4" s="1"/>
  <c r="R165" i="4"/>
  <c r="T193" i="4"/>
  <c r="T199" i="4"/>
  <c r="T197" i="4" s="1"/>
  <c r="T196" i="4" s="1"/>
  <c r="BK214" i="4"/>
  <c r="J214" i="4"/>
  <c r="J100" i="4" s="1"/>
  <c r="T214" i="4"/>
  <c r="T218" i="4"/>
  <c r="T81" i="5"/>
  <c r="T80" i="5" s="1"/>
  <c r="BF304" i="3"/>
  <c r="BF308" i="3"/>
  <c r="BF330" i="3"/>
  <c r="BF394" i="3"/>
  <c r="BF406" i="3"/>
  <c r="BF130" i="4"/>
  <c r="BF131" i="4"/>
  <c r="BF132" i="4"/>
  <c r="BF136" i="4"/>
  <c r="BF137" i="4"/>
  <c r="BF156" i="4"/>
  <c r="BF157" i="4"/>
  <c r="BF169" i="4"/>
  <c r="BF183" i="4"/>
  <c r="BF184" i="4"/>
  <c r="BF188" i="4"/>
  <c r="BF198" i="4"/>
  <c r="BF201" i="4"/>
  <c r="BF215" i="4"/>
  <c r="BF141" i="2"/>
  <c r="BF106" i="3"/>
  <c r="BF218" i="3"/>
  <c r="BF293" i="3"/>
  <c r="BF302" i="3"/>
  <c r="BF326" i="3"/>
  <c r="BF338" i="3"/>
  <c r="BF340" i="3"/>
  <c r="BF359" i="3"/>
  <c r="BF164" i="4"/>
  <c r="BF172" i="4"/>
  <c r="BF192" i="4"/>
  <c r="BF194" i="4"/>
  <c r="BF200" i="4"/>
  <c r="BF211" i="4"/>
  <c r="BK206" i="4"/>
  <c r="J206" i="4" s="1"/>
  <c r="J96" i="4" s="1"/>
  <c r="E48" i="2"/>
  <c r="BF106" i="2"/>
  <c r="BF149" i="2"/>
  <c r="BK136" i="2"/>
  <c r="J136" i="2" s="1"/>
  <c r="J68" i="2" s="1"/>
  <c r="BF115" i="3"/>
  <c r="BF213" i="3"/>
  <c r="BF277" i="3"/>
  <c r="BF297" i="3"/>
  <c r="BF325" i="3"/>
  <c r="BF332" i="3"/>
  <c r="BK292" i="3"/>
  <c r="J292" i="3"/>
  <c r="J74" i="3" s="1"/>
  <c r="BF147" i="4"/>
  <c r="BF151" i="4"/>
  <c r="BF179" i="4"/>
  <c r="BF195" i="4"/>
  <c r="BF203" i="4"/>
  <c r="BF205" i="4"/>
  <c r="BF209" i="4"/>
  <c r="BF122" i="3"/>
  <c r="BF165" i="3"/>
  <c r="BF268" i="3"/>
  <c r="BF320" i="3"/>
  <c r="BF344" i="3"/>
  <c r="BF379" i="3"/>
  <c r="BF385" i="3"/>
  <c r="BF388" i="3"/>
  <c r="BF399" i="3"/>
  <c r="BF408" i="3"/>
  <c r="BF410" i="3"/>
  <c r="BK189" i="3"/>
  <c r="BK188" i="3" s="1"/>
  <c r="J188" i="3" s="1"/>
  <c r="J69" i="3" s="1"/>
  <c r="BF167" i="4"/>
  <c r="BF174" i="4"/>
  <c r="BF222" i="4"/>
  <c r="BF137" i="2"/>
  <c r="BK120" i="2"/>
  <c r="J120" i="2" s="1"/>
  <c r="J66" i="2" s="1"/>
  <c r="E91" i="3"/>
  <c r="BF169" i="3"/>
  <c r="BF196" i="3"/>
  <c r="BF251" i="3"/>
  <c r="BF263" i="3"/>
  <c r="BF318" i="3"/>
  <c r="BF350" i="3"/>
  <c r="BF354" i="3"/>
  <c r="BF356" i="3"/>
  <c r="BK424" i="3"/>
  <c r="J424" i="3" s="1"/>
  <c r="J81" i="3" s="1"/>
  <c r="BF129" i="4"/>
  <c r="BF153" i="4"/>
  <c r="BF155" i="4"/>
  <c r="F55" i="2"/>
  <c r="BF168" i="2"/>
  <c r="BF117" i="3"/>
  <c r="BF118" i="3"/>
  <c r="BF160" i="3"/>
  <c r="BF225" i="3"/>
  <c r="BF245" i="3"/>
  <c r="BF258" i="3"/>
  <c r="BF425" i="3"/>
  <c r="BF141" i="4"/>
  <c r="F59" i="3"/>
  <c r="BF155" i="3"/>
  <c r="BF313" i="3"/>
  <c r="BF327" i="3"/>
  <c r="BF363" i="3"/>
  <c r="BF380" i="3"/>
  <c r="BF128" i="4"/>
  <c r="BF207" i="4"/>
  <c r="BF213" i="4"/>
  <c r="J52" i="2"/>
  <c r="BF111" i="2"/>
  <c r="BF143" i="2"/>
  <c r="BF153" i="2"/>
  <c r="BF162" i="2"/>
  <c r="J56" i="3"/>
  <c r="BF182" i="3"/>
  <c r="BF184" i="3"/>
  <c r="BF190" i="3"/>
  <c r="BF201" i="3"/>
  <c r="BF203" i="3"/>
  <c r="BF273" i="3"/>
  <c r="BF315" i="3"/>
  <c r="BF346" i="3"/>
  <c r="BF362" i="3"/>
  <c r="E111" i="4"/>
  <c r="F120" i="4"/>
  <c r="BF127" i="4"/>
  <c r="BF149" i="4"/>
  <c r="BF176" i="4"/>
  <c r="BK148" i="4"/>
  <c r="J148" i="4"/>
  <c r="J71" i="4" s="1"/>
  <c r="BF100" i="2"/>
  <c r="BF116" i="2"/>
  <c r="BF118" i="2"/>
  <c r="BF119" i="2"/>
  <c r="BF121" i="2"/>
  <c r="BF134" i="2"/>
  <c r="BF174" i="2"/>
  <c r="BF176" i="2"/>
  <c r="BK105" i="2"/>
  <c r="BK104" i="2" s="1"/>
  <c r="J104" i="2" s="1"/>
  <c r="J63" i="2" s="1"/>
  <c r="BF208" i="3"/>
  <c r="BF234" i="3"/>
  <c r="BF249" i="3"/>
  <c r="BF285" i="3"/>
  <c r="BF287" i="3"/>
  <c r="BF290" i="3"/>
  <c r="BF336" i="3"/>
  <c r="J117" i="4"/>
  <c r="BF126" i="4"/>
  <c r="BF134" i="4"/>
  <c r="BF145" i="4"/>
  <c r="BF181" i="4"/>
  <c r="BF187" i="4"/>
  <c r="BK144" i="4"/>
  <c r="J144" i="4"/>
  <c r="J69" i="4" s="1"/>
  <c r="BK150" i="4"/>
  <c r="J150" i="4" s="1"/>
  <c r="J72" i="4" s="1"/>
  <c r="BK171" i="4"/>
  <c r="J171" i="4"/>
  <c r="J80" i="4" s="1"/>
  <c r="BK202" i="4"/>
  <c r="J202" i="4" s="1"/>
  <c r="J94" i="4" s="1"/>
  <c r="BK210" i="4"/>
  <c r="J210" i="4"/>
  <c r="J98" i="4" s="1"/>
  <c r="J52" i="5"/>
  <c r="BF96" i="2"/>
  <c r="BF127" i="2"/>
  <c r="BF131" i="2"/>
  <c r="BF146" i="2"/>
  <c r="BF404" i="3"/>
  <c r="BF185" i="4"/>
  <c r="BF217" i="4"/>
  <c r="BK168" i="4"/>
  <c r="J168" i="4" s="1"/>
  <c r="J78" i="4" s="1"/>
  <c r="BK175" i="4"/>
  <c r="J175" i="4"/>
  <c r="J82" i="4" s="1"/>
  <c r="BK180" i="4"/>
  <c r="J180" i="4" s="1"/>
  <c r="J85" i="4" s="1"/>
  <c r="BF129" i="2"/>
  <c r="BF164" i="2"/>
  <c r="BF166" i="2"/>
  <c r="BF130" i="3"/>
  <c r="BF151" i="3"/>
  <c r="BF178" i="3"/>
  <c r="BF368" i="3"/>
  <c r="BF135" i="4"/>
  <c r="BF140" i="4"/>
  <c r="BF142" i="4"/>
  <c r="BF160" i="4"/>
  <c r="BF166" i="4"/>
  <c r="BF190" i="4"/>
  <c r="BF216" i="4"/>
  <c r="BF219" i="4"/>
  <c r="BF221" i="4"/>
  <c r="BK146" i="4"/>
  <c r="J146" i="4"/>
  <c r="J70" i="4" s="1"/>
  <c r="BK152" i="4"/>
  <c r="J152" i="4" s="1"/>
  <c r="J73" i="4" s="1"/>
  <c r="BK191" i="4"/>
  <c r="J191" i="4"/>
  <c r="J89" i="4" s="1"/>
  <c r="BK204" i="4"/>
  <c r="J204" i="4" s="1"/>
  <c r="J95" i="4" s="1"/>
  <c r="BK212" i="4"/>
  <c r="J212" i="4"/>
  <c r="J99" i="4" s="1"/>
  <c r="E48" i="5"/>
  <c r="F55" i="5"/>
  <c r="BF83" i="5"/>
  <c r="BF84" i="5"/>
  <c r="BF85" i="5"/>
  <c r="BF87" i="5"/>
  <c r="BF90" i="5"/>
  <c r="BF91" i="5"/>
  <c r="BF144" i="2"/>
  <c r="BF157" i="2"/>
  <c r="BF110" i="3"/>
  <c r="BF126" i="3"/>
  <c r="BF134" i="3"/>
  <c r="BF139" i="3"/>
  <c r="BF227" i="3"/>
  <c r="BF253" i="3"/>
  <c r="BF283" i="3"/>
  <c r="BF370" i="3"/>
  <c r="BF372" i="3"/>
  <c r="BF133" i="4"/>
  <c r="BF161" i="4"/>
  <c r="BF162" i="4"/>
  <c r="BF163" i="4"/>
  <c r="BF220" i="4"/>
  <c r="BK173" i="4"/>
  <c r="J173" i="4" s="1"/>
  <c r="J81" i="4" s="1"/>
  <c r="BK178" i="4"/>
  <c r="BK189" i="4"/>
  <c r="J189" i="4"/>
  <c r="J88" i="4" s="1"/>
  <c r="BK208" i="4"/>
  <c r="J208" i="4" s="1"/>
  <c r="J97" i="4" s="1"/>
  <c r="BF82" i="5"/>
  <c r="BF89" i="5"/>
  <c r="BF92" i="5"/>
  <c r="AS54" i="1"/>
  <c r="F37" i="2"/>
  <c r="BD55" i="1"/>
  <c r="J33" i="5"/>
  <c r="AV59" i="1"/>
  <c r="F35" i="2"/>
  <c r="BB55" i="1"/>
  <c r="F39" i="4"/>
  <c r="BD58" i="1"/>
  <c r="F36" i="5"/>
  <c r="BC59" i="1"/>
  <c r="F33" i="5"/>
  <c r="AZ59" i="1"/>
  <c r="J33" i="2"/>
  <c r="AV55" i="1"/>
  <c r="F35" i="3"/>
  <c r="AZ57" i="1"/>
  <c r="F35" i="4"/>
  <c r="AZ58" i="1"/>
  <c r="F38" i="4"/>
  <c r="BC58" i="1"/>
  <c r="F37" i="4"/>
  <c r="BB58" i="1"/>
  <c r="J35" i="3"/>
  <c r="AV57" i="1"/>
  <c r="J35" i="4"/>
  <c r="AV58" i="1"/>
  <c r="F37" i="3"/>
  <c r="BB57" i="1"/>
  <c r="F38" i="3"/>
  <c r="BC57" i="1"/>
  <c r="F39" i="3"/>
  <c r="BD57" i="1"/>
  <c r="F36" i="2"/>
  <c r="BC55" i="1"/>
  <c r="F37" i="5"/>
  <c r="BD59" i="1"/>
  <c r="F35" i="5"/>
  <c r="BB59" i="1"/>
  <c r="F33" i="2"/>
  <c r="AZ55" i="1"/>
  <c r="BK177" i="4" l="1"/>
  <c r="J177" i="4" s="1"/>
  <c r="J83" i="4" s="1"/>
  <c r="R188" i="3"/>
  <c r="P188" i="3"/>
  <c r="T182" i="4"/>
  <c r="T138" i="4" s="1"/>
  <c r="T124" i="4" s="1"/>
  <c r="T123" i="4" s="1"/>
  <c r="P182" i="4"/>
  <c r="P295" i="3"/>
  <c r="BK139" i="2"/>
  <c r="J139" i="2"/>
  <c r="J69" i="2" s="1"/>
  <c r="T295" i="3"/>
  <c r="P132" i="3"/>
  <c r="BK295" i="3"/>
  <c r="J295" i="3" s="1"/>
  <c r="J75" i="3" s="1"/>
  <c r="P138" i="4"/>
  <c r="P124" i="4"/>
  <c r="P123" i="4" s="1"/>
  <c r="AU58" i="1" s="1"/>
  <c r="T93" i="2"/>
  <c r="R158" i="4"/>
  <c r="R138" i="4" s="1"/>
  <c r="R124" i="4" s="1"/>
  <c r="R123" i="4" s="1"/>
  <c r="T104" i="3"/>
  <c r="T103" i="3" s="1"/>
  <c r="T158" i="4"/>
  <c r="R93" i="2"/>
  <c r="R132" i="3"/>
  <c r="R104" i="3" s="1"/>
  <c r="R103" i="3" s="1"/>
  <c r="P93" i="2"/>
  <c r="R139" i="2"/>
  <c r="BK93" i="2"/>
  <c r="BK92" i="2"/>
  <c r="J92" i="2"/>
  <c r="P139" i="2"/>
  <c r="P104" i="3"/>
  <c r="P103" i="3" s="1"/>
  <c r="AU57" i="1" s="1"/>
  <c r="T139" i="2"/>
  <c r="BK197" i="4"/>
  <c r="J197" i="4" s="1"/>
  <c r="J92" i="4" s="1"/>
  <c r="BK182" i="4"/>
  <c r="J182" i="4"/>
  <c r="J86" i="4" s="1"/>
  <c r="BK132" i="3"/>
  <c r="J132" i="3"/>
  <c r="J66" i="3"/>
  <c r="J189" i="3"/>
  <c r="J70" i="3" s="1"/>
  <c r="J94" i="2"/>
  <c r="J61" i="2"/>
  <c r="J95" i="2"/>
  <c r="J62" i="2" s="1"/>
  <c r="J296" i="3"/>
  <c r="J76" i="3"/>
  <c r="J140" i="2"/>
  <c r="J70" i="2" s="1"/>
  <c r="BK158" i="4"/>
  <c r="J158" i="4"/>
  <c r="J75" i="4" s="1"/>
  <c r="J125" i="4"/>
  <c r="J65" i="4"/>
  <c r="BK143" i="4"/>
  <c r="J143" i="4" s="1"/>
  <c r="J68" i="4" s="1"/>
  <c r="J81" i="5"/>
  <c r="J60" i="5"/>
  <c r="J105" i="2"/>
  <c r="J64" i="2" s="1"/>
  <c r="BK170" i="4"/>
  <c r="J170" i="4"/>
  <c r="J79" i="4" s="1"/>
  <c r="J178" i="4"/>
  <c r="J84" i="4"/>
  <c r="BC56" i="1"/>
  <c r="AY56" i="1" s="1"/>
  <c r="F34" i="2"/>
  <c r="BA55" i="1"/>
  <c r="BB56" i="1"/>
  <c r="AX56" i="1" s="1"/>
  <c r="J34" i="2"/>
  <c r="AW55" i="1"/>
  <c r="AT55" i="1"/>
  <c r="BD56" i="1"/>
  <c r="J36" i="3"/>
  <c r="AW57" i="1"/>
  <c r="AT57" i="1"/>
  <c r="AZ56" i="1"/>
  <c r="AV56" i="1"/>
  <c r="F36" i="3"/>
  <c r="BA57" i="1"/>
  <c r="J36" i="4"/>
  <c r="AW58" i="1"/>
  <c r="AT58" i="1"/>
  <c r="F34" i="5"/>
  <c r="BA59" i="1" s="1"/>
  <c r="F36" i="4"/>
  <c r="BA58" i="1"/>
  <c r="J30" i="2"/>
  <c r="AG55" i="1" s="1"/>
  <c r="J30" i="5"/>
  <c r="AG59" i="1"/>
  <c r="J34" i="5"/>
  <c r="AW59" i="1" s="1"/>
  <c r="AT59" i="1" s="1"/>
  <c r="P92" i="2" l="1"/>
  <c r="AU55" i="1"/>
  <c r="R92" i="2"/>
  <c r="T92" i="2"/>
  <c r="J39" i="2"/>
  <c r="J39" i="5"/>
  <c r="BK138" i="4"/>
  <c r="J138" i="4"/>
  <c r="J66" i="4" s="1"/>
  <c r="BK104" i="3"/>
  <c r="BK103" i="3"/>
  <c r="J103" i="3"/>
  <c r="J32" i="3" s="1"/>
  <c r="AG57" i="1" s="1"/>
  <c r="AN57" i="1" s="1"/>
  <c r="BK196" i="4"/>
  <c r="J196" i="4"/>
  <c r="J91" i="4"/>
  <c r="J93" i="2"/>
  <c r="J60" i="2" s="1"/>
  <c r="AN55" i="1"/>
  <c r="J59" i="2"/>
  <c r="AN59" i="1"/>
  <c r="BB54" i="1"/>
  <c r="W31" i="1"/>
  <c r="AU56" i="1"/>
  <c r="BC54" i="1"/>
  <c r="AY54" i="1" s="1"/>
  <c r="AZ54" i="1"/>
  <c r="W29" i="1"/>
  <c r="BA56" i="1"/>
  <c r="AW56" i="1" s="1"/>
  <c r="AT56" i="1" s="1"/>
  <c r="BD54" i="1"/>
  <c r="W33" i="1"/>
  <c r="J104" i="3" l="1"/>
  <c r="J64" i="3"/>
  <c r="BK124" i="4"/>
  <c r="J124" i="4"/>
  <c r="J64" i="4" s="1"/>
  <c r="J63" i="3"/>
  <c r="J41" i="3"/>
  <c r="AU54" i="1"/>
  <c r="AV54" i="1"/>
  <c r="AK29" i="1"/>
  <c r="BA54" i="1"/>
  <c r="AW54" i="1"/>
  <c r="AK30" i="1" s="1"/>
  <c r="AX54" i="1"/>
  <c r="W32" i="1"/>
  <c r="BK123" i="4" l="1"/>
  <c r="J123" i="4" s="1"/>
  <c r="J32" i="4" s="1"/>
  <c r="AG58" i="1" s="1"/>
  <c r="AN58" i="1" s="1"/>
  <c r="AT54" i="1"/>
  <c r="W30" i="1"/>
  <c r="J41" i="4" l="1"/>
  <c r="J63" i="4"/>
  <c r="AG56" i="1"/>
  <c r="AN56" i="1"/>
  <c r="AG54" i="1" l="1"/>
  <c r="AK26" i="1"/>
  <c r="AK35" i="1"/>
  <c r="AN54" i="1" l="1"/>
</calcChain>
</file>

<file path=xl/sharedStrings.xml><?xml version="1.0" encoding="utf-8"?>
<sst xmlns="http://schemas.openxmlformats.org/spreadsheetml/2006/main" count="6268" uniqueCount="1211">
  <si>
    <t>Export Komplet</t>
  </si>
  <si>
    <t>VZ</t>
  </si>
  <si>
    <t>2.0</t>
  </si>
  <si>
    <t>ZAMOK</t>
  </si>
  <si>
    <t>False</t>
  </si>
  <si>
    <t>{9994c768-4ba8-4bb6-8299-b50b5bb7d55c}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</si>
  <si>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</si>
  <si>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</si>
  <si>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</si>
  <si>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</si>
  <si>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</si>
  <si>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</si>
  <si>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</si>
  <si>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</si>
  <si>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2025_11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</si>
  <si>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</si>
  <si>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</si>
  <si>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DPS Za Prachárnou 1a, Jihlava</t>
  </si>
  <si>
    <t>KSO:</t>
  </si>
  <si>
    <t/>
  </si>
  <si>
    <t>CC-CZ:</t>
  </si>
  <si>
    <t>Místo:</t>
  </si>
  <si>
    <t>Jihlava</t>
  </si>
  <si>
    <t>Datum:</t>
  </si>
  <si>
    <t>3. 11. 2025</t>
  </si>
  <si>
    <t>Zadavatel:</t>
  </si>
  <si>
    <t>IČ:</t>
  </si>
  <si>
    <t>Statutární město Jihlava</t>
  </si>
  <si>
    <t>DIČ:</t>
  </si>
  <si>
    <t>Účastník:</t>
  </si>
  <si>
    <t>Vyplň údaj</t>
  </si>
  <si>
    <t>Projektant:</t>
  </si>
  <si>
    <t>SPA spol.s r.o., Jihlava, Havlíčkova 46, 58601</t>
  </si>
  <si>
    <t>True</t>
  </si>
  <si>
    <t>Zpracovatel:</t>
  </si>
  <si>
    <t>Fr.Neuwirth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</si>
  <si>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</si>
  <si>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</si>
  <si>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</si>
  <si>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</si>
  <si>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</si>
  <si>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</si>
  <si>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</si>
  <si>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</si>
  <si>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</si>
  <si>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</si>
  <si>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</si>
  <si>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</si>
  <si>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</si>
  <si>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</si>
  <si>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</si>
  <si>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</si>
  <si>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</si>
  <si>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</si>
  <si>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</si>
  <si>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</si>
  <si>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</si>
  <si>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</si>
  <si>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</si>
  <si>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</si>
  <si>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</si>
  <si>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</si>
  <si>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</si>
  <si>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</si>
  <si>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</si>
  <si>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</si>
  <si>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</si>
  <si>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</si>
  <si>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</si>
  <si>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</si>
  <si>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</si>
  <si>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</si>
  <si>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</si>
  <si>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</si>
  <si>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</si>
  <si>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</si>
  <si>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</si>
  <si>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SO_01</t>
  </si>
  <si>
    <t>vybudování společné kolárny</t>
  </si>
  <si>
    <t>STA</t>
  </si>
  <si>
    <t>1</t>
  </si>
  <si>
    <t>{5c4840fe-dd0d-43f6-a40c-886d3599295f}</t>
  </si>
  <si>
    <t>SO_02</t>
  </si>
  <si>
    <t>vybudování skladu vozíčků</t>
  </si>
  <si>
    <t>{b93731bb-ebd1-4393-8695-1abe475ef945}</t>
  </si>
  <si>
    <t>01</t>
  </si>
  <si>
    <t>stavební část</t>
  </si>
  <si>
    <t>Soupis</t>
  </si>
  <si>
    <t>2</t>
  </si>
  <si>
    <t>{af4c6e91-d353-4058-a4cb-fa064305e3d5}</t>
  </si>
  <si>
    <t>02</t>
  </si>
  <si>
    <t>vnitřní silnoproudé rozvody, umělé osvětlení</t>
  </si>
  <si>
    <t>{e02cb977-b800-4684-85e9-5345047bd3c3}</t>
  </si>
  <si>
    <t>VON</t>
  </si>
  <si>
    <t>Vedlejší a ostatní náklady</t>
  </si>
  <si>
    <t>{874bc539-bb97-4463-a0dd-588181a76026}</t>
  </si>
  <si>
    <t>KRYCÍ LIST SOUPISU PRACÍ</t>
  </si>
  <si>
    <t>Objekt:</t>
  </si>
  <si>
    <t>SO_01 - vybudování společné kolárny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</si>
  <si>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</si>
  <si>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</si>
  <si>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</si>
  <si>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</si>
  <si>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</si>
  <si>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</si>
  <si>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  61 - Úprava povrchů vnitřních</t>
  </si>
  <si>
    <t xml:space="preserve">    9 - Ostatní konstrukce a práce, bourání</t>
  </si>
  <si>
    <t xml:space="preserve">      94 - Lešení a stavební výtahy</t>
  </si>
  <si>
    <t xml:space="preserve">      95 - Dokončovací konstrukce a práce pozemních staveb</t>
  </si>
  <si>
    <t xml:space="preserve">      96 - Bourání konstrukcí</t>
  </si>
  <si>
    <t xml:space="preserve">    997 - Doprava suti a vybouraných hmot</t>
  </si>
  <si>
    <t xml:space="preserve">    998 - Přesun hmot</t>
  </si>
  <si>
    <t>PSV - Práce a dodávky PSV</t>
  </si>
  <si>
    <t xml:space="preserve">    766 - Konstrukce truhlářské</t>
  </si>
  <si>
    <t xml:space="preserve">    784 - Dokončovací práce - malby a tapety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</si>
  <si>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</si>
  <si>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</si>
  <si>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</si>
  <si>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</si>
  <si>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</si>
  <si>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</si>
  <si>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</si>
  <si>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</si>
  <si>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</si>
  <si>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</si>
  <si>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</si>
  <si>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</si>
  <si>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</si>
  <si>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</si>
  <si>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</si>
  <si>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</si>
  <si>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</si>
  <si>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</si>
  <si>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</si>
  <si>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61</t>
  </si>
  <si>
    <t>Úprava povrchů vnitřních</t>
  </si>
  <si>
    <t>K</t>
  </si>
  <si>
    <t>611325421</t>
  </si>
  <si>
    <t>Oprava vápenocementové omítky vnitřních ploch štukové dvouvrstvé, tl. jádrové omítky do 20 mm a tl. štuku do 3 mm stropů, v rozsahu opravované plochy do 10%</t>
  </si>
  <si>
    <t>m2</t>
  </si>
  <si>
    <t>CS ÚRS 2025 02</t>
  </si>
  <si>
    <t>4</t>
  </si>
  <si>
    <t>3</t>
  </si>
  <si>
    <t>-228290959</t>
  </si>
  <si>
    <t>Online PSC</t>
  </si>
  <si>
    <t>https://podminky.urs.cz/item/CS_URS_2025_02/611325421</t>
  </si>
  <si>
    <t>VV</t>
  </si>
  <si>
    <t>1,75*1,85</t>
  </si>
  <si>
    <t>Mezisoučet</t>
  </si>
  <si>
    <t>612325421</t>
  </si>
  <si>
    <t>Oprava vápenocementové omítky vnitřních ploch štukové dvouvrstvé, tl. jádrové omítky do 20 mm a tl. štuku do 3 mm stěn, v rozsahu opravované plochy do 10%</t>
  </si>
  <si>
    <t>-2139749750</t>
  </si>
  <si>
    <t>https://podminky.urs.cz/item/CS_URS_2025_02/612325421</t>
  </si>
  <si>
    <t>(1,75+1,85)*2*2,50-0,70*1,97</t>
  </si>
  <si>
    <t>9</t>
  </si>
  <si>
    <t>Ostatní konstrukce a práce, bourání</t>
  </si>
  <si>
    <t>94</t>
  </si>
  <si>
    <t>Lešení a stavební výtahy</t>
  </si>
  <si>
    <t>949101111</t>
  </si>
  <si>
    <t>Lešení pomocné pracovní pro objekty pozemních staveb pro zatížení do 150 kg/m2, o výšce lešeňové podlahy do 1,9 m</t>
  </si>
  <si>
    <t>-1922616435</t>
  </si>
  <si>
    <t>https://podminky.urs.cz/item/CS_URS_2025_02/949101111</t>
  </si>
  <si>
    <t>95</t>
  </si>
  <si>
    <t>Dokončovací konstrukce a práce pozemních staveb</t>
  </si>
  <si>
    <t>952901111</t>
  </si>
  <si>
    <t>Vyčištění budov nebo objektů před předáním do užívání budov bytové nebo občanské výstavby, světlé výšky podlaží do 4 m</t>
  </si>
  <si>
    <t>-1369689605</t>
  </si>
  <si>
    <t>https://podminky.urs.cz/item/CS_URS_2025_02/952901111</t>
  </si>
  <si>
    <t>"kolárna" 1,75*1,85</t>
  </si>
  <si>
    <t>"prostor před - závětří" 1,50*1,40</t>
  </si>
  <si>
    <t>5</t>
  </si>
  <si>
    <t>953993325</t>
  </si>
  <si>
    <t>Osazení bezpečnostní, orientační nebo informační tabulky plastové nebo smaltované přivrtáním na dřevěnou/plastovou konstrukci</t>
  </si>
  <si>
    <t>kus</t>
  </si>
  <si>
    <t>-703805908</t>
  </si>
  <si>
    <t>https://podminky.urs.cz/item/CS_URS_2025_02/953993325</t>
  </si>
  <si>
    <t>M</t>
  </si>
  <si>
    <t>735 R_001</t>
  </si>
  <si>
    <t>tabulka informační plastová s tiskem (KOLÁRNA) vyrobená "na míru"</t>
  </si>
  <si>
    <t>8</t>
  </si>
  <si>
    <t>667636428</t>
  </si>
  <si>
    <t>7</t>
  </si>
  <si>
    <t>950 R_001</t>
  </si>
  <si>
    <t>Osazení a dodávka - stojan pro 4 kola, kotvený k podlaze nebo do stěny; součástí dodávky jsou kotevní šrouby_x000D_
technická specifikace :_x000D_
- rozměry (DxŠxV) : 120 x 32 x 27 cm_x000D_
- vzdálenost mezi koly : cca 30 cm_x000D_
- průměr trubky : 16 mm_x000D_
- šířka plášťů : 35-60 mm_x000D_
- materiál : kov_x000D_
- hmotnost : cca 5,1 kg</t>
  </si>
  <si>
    <t>-248017865</t>
  </si>
  <si>
    <t>96</t>
  </si>
  <si>
    <t>Bourání konstrukcí</t>
  </si>
  <si>
    <t>978013121</t>
  </si>
  <si>
    <t>Otlučení vápenných nebo vápenocementových omítek vnitřních ploch stěn s vyškrabáním spar, s očištěním zdiva, v rozsahu přes 5 do 10 %</t>
  </si>
  <si>
    <t>-1154041988</t>
  </si>
  <si>
    <t>https://podminky.urs.cz/item/CS_URS_2025_02/978013121</t>
  </si>
  <si>
    <t>"strop" 1,75*1,85</t>
  </si>
  <si>
    <t>"stěny" (1,75+1,85)*2*2,50-0,70*1,97</t>
  </si>
  <si>
    <t>997</t>
  </si>
  <si>
    <t>Doprava suti a vybouraných hmot</t>
  </si>
  <si>
    <t>997013211</t>
  </si>
  <si>
    <t>Vnitrostaveništní doprava suti a vybouraných hmot vodorovně do 50 m s naložením ručně pro budovy a haly výšky do 6 m</t>
  </si>
  <si>
    <t>t</t>
  </si>
  <si>
    <t>-1578112289</t>
  </si>
  <si>
    <t>https://podminky.urs.cz/item/CS_URS_2025_02/997013211</t>
  </si>
  <si>
    <t>10</t>
  </si>
  <si>
    <t>997013501</t>
  </si>
  <si>
    <t>Odvoz suti a vybouraných hmot na skládku nebo meziskládku se složením, na vzdálenost do 1 km</t>
  </si>
  <si>
    <t>1986634795</t>
  </si>
  <si>
    <t>https://podminky.urs.cz/item/CS_URS_2025_02/997013501</t>
  </si>
  <si>
    <t>11</t>
  </si>
  <si>
    <t>997013509</t>
  </si>
  <si>
    <t>Odvoz suti a vybouraných hmot na skládku nebo meziskládku se složením, na vzdálenost Příplatek k ceně za každý další započatý 1 km přes 1 km</t>
  </si>
  <si>
    <t>2057762931</t>
  </si>
  <si>
    <t>https://podminky.urs.cz/item/CS_URS_2025_02/997013509</t>
  </si>
  <si>
    <t>0,08*9 'Přepočtené koeficientem množství</t>
  </si>
  <si>
    <t>997013871</t>
  </si>
  <si>
    <t>Poplatek za uložení stavebního odpadu na recyklační skládce (skládkovné) směsného stavebního a demoličního zatříděného do Katalogu odpadů pod kódem 17 09 04</t>
  </si>
  <si>
    <t>-953251067</t>
  </si>
  <si>
    <t>https://podminky.urs.cz/item/CS_URS_2025_02/997013871</t>
  </si>
  <si>
    <t>998</t>
  </si>
  <si>
    <t>Přesun hmot</t>
  </si>
  <si>
    <t>13</t>
  </si>
  <si>
    <t>998018001</t>
  </si>
  <si>
    <t>Přesun hmot pro budovy občanské výstavby, bydlení, výrobu a služby ruční (bez užití mechanizace) vodorovná dopravní vzdálenost do 100 m pro budovy s jakoukoliv nosnou konstrukcí výšky do 6 m</t>
  </si>
  <si>
    <t>1264521380</t>
  </si>
  <si>
    <t>https://podminky.urs.cz/item/CS_URS_2025_02/998018001</t>
  </si>
  <si>
    <t>PSV</t>
  </si>
  <si>
    <t>Práce a dodávky PSV</t>
  </si>
  <si>
    <t>766</t>
  </si>
  <si>
    <t>Konstrukce truhlářské</t>
  </si>
  <si>
    <t>14</t>
  </si>
  <si>
    <t>766660762</t>
  </si>
  <si>
    <t>Montáž dveřních doplňků dveřního kování bezpečnostního zámkové vložky</t>
  </si>
  <si>
    <t>16</t>
  </si>
  <si>
    <t>-412467779</t>
  </si>
  <si>
    <t>https://podminky.urs.cz/item/CS_URS_2025_02/766660762</t>
  </si>
  <si>
    <t>15</t>
  </si>
  <si>
    <t>54964117</t>
  </si>
  <si>
    <t>vložka cylindrická bezpečnostní 30+50 (dle skutečného rozměru záku a kování) vč.dodání klíčů</t>
  </si>
  <si>
    <t>32</t>
  </si>
  <si>
    <t>226583280</t>
  </si>
  <si>
    <t>766661852</t>
  </si>
  <si>
    <t>Demontáž dveřních konstrukcí (k opětovnému použití/do suti) kování interiérového zámkové vložky</t>
  </si>
  <si>
    <t>1722164888</t>
  </si>
  <si>
    <t>https://podminky.urs.cz/item/CS_URS_2025_02/766661852</t>
  </si>
  <si>
    <t>17</t>
  </si>
  <si>
    <t>998766311</t>
  </si>
  <si>
    <t>Přesun hmot pro konstrukce truhlářské stanovený procentní sazbou (%) z ceny vodorovná dopravní vzdálenost do 50 m ruční (bez užití mechanizace) v objektech výšky do 6 m</t>
  </si>
  <si>
    <t>%</t>
  </si>
  <si>
    <t>-516295838</t>
  </si>
  <si>
    <t>https://podminky.urs.cz/item/CS_URS_2025_02/998766311</t>
  </si>
  <si>
    <t>784</t>
  </si>
  <si>
    <t>Dokončovací práce - malby a tapety</t>
  </si>
  <si>
    <t>18</t>
  </si>
  <si>
    <t>619991001</t>
  </si>
  <si>
    <t>Zakrytí vnitřních ploch před znečištěním PE fólií včetně pozdějšího odkrytí podlah</t>
  </si>
  <si>
    <t>833187079</t>
  </si>
  <si>
    <t>https://podminky.urs.cz/item/CS_URS_2025_02/619991001</t>
  </si>
  <si>
    <t>"zakrytí podlah" 1,75*1,85</t>
  </si>
  <si>
    <t>19</t>
  </si>
  <si>
    <t>619991021</t>
  </si>
  <si>
    <t>Zakrytí vnitřních ploch před znečištěním páskou včetně pozdějšího odlepení rámů oken a dveří, keramických soklů</t>
  </si>
  <si>
    <t>m</t>
  </si>
  <si>
    <t>-1867260411</t>
  </si>
  <si>
    <t>https://podminky.urs.cz/item/CS_URS_2025_02/619991021</t>
  </si>
  <si>
    <t>(1,75+1,85)*2-0,70</t>
  </si>
  <si>
    <t>20</t>
  </si>
  <si>
    <t>784171111</t>
  </si>
  <si>
    <t>Zakrytí nemalovaných ploch (materiál ve specifikaci) včetně pozdějšího odkrytí svislých ploch např. stěn, oken, dveří v místnostech výšky do 3,80</t>
  </si>
  <si>
    <t>160358370</t>
  </si>
  <si>
    <t>https://podminky.urs.cz/item/CS_URS_2025_02/784171111</t>
  </si>
  <si>
    <t>vnitřní dveře</t>
  </si>
  <si>
    <t>1,00*2,10</t>
  </si>
  <si>
    <t>58124844</t>
  </si>
  <si>
    <t>fólie pro malířské potřeby zakrývací tl 25µ 4x5m</t>
  </si>
  <si>
    <t>-2061028790</t>
  </si>
  <si>
    <t>2,1*1,1 'Přepočtené koeficientem množství</t>
  </si>
  <si>
    <t>22</t>
  </si>
  <si>
    <t>784185001</t>
  </si>
  <si>
    <t>Provedení penetrace podkladu jednonásobné v místnostech výšky do 3,80 m</t>
  </si>
  <si>
    <t>-2083457510</t>
  </si>
  <si>
    <t>https://podminky.urs.cz/item/CS_URS_2025_02/784185001</t>
  </si>
  <si>
    <t>23</t>
  </si>
  <si>
    <t>58124965</t>
  </si>
  <si>
    <t>hmota nátěrová akrylátová základní penetrační transparentní</t>
  </si>
  <si>
    <t>litr</t>
  </si>
  <si>
    <t>134234990</t>
  </si>
  <si>
    <t>21,238*0,04 'Přepočtené koeficientem množství</t>
  </si>
  <si>
    <t>24</t>
  </si>
  <si>
    <t>784211101</t>
  </si>
  <si>
    <t>Malby z malířských směsí oděruvzdorných za mokra dvojnásobné, bílé za mokra oděruvzdorné výborně v místnostech výšky do 3,80 m</t>
  </si>
  <si>
    <t>244060411</t>
  </si>
  <si>
    <t>https://podminky.urs.cz/item/CS_URS_2025_02/784211101</t>
  </si>
  <si>
    <t>"stěny" (1,75+1,85)*2*2,50</t>
  </si>
  <si>
    <t>HZS</t>
  </si>
  <si>
    <t>Hodinové zúčtovací sazby</t>
  </si>
  <si>
    <t>25</t>
  </si>
  <si>
    <t>HZS1292</t>
  </si>
  <si>
    <t>Hodinové zúčtovací sazby profesí HSV zemní a pomocné práce stavební dělník (stavební úpravy související s demontáží plynových zařízení a armatur) množství hodin = odhad, bude upřesněno TDS</t>
  </si>
  <si>
    <t>hod</t>
  </si>
  <si>
    <t>512</t>
  </si>
  <si>
    <t>361867672</t>
  </si>
  <si>
    <t>https://podminky.urs.cz/item/CS_URS_2025_02/HZS1292</t>
  </si>
  <si>
    <t>26</t>
  </si>
  <si>
    <t>HZS2211</t>
  </si>
  <si>
    <t>Hodinové zúčtovací sazby profesí PSV provádění stavebních instalací instalatér (demontáž a úprava plynové instalace vč.zaslepení - podrobná specifikace prací - viz v.č.: 201) množství hodin = odhad, bude upřesněno TDS</t>
  </si>
  <si>
    <t>-1067247645</t>
  </si>
  <si>
    <t>https://podminky.urs.cz/item/CS_URS_2025_02/HZS2211</t>
  </si>
  <si>
    <t>SO_02 - vybudování skladu vozíčků</t>
  </si>
  <si>
    <t>Soupis:</t>
  </si>
  <si>
    <t>01 - stavební část</t>
  </si>
  <si>
    <t xml:space="preserve">    3 - Svislé a kompletní konstrukce</t>
  </si>
  <si>
    <t xml:space="preserve">      63 - Podlahy a podlahové konstrukce</t>
  </si>
  <si>
    <t xml:space="preserve">    763 - Konstrukce suché výstavby</t>
  </si>
  <si>
    <t xml:space="preserve">    767 - Konstrukce zámečnické</t>
  </si>
  <si>
    <t xml:space="preserve">    776 - Podlahy povlakové</t>
  </si>
  <si>
    <t xml:space="preserve">    777 - Podlahy lité</t>
  </si>
  <si>
    <t>Svislé a kompletní konstrukce</t>
  </si>
  <si>
    <t>310238411</t>
  </si>
  <si>
    <t>Zazdívka otvorů ve zdivu nadzákladovém cihlami pálenými plochy přes 0,25 m2 do 1 m2 na maltu cementovou</t>
  </si>
  <si>
    <t>m3</t>
  </si>
  <si>
    <t>-754004822</t>
  </si>
  <si>
    <t>https://podminky.urs.cz/item/CS_URS_2025_02/310238411</t>
  </si>
  <si>
    <t>"stávající nika" 0,60*1,20*0,20</t>
  </si>
  <si>
    <t>389381001</t>
  </si>
  <si>
    <t>Dobetonování prefabrikovaných konstrukcí</t>
  </si>
  <si>
    <t>983757214</t>
  </si>
  <si>
    <t>https://podminky.urs.cz/item/CS_URS_2025_02/389381001</t>
  </si>
  <si>
    <t>po vybouraném komínu - průduchy apod.</t>
  </si>
  <si>
    <t>0,05*3+1,65*0,55*0,05</t>
  </si>
  <si>
    <t>317121151</t>
  </si>
  <si>
    <t>Montáž překladů ze železobetonových prefabrikátů dodatečně do připravených rýh, světlosti otvoru do 1050 mm</t>
  </si>
  <si>
    <t>-412760711</t>
  </si>
  <si>
    <t>https://podminky.urs.cz/item/CS_URS_2025_02/317121151</t>
  </si>
  <si>
    <t>59321210</t>
  </si>
  <si>
    <t>překlad železobetonový RZP vylehčený 1190x140x140mm</t>
  </si>
  <si>
    <t>-1899878629</t>
  </si>
  <si>
    <t>317234410</t>
  </si>
  <si>
    <t>Vyzdívka mezi nosníky a uklínování cihlami pálenými na maltu cementovou</t>
  </si>
  <si>
    <t>-345760500</t>
  </si>
  <si>
    <t>https://podminky.urs.cz/item/CS_URS_2025_02/317234410</t>
  </si>
  <si>
    <t>"nový překlad v příčce" 1,25*0,15*0,10</t>
  </si>
  <si>
    <t>345321313</t>
  </si>
  <si>
    <t>Zídky atikové, poprsní, schodišťové a zábradelní z betonu železového bez výztuže tř. C 16/20</t>
  </si>
  <si>
    <t>1421239540</t>
  </si>
  <si>
    <t>https://podminky.urs.cz/item/CS_URS_2025_02/345321313</t>
  </si>
  <si>
    <t>"nabetonování soklu - rampa" 1,35*0,20*0,15</t>
  </si>
  <si>
    <t>345351005</t>
  </si>
  <si>
    <t>Bednění atikových, poprsních, schodišťových, zábradelních zídek plnostěnných zřízení</t>
  </si>
  <si>
    <t>1945485502</t>
  </si>
  <si>
    <t>https://podminky.urs.cz/item/CS_URS_2025_02/345351005</t>
  </si>
  <si>
    <t>"nabetonování soklu - rampa" 1,35*2*0,20</t>
  </si>
  <si>
    <t>345351006</t>
  </si>
  <si>
    <t>Bednění atikových, poprsních, schodišťových, zábradelních zídek plnostěnných odstranění</t>
  </si>
  <si>
    <t>-696872766</t>
  </si>
  <si>
    <t>https://podminky.urs.cz/item/CS_URS_2025_02/345351006</t>
  </si>
  <si>
    <t>611325223</t>
  </si>
  <si>
    <t>Vápenocementová omítka jednotlivých malých ploch štuková dvouvrstvá na stropech, plochy jednotlivě přes 0,25 do 1 m2</t>
  </si>
  <si>
    <t>411283752</t>
  </si>
  <si>
    <t>https://podminky.urs.cz/item/CS_URS_2025_02/611325223</t>
  </si>
  <si>
    <t>"zazdívka niky" 1</t>
  </si>
  <si>
    <t>"omítka dodatečně vkládaného překladu" 2</t>
  </si>
  <si>
    <t>-1044323906</t>
  </si>
  <si>
    <t>prostor bývalé kotelny</t>
  </si>
  <si>
    <t>6,30*2,75+0,95*(2,75+2,20)*1/2*2+(0,90*(2,75+2,20)*1/2*2+0,30*2,75)*2</t>
  </si>
  <si>
    <t>3,10*2,20*2+1,15*(2,20+1,80)*1/2*2+8,20*1,80</t>
  </si>
  <si>
    <t>-(1,10*2,10+0,85*1,80)+0,20*(1,15+1,85*2)</t>
  </si>
  <si>
    <t>rampa</t>
  </si>
  <si>
    <t>1,35*(2,75+3,00)*1/2+1,25*3,00+0,20*2,75+0,20*2,865+(0,15+1,50)*3,00+1,45*3,00</t>
  </si>
  <si>
    <t>-1,10*2,10+0,30*(1,10+2,10*2)-1,00*2,10*2+0,15*(1,00+2,10*2)</t>
  </si>
  <si>
    <t>Součet</t>
  </si>
  <si>
    <t>611325121</t>
  </si>
  <si>
    <t>Vápenocementová omítka rýh štuková dvouvrstvá ve stropech, šířky rýhy do 150 mm</t>
  </si>
  <si>
    <t>5814957</t>
  </si>
  <si>
    <t>https://podminky.urs.cz/item/CS_URS_2025_02/611325121</t>
  </si>
  <si>
    <t>1,25*0,15</t>
  </si>
  <si>
    <t>612131101</t>
  </si>
  <si>
    <t>Podkladní a spojovací vrstva vnitřních omítaných ploch cementový postřik nanášený ručně celoplošně stěn</t>
  </si>
  <si>
    <t>-1930279693</t>
  </si>
  <si>
    <t>https://podminky.urs.cz/item/CS_URS_2025_02/612131101</t>
  </si>
  <si>
    <t>po vybouraném komínu</t>
  </si>
  <si>
    <t>1,70*2,75</t>
  </si>
  <si>
    <t>612321141</t>
  </si>
  <si>
    <t>Omítka vápenocementová vnitřních ploch nanášená ručně dvouvrstvá, tloušťky jádrové omítky do 10 mm a tloušťky štuku do 3 mm štuková svislých konstrukcí stěn</t>
  </si>
  <si>
    <t>2034725161</t>
  </si>
  <si>
    <t>https://podminky.urs.cz/item/CS_URS_2025_02/612321141</t>
  </si>
  <si>
    <t>612325121</t>
  </si>
  <si>
    <t>Vápenocementová omítka rýh štuková dvouvrstvá ve stěnách, šířky rýhy do 150 mm</t>
  </si>
  <si>
    <t>-2059718252</t>
  </si>
  <si>
    <t>https://podminky.urs.cz/item/CS_URS_2025_02/612325121</t>
  </si>
  <si>
    <t>3,00*2*0,15</t>
  </si>
  <si>
    <t>619995001</t>
  </si>
  <si>
    <t>Začištění omítek (s dodáním hmot) kolem oken, dveří, podlah, obkladů apod.</t>
  </si>
  <si>
    <t>135791442</t>
  </si>
  <si>
    <t>https://podminky.urs.cz/item/CS_URS_2025_02/619995001</t>
  </si>
  <si>
    <t>"omítka po vybouraném konínu" 1,70+2,75*2</t>
  </si>
  <si>
    <t>"zazdívka rozvaděče" (1,00+1,10)*2</t>
  </si>
  <si>
    <t>"otvor pro posuvné dveře" (1,10+2,10*2)*2</t>
  </si>
  <si>
    <t>"vybouraný otvor v příčce" (1,00+2,10*2)*2</t>
  </si>
  <si>
    <t>"začištění po vybourání dveří" (1,25+3,00*2)*2</t>
  </si>
  <si>
    <t>63</t>
  </si>
  <si>
    <t>Podlahy a podlahové konstrukce</t>
  </si>
  <si>
    <t>631311124</t>
  </si>
  <si>
    <t>Mazanina z betonu prostého bez zvýšených nároků na prostředí tl. přes 80 do 120 mm tř. C 16/20</t>
  </si>
  <si>
    <t>-1529126250</t>
  </si>
  <si>
    <t>https://podminky.urs.cz/item/CS_URS_2025_02/631311124</t>
  </si>
  <si>
    <t>"rampa průměrná tl.10 cm" (1,10*1,70+1,00*0,55)*0,10</t>
  </si>
  <si>
    <t>631319173</t>
  </si>
  <si>
    <t>Příplatek k cenám mazanin za stržení povrchu spodní vrstvy mazaniny latí před vložením výztuže nebo pletiva pro tl. obou vrstev mazaniny přes 80 do 120 mm</t>
  </si>
  <si>
    <t>234760538</t>
  </si>
  <si>
    <t>https://podminky.urs.cz/item/CS_URS_2025_02/631319173</t>
  </si>
  <si>
    <t>631362021</t>
  </si>
  <si>
    <t>Výztuž mazanin ze svařovaných sítí z drátů typu KARI</t>
  </si>
  <si>
    <t>-1659409191</t>
  </si>
  <si>
    <t>https://podminky.urs.cz/item/CS_URS_2025_02/631362021</t>
  </si>
  <si>
    <t>"Kari síť 100×100 d=4 mm" 2,42*2,02*1,31*0,001</t>
  </si>
  <si>
    <t>1294907252</t>
  </si>
  <si>
    <t>"sklad vozíčků" 8,20*4,75</t>
  </si>
  <si>
    <t>"chodba, rampa apod." 2,90*1,50+2,90*1,50</t>
  </si>
  <si>
    <t>1995197489</t>
  </si>
  <si>
    <t>"chodba, rampa apod." 2,90*1,50+2,90*3,30</t>
  </si>
  <si>
    <t>Zaslepení podlahových vpustí, zabetonování (v místě stávající kotelny)</t>
  </si>
  <si>
    <t>-1736573971</t>
  </si>
  <si>
    <t>962032631</t>
  </si>
  <si>
    <t>Bourání zdiva nadzákladového komínového z cihel pálených, šamotových nebo vápenopískových, na maltu vápennou nebo vápenocementovou</t>
  </si>
  <si>
    <t>-1169483578</t>
  </si>
  <si>
    <t>https://podminky.urs.cz/item/CS_URS_2025_02/962032631</t>
  </si>
  <si>
    <t>stávající komín</t>
  </si>
  <si>
    <t>1,65*0,55*4,00</t>
  </si>
  <si>
    <t>965043331</t>
  </si>
  <si>
    <t>Bourání mazanin betonových s potěrem nebo teracem tl. do 100 mm, plochy do 4 m2</t>
  </si>
  <si>
    <t>-1563025964</t>
  </si>
  <si>
    <t>https://podminky.urs.cz/item/CS_URS_2025_02/965043331</t>
  </si>
  <si>
    <t>stávající betonové sokly</t>
  </si>
  <si>
    <t>2,90*0,90*0,05+1,80*0,90*0,05</t>
  </si>
  <si>
    <t>965046111</t>
  </si>
  <si>
    <t>Broušení stávajících betonových podlah úběr do 3 mm</t>
  </si>
  <si>
    <t>33792211</t>
  </si>
  <si>
    <t>https://podminky.urs.cz/item/CS_URS_2025_02/965046111</t>
  </si>
  <si>
    <t>8,20*4,75-0,90*0,30*2+1,15*0,20</t>
  </si>
  <si>
    <t>965046119</t>
  </si>
  <si>
    <t>Broušení stávajících betonových podlah Příplatek k ceně za každý další 1 mm úběru</t>
  </si>
  <si>
    <t>805222863</t>
  </si>
  <si>
    <t>https://podminky.urs.cz/item/CS_URS_2025_02/965046119</t>
  </si>
  <si>
    <t>po hrubém vybourání stávajících betonových soklů</t>
  </si>
  <si>
    <t>(2,90*0,90+1,80*0,90)*2</t>
  </si>
  <si>
    <t>po vybourání komína</t>
  </si>
  <si>
    <t>1,65*0,55*2</t>
  </si>
  <si>
    <t>1744741215</t>
  </si>
  <si>
    <t>27</t>
  </si>
  <si>
    <t>968072455</t>
  </si>
  <si>
    <t>Vybourání kovových rámů oken s křídly, dveřních zárubní, vrat, stěn, ostění nebo obkladů dveřních zárubní, plochy do 2 m2</t>
  </si>
  <si>
    <t>1263044959</t>
  </si>
  <si>
    <t>https://podminky.urs.cz/item/CS_URS_2025_02/968072455</t>
  </si>
  <si>
    <t>demontáž dveří do zádveří před kotelnou</t>
  </si>
  <si>
    <t>0,90*2,00</t>
  </si>
  <si>
    <t>demontáž dveří do kotelny</t>
  </si>
  <si>
    <t>28</t>
  </si>
  <si>
    <t>967031132</t>
  </si>
  <si>
    <t>Přisekání (špicování) plošné nebo rovných ostění zdiva z cihel pálených rovných ostění, bez odstupu, po hrubém vybourání otvorů, na maltu vápennou nebo vápenocementovou</t>
  </si>
  <si>
    <t>-497608685</t>
  </si>
  <si>
    <t>https://podminky.urs.cz/item/CS_URS_2025_02/967031132</t>
  </si>
  <si>
    <t>úprava otvoru po vybouraných dveřích do kotelny</t>
  </si>
  <si>
    <t>0,30*(1,10+2,10*2)</t>
  </si>
  <si>
    <t>přísekání po vybouraných dveřích do zádveří</t>
  </si>
  <si>
    <t>0,15*(1,25+3,00*2)</t>
  </si>
  <si>
    <t>přisekání po vybouraném komínu</t>
  </si>
  <si>
    <t>úprava velikosti otvoru pro průchod rampy</t>
  </si>
  <si>
    <t>0,15*(1,00+2,10*2)</t>
  </si>
  <si>
    <t>29</t>
  </si>
  <si>
    <t>971033631</t>
  </si>
  <si>
    <t>Vybourání otvorů ve zdivu základovém nebo nadzákladovém z cihel, tvárnic, příčkovek z cihel pálených na maltu vápennou nebo vápenocementovou plochy do 4 m2, tl. do 150 mm</t>
  </si>
  <si>
    <t>-1618678175</t>
  </si>
  <si>
    <t>https://podminky.urs.cz/item/CS_URS_2025_02/971033631</t>
  </si>
  <si>
    <t>1,25*3,00-0,90*2,00</t>
  </si>
  <si>
    <t>30</t>
  </si>
  <si>
    <t>975022241</t>
  </si>
  <si>
    <t>Podchycení nadzákladového zdiva dřevěnou výztuhou v. podchycení do 3 m, při tl. zdiva do 450 mm a délce podchycení do 3 m</t>
  </si>
  <si>
    <t>511954645</t>
  </si>
  <si>
    <t>https://podminky.urs.cz/item/CS_URS_2025_02/975022241</t>
  </si>
  <si>
    <t>31</t>
  </si>
  <si>
    <t>974031664</t>
  </si>
  <si>
    <t>Vysekání rýh ve zdivu cihelném na maltu vápennou nebo vápenocementovou pro vtahování nosníků do zdí, před vybouráním otvoru do hl. 150 mm, při v. nosníku do 150 mm</t>
  </si>
  <si>
    <t>516456927</t>
  </si>
  <si>
    <t>https://podminky.urs.cz/item/CS_URS_2025_02/974031664</t>
  </si>
  <si>
    <t>776201811</t>
  </si>
  <si>
    <t>Demontáž povlakových podlahovin lepených ručně bez podložky</t>
  </si>
  <si>
    <t>2031628301</t>
  </si>
  <si>
    <t>https://podminky.urs.cz/item/CS_URS_2025_02/776201811</t>
  </si>
  <si>
    <t>proistor rampy</t>
  </si>
  <si>
    <t>1,35*1,30+1,10*2,10+1,00*0,55</t>
  </si>
  <si>
    <t>33</t>
  </si>
  <si>
    <t>776410811</t>
  </si>
  <si>
    <t>Demontáž soklíků nebo lišt pryžových nebo plastových</t>
  </si>
  <si>
    <t>-8208136</t>
  </si>
  <si>
    <t>https://podminky.urs.cz/item/CS_URS_2025_02/776410811</t>
  </si>
  <si>
    <t>prostor rampy a zádveří</t>
  </si>
  <si>
    <t>2,85+1,25+0,20+1,35+1,45-0,90*2+1,50*2-1,10+0,30*2+1,45+0,125*2+0,115*2</t>
  </si>
  <si>
    <t>34</t>
  </si>
  <si>
    <t>977311112</t>
  </si>
  <si>
    <t>Řezání stávajících betonových mazanin bez vyztužení hloubky přes 50 do 100 mm</t>
  </si>
  <si>
    <t>360400749</t>
  </si>
  <si>
    <t>https://podminky.urs.cz/item/CS_URS_2025_02/977311112</t>
  </si>
  <si>
    <t>pro napojení rampy na stávající podlahu</t>
  </si>
  <si>
    <t>1,00+0,40*2</t>
  </si>
  <si>
    <t>35</t>
  </si>
  <si>
    <t>965042141</t>
  </si>
  <si>
    <t>Bourání mazanin betonových nebo z litého asfaltu tl. do 100 mm, plochy přes 4 m2</t>
  </si>
  <si>
    <t>1562489352</t>
  </si>
  <si>
    <t>https://podminky.urs.cz/item/CS_URS_2025_02/965042141</t>
  </si>
  <si>
    <t>pro provedení rampy - průměrná tl.5,0 cm</t>
  </si>
  <si>
    <t>(1,10*1,70+1,00*0,55)*0,05</t>
  </si>
  <si>
    <t>36</t>
  </si>
  <si>
    <t>741211813</t>
  </si>
  <si>
    <t>Demontáž rozvodnic kovových, uložených pod omítkou, krytí do IPx 4, plochy přes 0,2 do 0,8 m2</t>
  </si>
  <si>
    <t>-729719402</t>
  </si>
  <si>
    <t>https://podminky.urs.cz/item/CS_URS_2025_02/741211813</t>
  </si>
  <si>
    <t>"stávající rám rozvaděče" 1</t>
  </si>
  <si>
    <t>37</t>
  </si>
  <si>
    <t>767995114</t>
  </si>
  <si>
    <t>Montáž ostatních atypických zámečnických konstrukcí hmotnosti přes 20 do 50 kg</t>
  </si>
  <si>
    <t>kg</t>
  </si>
  <si>
    <t>725833658</t>
  </si>
  <si>
    <t>https://podminky.urs.cz/item/CS_URS_2025_02/767995114</t>
  </si>
  <si>
    <t>pomocné válcované nosníky v bývalé kotelně</t>
  </si>
  <si>
    <t>3,10*2*14,30+3,10*8,34+1,00*8*3,77</t>
  </si>
  <si>
    <t>38</t>
  </si>
  <si>
    <t>997013214</t>
  </si>
  <si>
    <t>Vnitrostaveništní doprava suti a vybouraných hmot vodorovně do 50 m s naložením ručně pro budovy a haly výšky přes 12 do 15 m</t>
  </si>
  <si>
    <t>1313194589</t>
  </si>
  <si>
    <t>https://podminky.urs.cz/item/CS_URS_2025_02/997013214</t>
  </si>
  <si>
    <t>39</t>
  </si>
  <si>
    <t>1616224669</t>
  </si>
  <si>
    <t>40</t>
  </si>
  <si>
    <t>-1441675974</t>
  </si>
  <si>
    <t>8,181*9 'Přepočtené koeficientem množství</t>
  </si>
  <si>
    <t>41</t>
  </si>
  <si>
    <t>-770387544</t>
  </si>
  <si>
    <t>42</t>
  </si>
  <si>
    <t>998018003</t>
  </si>
  <si>
    <t>Přesun hmot pro budovy občanské výstavby, bydlení, výrobu a služby ruční (bez užití mechanizace) vodorovná dopravní vzdálenost do 100 m pro budovy s jakoukoliv nosnou konstrukcí výšky přes 12 do 24 m</t>
  </si>
  <si>
    <t>129814227</t>
  </si>
  <si>
    <t>https://podminky.urs.cz/item/CS_URS_2025_02/998018003</t>
  </si>
  <si>
    <t>763</t>
  </si>
  <si>
    <t>Konstrukce suché výstavby</t>
  </si>
  <si>
    <t>43</t>
  </si>
  <si>
    <t>763121415</t>
  </si>
  <si>
    <t>Stěna předsazená ze sádrokartonových desek s nosnou konstrukcí z ocelových profilů CW, UW jednoduše opláštěná deskou standardní A tl. 12,5 mm bez izolace, EI 15, stěna tl. 112,5 mm, profil 100</t>
  </si>
  <si>
    <t>-331267183</t>
  </si>
  <si>
    <t>https://podminky.urs.cz/item/CS_URS_2025_02/763121415</t>
  </si>
  <si>
    <t>SDK předstěny - zaplentování potrubí</t>
  </si>
  <si>
    <t>(1,40*1,20+(1,40+1,20)*0,15)*2</t>
  </si>
  <si>
    <t>44</t>
  </si>
  <si>
    <t>763121714</t>
  </si>
  <si>
    <t>Stěna předsazená ze sádrokartonových desek ostatní konstrukce a práce na předsazených stěnách ze sádrokartonových desek základní penetrační nátěr</t>
  </si>
  <si>
    <t>-561734789</t>
  </si>
  <si>
    <t>https://podminky.urs.cz/item/CS_URS_2025_02/763121714</t>
  </si>
  <si>
    <t>45</t>
  </si>
  <si>
    <t>763111723</t>
  </si>
  <si>
    <t>Příčka ze sádrokartonových desek ostatní konstrukce a práce na příčkách ze sádrokartonových desek ochrana rohů úhelníky hliníkové</t>
  </si>
  <si>
    <t>-477913417</t>
  </si>
  <si>
    <t>https://podminky.urs.cz/item/CS_URS_2025_02/763111723</t>
  </si>
  <si>
    <t>(1,40+1,20+0,15)*2</t>
  </si>
  <si>
    <t>46</t>
  </si>
  <si>
    <t>763132986</t>
  </si>
  <si>
    <t>Vyspravení sádrokartonových podhledů nebo podkroví plochy jednotlivě přes 1,00 do 1,50 m2 desky tl. 12,5 mm protipožární DF</t>
  </si>
  <si>
    <t>-880618750</t>
  </si>
  <si>
    <t>https://podminky.urs.cz/item/CS_URS_2025_02/763132986</t>
  </si>
  <si>
    <t>vyspravení po vybouraném komíně</t>
  </si>
  <si>
    <t>47</t>
  </si>
  <si>
    <t>763131714</t>
  </si>
  <si>
    <t>Podhled ze sádrokartonových desek ostatní práce a konstrukce na podhledech ze sádrokartonových desek základní penetrační nátěr</t>
  </si>
  <si>
    <t>1136274959</t>
  </si>
  <si>
    <t>https://podminky.urs.cz/item/CS_URS_2025_02/763131714</t>
  </si>
  <si>
    <t>48</t>
  </si>
  <si>
    <t>998763333</t>
  </si>
  <si>
    <t>Přesun hmot pro konstrukce montované z desek sádrokartonových, sádrovláknitých, cementovláknitých nebo cementových stanovený z hmotnosti přesunovaného materiálu vodorovná dopravní vzdálenost do 50 m ruční (bez užití mechanizace) v objektech výšky přes 12 do 24 m</t>
  </si>
  <si>
    <t>-1295671056</t>
  </si>
  <si>
    <t>https://podminky.urs.cz/item/CS_URS_2025_02/998763333</t>
  </si>
  <si>
    <t>767</t>
  </si>
  <si>
    <t>Konstrukce zámečnické</t>
  </si>
  <si>
    <t>49</t>
  </si>
  <si>
    <t>767 R_001</t>
  </si>
  <si>
    <t>Montáž a dodávka - vnitřní ocelové automatické dveře EW 30 DP1 rozměr 100×210 cm_x000D_
- 1 křídlé hladké plné_x000D_
- automatické - el.pohon_x000D_
- ovládání tlačítkem_x000D_
- příprava na uzavírání na signál z EPS_x000D_
- vlastní záložní zdroj_x000D_
- ocelová zárubeň_x000D_
- povrchová úprava PU barva - sv.šedá_x000D_
- podrobná specifikace dle PSV 1/Z</t>
  </si>
  <si>
    <t>849773372</t>
  </si>
  <si>
    <t>P</t>
  </si>
  <si>
    <t xml:space="preserve">Poznámka k položce:_x000D_
_x000D_
</t>
  </si>
  <si>
    <t>50</t>
  </si>
  <si>
    <t>767165111</t>
  </si>
  <si>
    <t>Montáž zábradlí madel šroubováním</t>
  </si>
  <si>
    <t>1461833284</t>
  </si>
  <si>
    <t>https://podminky.urs.cz/item/CS_URS_2025_02/767165111</t>
  </si>
  <si>
    <t>"2/Z" 1,20*1</t>
  </si>
  <si>
    <t>"3/Z" 1,35*2</t>
  </si>
  <si>
    <t>51</t>
  </si>
  <si>
    <t>55342299</t>
  </si>
  <si>
    <t>nerezové madlo na zeď (Tr d=40 mm)</t>
  </si>
  <si>
    <t>2102163544</t>
  </si>
  <si>
    <t>52</t>
  </si>
  <si>
    <t>54889030</t>
  </si>
  <si>
    <t>uchycení madla na zeď nerezové D 42,4mm</t>
  </si>
  <si>
    <t>1775674143</t>
  </si>
  <si>
    <t>53</t>
  </si>
  <si>
    <t>998767123</t>
  </si>
  <si>
    <t>Přesun hmot pro zámečnické konstrukce stanovený z hmotnosti přesunovaného materiálu vodorovná dopravní vzdálenost do 50 m ruční (bez užití mechanizace) v objektech výšky přes 12 do 24 m</t>
  </si>
  <si>
    <t>-1521482698</t>
  </si>
  <si>
    <t>https://podminky.urs.cz/item/CS_URS_2025_02/998767123</t>
  </si>
  <si>
    <t>776</t>
  </si>
  <si>
    <t>Podlahy povlakové</t>
  </si>
  <si>
    <t>54</t>
  </si>
  <si>
    <t>776111112</t>
  </si>
  <si>
    <t>Příprava podkladu povlakových podlah a stěn broušení podlah nového podkladu betonového</t>
  </si>
  <si>
    <t>1579641026</t>
  </si>
  <si>
    <t>https://podminky.urs.cz/item/CS_URS_2025_02/776111112</t>
  </si>
  <si>
    <t>55</t>
  </si>
  <si>
    <t>776111311</t>
  </si>
  <si>
    <t>Příprava podkladu povlakových podlah a stěn vysátí podlah</t>
  </si>
  <si>
    <t>1089078637</t>
  </si>
  <si>
    <t>https://podminky.urs.cz/item/CS_URS_2025_02/776111311</t>
  </si>
  <si>
    <t>"rampa" 1,10*2,25</t>
  </si>
  <si>
    <t>56</t>
  </si>
  <si>
    <t>776121321</t>
  </si>
  <si>
    <t>Příprava podkladu povlakových podlah a stěn penetrace neředěná podlah</t>
  </si>
  <si>
    <t>712426874</t>
  </si>
  <si>
    <t>https://podminky.urs.cz/item/CS_URS_2025_02/776121321</t>
  </si>
  <si>
    <t>57</t>
  </si>
  <si>
    <t>776141121</t>
  </si>
  <si>
    <t>Příprava podkladu povlakových podlah a stěn vyrovnání samonivelační stěrkou podlah pevnosti 30 MPa, tloušťky do 3 mm</t>
  </si>
  <si>
    <t>-1233133257</t>
  </si>
  <si>
    <t>https://podminky.urs.cz/item/CS_URS_2025_02/776141121</t>
  </si>
  <si>
    <t>58</t>
  </si>
  <si>
    <t>776221211</t>
  </si>
  <si>
    <t>Montáž podlahovin z PVC lepením standardním lepidlem ze čtverců</t>
  </si>
  <si>
    <t>-1129704306</t>
  </si>
  <si>
    <t>https://podminky.urs.cz/item/CS_URS_2025_02/776221211</t>
  </si>
  <si>
    <t>59</t>
  </si>
  <si>
    <t>28411054</t>
  </si>
  <si>
    <t>dílec vinylový heterogenní úprava PUR třída zátěže 23/31, hořlavost Bfl S1, nášlapná vrstva 0,30mm tl 2,0mm</t>
  </si>
  <si>
    <t>-1317276062</t>
  </si>
  <si>
    <t>2,475*1,1 'Přepočtené koeficientem množství</t>
  </si>
  <si>
    <t>60</t>
  </si>
  <si>
    <t>776223111</t>
  </si>
  <si>
    <t>Montáž podlahovin z PVC spoj podlah svařováním za tepla (včetně frézování)</t>
  </si>
  <si>
    <t>549165769</t>
  </si>
  <si>
    <t>https://podminky.urs.cz/item/CS_URS_2025_02/776223111</t>
  </si>
  <si>
    <t>2,475*4</t>
  </si>
  <si>
    <t>776421111</t>
  </si>
  <si>
    <t>Montáž lišt obvodových lepených</t>
  </si>
  <si>
    <t>779280521</t>
  </si>
  <si>
    <t>https://podminky.urs.cz/item/CS_URS_2025_02/776421111</t>
  </si>
  <si>
    <t>1,60-1,00+0,15*2+0,40+1,10-1,00+1,65*2+1,35+0,20*2+0,125*2+1,50*2+1,45+0,20</t>
  </si>
  <si>
    <t>62</t>
  </si>
  <si>
    <t>28411003</t>
  </si>
  <si>
    <t>lišta soklová PVC 30x30mm</t>
  </si>
  <si>
    <t>-532870201</t>
  </si>
  <si>
    <t>11,35*1,02 'Přepočtené koeficientem množství</t>
  </si>
  <si>
    <t>776 R_001</t>
  </si>
  <si>
    <t>Vyčištění stávající podlahy z PVC v prostoru chodby</t>
  </si>
  <si>
    <t>-2109783658</t>
  </si>
  <si>
    <t>1,40*(0,20+0,125)+1,45*1,40+1,25*0,15+2,85*1,85</t>
  </si>
  <si>
    <t>64</t>
  </si>
  <si>
    <t>998776123</t>
  </si>
  <si>
    <t>Přesun hmot pro podlahy povlakové stanovený z hmotnosti přesunovaného materiálu vodorovná dopravní vzdálenost do 50 m ruční (bez užití mechanizace) v objektech výšky přes 12 do 24 m</t>
  </si>
  <si>
    <t>1074346634</t>
  </si>
  <si>
    <t>https://podminky.urs.cz/item/CS_URS_2025_02/998776123</t>
  </si>
  <si>
    <t>777</t>
  </si>
  <si>
    <t>Podlahy lité</t>
  </si>
  <si>
    <t>65</t>
  </si>
  <si>
    <t>777 R_001</t>
  </si>
  <si>
    <t>Příprava podkladu - zapravení děr a trhlin</t>
  </si>
  <si>
    <t>134633447</t>
  </si>
  <si>
    <t>66</t>
  </si>
  <si>
    <t>777111123</t>
  </si>
  <si>
    <t>Příprava podkladu před provedením litých podlah obroušení strojní</t>
  </si>
  <si>
    <t>-2048874835</t>
  </si>
  <si>
    <t>https://podminky.urs.cz/item/CS_URS_2025_02/777111123</t>
  </si>
  <si>
    <t>67</t>
  </si>
  <si>
    <t>777131111</t>
  </si>
  <si>
    <t>Penetrační nátěr podlahy epoxidový předem plněný pískem</t>
  </si>
  <si>
    <t>19179605</t>
  </si>
  <si>
    <t>https://podminky.urs.cz/item/CS_URS_2025_02/777131111</t>
  </si>
  <si>
    <t>68</t>
  </si>
  <si>
    <t>777121105</t>
  </si>
  <si>
    <t>Vyrovnání podkladu epoxidovou stěrkou plněnou pískem, tloušťky do 3 mm, plochy přes 1,0 m2</t>
  </si>
  <si>
    <t>132881270</t>
  </si>
  <si>
    <t>https://podminky.urs.cz/item/CS_URS_2025_02/777121105</t>
  </si>
  <si>
    <t>69</t>
  </si>
  <si>
    <t>777511105</t>
  </si>
  <si>
    <t>Krycí stěrka dekorativní epoxidová, tloušťky přes 2 do 3 mm</t>
  </si>
  <si>
    <t>1181342573</t>
  </si>
  <si>
    <t>https://podminky.urs.cz/item/CS_URS_2025_02/777511105</t>
  </si>
  <si>
    <t>prostor bývalé kotelny - v ploše</t>
  </si>
  <si>
    <t>sokl výška 100 mm</t>
  </si>
  <si>
    <t>(8,20+4,75+0,90*2+0,20)*2*0,10-(1,10+0,85)</t>
  </si>
  <si>
    <t>70</t>
  </si>
  <si>
    <t>777 R_002</t>
  </si>
  <si>
    <t>Barevné lajnování jednotlivých míst</t>
  </si>
  <si>
    <t>-414266561</t>
  </si>
  <si>
    <t>71</t>
  </si>
  <si>
    <t>777611181</t>
  </si>
  <si>
    <t>Krycí nátěr Příplatek k cenám za zvýšenou pracnost provádění soklíků na svislé ploše podlahových</t>
  </si>
  <si>
    <t>196982136</t>
  </si>
  <si>
    <t>https://podminky.urs.cz/item/CS_URS_2025_02/777611181</t>
  </si>
  <si>
    <t>(8,20+4,75+0,90*2+0,20)*2*0,10-(1,10+0,85)*0,10</t>
  </si>
  <si>
    <t>72</t>
  </si>
  <si>
    <t>998777123</t>
  </si>
  <si>
    <t>Přesun hmot pro podlahy lité stanovený z hmotnosti přesunovaného materiálu vodorovná dopravní vzdálenost do 50 m ruční (bez užití mechanizace) v objektech výšky přes 12 do 24 m</t>
  </si>
  <si>
    <t>-2012390041</t>
  </si>
  <si>
    <t>https://podminky.urs.cz/item/CS_URS_2025_02/998777123</t>
  </si>
  <si>
    <t>73</t>
  </si>
  <si>
    <t>270818380</t>
  </si>
  <si>
    <t>zakrytí podlah</t>
  </si>
  <si>
    <t>"prostor před skladem, rampa apod." 1,10*1,65+1,65*1,40+1,25*0,15+2,85*1,80</t>
  </si>
  <si>
    <t>74</t>
  </si>
  <si>
    <t>-1217746126</t>
  </si>
  <si>
    <t>"sklad vozíčků" (8,20+4,75+0,90*2+0,20)*2-(1,10+0,85)</t>
  </si>
  <si>
    <t>"rampa, chodba apod." 1,65*2+1,10-1,00+1,65+0,20*2+1,35*2+1,60-1,00+0,15+0,40</t>
  </si>
  <si>
    <t>75</t>
  </si>
  <si>
    <t>-1553320805</t>
  </si>
  <si>
    <t>1,20*2,20*2+1,00*2,00*1</t>
  </si>
  <si>
    <t>76</t>
  </si>
  <si>
    <t>-1938520423</t>
  </si>
  <si>
    <t>7,28*1,1 'Přepočtené koeficientem množství</t>
  </si>
  <si>
    <t>77</t>
  </si>
  <si>
    <t>1851810147</t>
  </si>
  <si>
    <t>78</t>
  </si>
  <si>
    <t>710178411</t>
  </si>
  <si>
    <t>131,703*0,04 'Přepočtené koeficientem množství</t>
  </si>
  <si>
    <t>79</t>
  </si>
  <si>
    <t>47346409</t>
  </si>
  <si>
    <t>stropní konstrukce - kotelna a ostatní prostory</t>
  </si>
  <si>
    <t>6,30*3,10+(8,20*4,75-6,30*3,10)*1/0,900</t>
  </si>
  <si>
    <t>2,90*1,35+1,25*0,15+2,85*1,00</t>
  </si>
  <si>
    <t>stěny</t>
  </si>
  <si>
    <t>80</t>
  </si>
  <si>
    <t>HZS2492</t>
  </si>
  <si>
    <t>Hodinové zúčtovací sazby profesí HSV a PSV - ( celkový počet hodin bude odsouhlasen TDS ) položkou lze ocenit práce při rekonstrukci, které nejsou patrny z PD; materiál bude dodán samostatně ( počet hodin = odhad )</t>
  </si>
  <si>
    <t>1103176127</t>
  </si>
  <si>
    <t>https://podminky.urs.cz/item/CS_URS_2025_02/HZS2492</t>
  </si>
  <si>
    <t>02 - vnitřní silnoproudé rozvody, umělé osvětlení</t>
  </si>
  <si>
    <t>Ing.Michal Nestrojil/import do KROS4</t>
  </si>
  <si>
    <t>Rozpočet a výkaz výměr je zpracován v SW ASTRA Zlín - rozpočtování v oboru elektro, CÚ 2025/02.</t>
  </si>
  <si>
    <t>D1 - Vnitřní silnoproudé rozvody, umělé osvětlení</t>
  </si>
  <si>
    <t xml:space="preserve">    D2 - Specifikace dodávky Doplnění stávajícího rozvaděče RE22+ VK5 (do části VK5)</t>
  </si>
  <si>
    <t xml:space="preserve">    D3 - Elektromontáže</t>
  </si>
  <si>
    <t xml:space="preserve">      D4 - Elektroinstalační krabice</t>
  </si>
  <si>
    <t xml:space="preserve">      D5 - Vypínače, zásuvky</t>
  </si>
  <si>
    <t xml:space="preserve">        D6 - PŘÍSTROJ OVLÁDAČE (s bezšroubovými svorkami)</t>
  </si>
  <si>
    <t xml:space="preserve">        D7 - KRYT SPÍNAČE,</t>
  </si>
  <si>
    <t xml:space="preserve">        D8 - AUTOMATICKÝ POHYBOVÝ SPÍNAČ</t>
  </si>
  <si>
    <t xml:space="preserve">        D9 - ZÁSUVKA NN</t>
  </si>
  <si>
    <t xml:space="preserve">        D10 - RÁMEČEK pro vypínače a zásuvky</t>
  </si>
  <si>
    <t xml:space="preserve">      D11 - Svítidla</t>
  </si>
  <si>
    <t xml:space="preserve">      D12 - Kabeláž</t>
  </si>
  <si>
    <t xml:space="preserve">        D13 - KABEL SE ZVÝŠENOU ODOLNOSTÍ PROTI ŠÍŘENÍ PLAMENE, BARVA PLÁŠTĚ ORANŽOVÁ, TŘÍDA REAKCE NA OHEŇ - B2 c</t>
  </si>
  <si>
    <t xml:space="preserve">        D14 - UKONČENÍ  VODIČŮ V ROZVADĚČÍCH</t>
  </si>
  <si>
    <t xml:space="preserve">      D15 - Úložný materiál pro kabely</t>
  </si>
  <si>
    <t xml:space="preserve">        D16 - TRUBKA OHEBNÁ STŘEDNÍ MECHANICKÁ O   DOLNOST bezhalogenová</t>
  </si>
  <si>
    <t xml:space="preserve">        D17 - LIŠTA ELEKTROINSTALAČNÍ VČ. DÍLŮ A PŘÍSLUŠENSTVÍ</t>
  </si>
  <si>
    <t xml:space="preserve">        D18 - KABELOVÝ ŽLAB  DÍLŮ A PŘÍSLUŠENSTVÍ (BEZ PŘEPÁŽEK), ZINKOVÁNÍ</t>
  </si>
  <si>
    <t xml:space="preserve">      D19 - PBŘ</t>
  </si>
  <si>
    <t xml:space="preserve">        D20 - Autonomní hlásič kouře</t>
  </si>
  <si>
    <t xml:space="preserve">        D21 - Protipožární ucpávky kabelů</t>
  </si>
  <si>
    <t xml:space="preserve">      D22 - Koordinace, uvedení zařízení do provozu a ostatní práce spojené s montáží</t>
  </si>
  <si>
    <t xml:space="preserve">        D23 - HODINOVE ZUCTOVACI SAZBY</t>
  </si>
  <si>
    <t xml:space="preserve">        D24 - SPOLUPRACE S DODAVATELEM PRI</t>
  </si>
  <si>
    <t xml:space="preserve">        D25 - KOORDINACE POSTUPU PRACI</t>
  </si>
  <si>
    <t xml:space="preserve">        D26 - PROVEDENI REVIZNICH ZKOUSEK DLE ČSN 33 2000-6 ed.2</t>
  </si>
  <si>
    <t xml:space="preserve">    D27 - Drobné stavební práce</t>
  </si>
  <si>
    <t xml:space="preserve">      D28 - VYSEKANI KAPES VE ZDIVU CIHELNÉM PRO KRABICE</t>
  </si>
  <si>
    <t xml:space="preserve">        D29 - VYSEKANI RYH VE ZDIVU CIHELNÉM- HLOUBKA 30 mm</t>
  </si>
  <si>
    <t xml:space="preserve">        D30 - VYSEKANI RYH VE ZDIVU HLOUBKA 50 mm</t>
  </si>
  <si>
    <t xml:space="preserve">        D31 - VYSEKANI RYH V BETONOVE PODLAZE HLOUBKA 50 mm</t>
  </si>
  <si>
    <t xml:space="preserve">        D32 - PRŮRAZ CIHLOVÝM ZDIVEM</t>
  </si>
  <si>
    <t xml:space="preserve">        D33 - BETONOVÁNÍ SPÁR V BETONU</t>
  </si>
  <si>
    <t xml:space="preserve">        D34 - OMITKA RYH VE STENACH MALTOU</t>
  </si>
  <si>
    <t xml:space="preserve">        D35 - LESENI LEHKE PRACOVNI O VYSCE LESENOVE PODLAHY</t>
  </si>
  <si>
    <t xml:space="preserve">    D36 - Poplatky spojené s recyklací</t>
  </si>
  <si>
    <t xml:space="preserve">    D37 - Ostatní náklady</t>
  </si>
  <si>
    <t>D1</t>
  </si>
  <si>
    <t>Vnitřní silnoproudé rozvody, umělé osvětlení</t>
  </si>
  <si>
    <t>D2</t>
  </si>
  <si>
    <t>Specifikace dodávky Doplnění stávajícího rozvaděče RE22+ VK5 (do části VK5)</t>
  </si>
  <si>
    <t>Pol1</t>
  </si>
  <si>
    <t>nový zákryt z plechu pro část VK5</t>
  </si>
  <si>
    <t>ks</t>
  </si>
  <si>
    <t>Pol2</t>
  </si>
  <si>
    <t>propojné lišty a svorky</t>
  </si>
  <si>
    <t>sbr</t>
  </si>
  <si>
    <t>Pol3</t>
  </si>
  <si>
    <t>popisny stitek</t>
  </si>
  <si>
    <t>Pol4</t>
  </si>
  <si>
    <t>Jističochránič 16B-1N-030A typ A 6kA</t>
  </si>
  <si>
    <t>Ks</t>
  </si>
  <si>
    <t>Pol5</t>
  </si>
  <si>
    <t>Jističochránič 10B-1N-030A typ A 6kA</t>
  </si>
  <si>
    <t>Pol6</t>
  </si>
  <si>
    <t>Jističochránič 6B-1N-030A typ A 6kA</t>
  </si>
  <si>
    <t>Pol7</t>
  </si>
  <si>
    <t>Digitální elektroměr 1F, 1Tar. přímé měř. do 40 A, s M-Bus výstupem, MID</t>
  </si>
  <si>
    <t>Pol8</t>
  </si>
  <si>
    <t>Jednofázový vypínač 32-1 na DIN lištu</t>
  </si>
  <si>
    <t>Pol9</t>
  </si>
  <si>
    <t>Jednofázový vypínač 20-1 na DIN lištu</t>
  </si>
  <si>
    <t>Pol10</t>
  </si>
  <si>
    <t>Impulzní relé 230V, 20A , řazení 10,</t>
  </si>
  <si>
    <t>Pol11</t>
  </si>
  <si>
    <t>Jistič 1x10A char. B 10kA</t>
  </si>
  <si>
    <t>Pol12</t>
  </si>
  <si>
    <t>RS6</t>
  </si>
  <si>
    <t>D3</t>
  </si>
  <si>
    <t>Elektromontáže</t>
  </si>
  <si>
    <t>D4</t>
  </si>
  <si>
    <t>Elektroinstalační krabice</t>
  </si>
  <si>
    <t>Pol13</t>
  </si>
  <si>
    <t>elektroinstalační krabice přístrojová průměr 68 podomítková</t>
  </si>
  <si>
    <t>Pol14</t>
  </si>
  <si>
    <t>elektroinstalační krabice rozvodná se svorkovnicí 68</t>
  </si>
  <si>
    <t>Pol15</t>
  </si>
  <si>
    <t>Připojovací svorka ochranné pospojení sloupu</t>
  </si>
  <si>
    <t>D5</t>
  </si>
  <si>
    <t>Vypínače, zásuvky</t>
  </si>
  <si>
    <t>D6</t>
  </si>
  <si>
    <t>PŘÍSTROJ OVLÁDAČE (s bezšroubovými svorkami)</t>
  </si>
  <si>
    <t>Pol16</t>
  </si>
  <si>
    <t>Přístroj ovládače zapínacího se svorkou N (bezšroubové svorky); řazení 1/0, 1/0So, 1/0S (do hořl. podkladů B až E)</t>
  </si>
  <si>
    <t>D7</t>
  </si>
  <si>
    <t>KRYT SPÍNAČE,</t>
  </si>
  <si>
    <t>Pol17</t>
  </si>
  <si>
    <t>Kryt spínače kolébkového; b. bílá (do hořl. podkladů B až E - při použití bezšroubových přístrojů)</t>
  </si>
  <si>
    <t>D8</t>
  </si>
  <si>
    <t>AUTOMATICKÝ POHYBOVÝ SPÍNAČ</t>
  </si>
  <si>
    <t>Pol18</t>
  </si>
  <si>
    <t>PS1- Snímač pohybu, detekční okruh 5m, spínání max 800W LED, nástěnná montáž, třívodičové zapojení, výška umístění 1100 mm, IP 20 včetně rámečku</t>
  </si>
  <si>
    <t>D9</t>
  </si>
  <si>
    <t>ZÁSUVKA NN</t>
  </si>
  <si>
    <t>Pol19</t>
  </si>
  <si>
    <t>Zásuvka jednonásobná (bezšroubové svorky), s ochranným kolíkem, s clonkami; řazení 2P+PE; b. bílá (do hořl. podkladů B až E)</t>
  </si>
  <si>
    <t>D10</t>
  </si>
  <si>
    <t>RÁMEČEK pro vypínače a zásuvky</t>
  </si>
  <si>
    <t>Pol20</t>
  </si>
  <si>
    <t>Rámeček pro elektroinstalační přístroje, jednonásobný; b. bílá (do hořl. podkladů B až E - při použití bezšroubových přístrojů)</t>
  </si>
  <si>
    <t>D11</t>
  </si>
  <si>
    <t>Svítidla</t>
  </si>
  <si>
    <t>Pol21</t>
  </si>
  <si>
    <t>A1- LED svítidlo, polykarbonátová základna, opálový difuzor, průběžná montáž, IP 65 (5600 lm; 37.0 W, 4000 K)</t>
  </si>
  <si>
    <t>Pol22</t>
  </si>
  <si>
    <t>N1- Nouzové LED svítidlo, prostorová optika, autonomita 3h, IP 20 (Nouzové osvětlení; 225 lm, 3W)</t>
  </si>
  <si>
    <t>Pol23</t>
  </si>
  <si>
    <t>NP1 Nouzové LED svítidlo s piktogramem, autonomita 3h, IP 65</t>
  </si>
  <si>
    <t>D12</t>
  </si>
  <si>
    <t>Kabeláž</t>
  </si>
  <si>
    <t>D13</t>
  </si>
  <si>
    <t>KABEL SE ZVÝŠENOU ODOLNOSTÍ PROTI ŠÍŘENÍ PLAMENE, BARVA PLÁŠTĚ ORANŽOVÁ, TŘÍDA REAKCE NA OHEŇ - B2 c</t>
  </si>
  <si>
    <t>Pol24</t>
  </si>
  <si>
    <t>1-CXKH-R-O 2x1,5 , pevně</t>
  </si>
  <si>
    <t>Pol25</t>
  </si>
  <si>
    <t>1-CXKH-R-O 3x1,5 , pevně</t>
  </si>
  <si>
    <t>Pol26</t>
  </si>
  <si>
    <t>1-CXKH-R-J 3x1,5 , pevně</t>
  </si>
  <si>
    <t>Pol27</t>
  </si>
  <si>
    <t>1-CXKH-R-J 3x2,5 , pevně</t>
  </si>
  <si>
    <t>Pol28</t>
  </si>
  <si>
    <t>1-CXKH-R-J 5x1,5 , pevně</t>
  </si>
  <si>
    <t>Pol29</t>
  </si>
  <si>
    <t>CXKH-R 1x4 RE ZŽ , pevně</t>
  </si>
  <si>
    <t>Pol30</t>
  </si>
  <si>
    <t>CXKH-R 1x6 RE ZŽ , pevně</t>
  </si>
  <si>
    <t>D14</t>
  </si>
  <si>
    <t>UKONČENÍ  VODIČŮ V ROZVADĚČÍCH</t>
  </si>
  <si>
    <t>Pol31</t>
  </si>
  <si>
    <t>do 2,5 mm2</t>
  </si>
  <si>
    <t>D15</t>
  </si>
  <si>
    <t>Úložný materiál pro kabely</t>
  </si>
  <si>
    <t>D16</t>
  </si>
  <si>
    <t>TRUBKA OHEBNÁ STŘEDNÍ MECHANICKÁ O   DOLNOST bezhalogenová</t>
  </si>
  <si>
    <t>Pol32</t>
  </si>
  <si>
    <t>trubka ohebná bezhalogenová střední mechanická odolnost d 20 mm, pevně</t>
  </si>
  <si>
    <t>D17</t>
  </si>
  <si>
    <t>LIŠTA ELEKTROINSTALAČNÍ VČ. DÍLŮ A PŘÍSLUŠENSTVÍ</t>
  </si>
  <si>
    <t>Pol33</t>
  </si>
  <si>
    <t>Elektroinstalační lišta hranatá 40x20</t>
  </si>
  <si>
    <t>D18</t>
  </si>
  <si>
    <t>KABELOVÝ ŽLAB  DÍLŮ A PŘÍSLUŠENSTVÍ (BEZ PŘEPÁŽEK), ZINKOVÁNÍ</t>
  </si>
  <si>
    <t>Pol34</t>
  </si>
  <si>
    <t>125/50 bez víka množství bude upřesněno stavebním dozorem, předpokládá se uložení do stávajících kabelových žlabů, při prohlídce nebyl odkryt podhled</t>
  </si>
  <si>
    <t>D19</t>
  </si>
  <si>
    <t>PBŘ</t>
  </si>
  <si>
    <t>D20</t>
  </si>
  <si>
    <t>Autonomní hlásič kouře</t>
  </si>
  <si>
    <t>Pol35</t>
  </si>
  <si>
    <t>Autonomní požární hlásič s baterií s životností 10 let</t>
  </si>
  <si>
    <t>D21</t>
  </si>
  <si>
    <t>Protipožární ucpávky kabelů</t>
  </si>
  <si>
    <t>Pol36</t>
  </si>
  <si>
    <t>Protipožární ucpávka kabelů odolnosti dle PBŘ do 1 dm2,</t>
  </si>
  <si>
    <t>D22</t>
  </si>
  <si>
    <t>Koordinace, uvedení zařízení do provozu a ostatní práce spojené s montáží</t>
  </si>
  <si>
    <t>Pol37</t>
  </si>
  <si>
    <t>Demontáž a opětovná montáž kazet rastrového podhledu na chodbě při tažení nových rozvodů v nezbytném rozsahu</t>
  </si>
  <si>
    <t>Pol38</t>
  </si>
  <si>
    <t>Ochranné pospojení ocelového sloupu</t>
  </si>
  <si>
    <t>Pol39</t>
  </si>
  <si>
    <t>Protažení kabelů stávajícími kabelovými žlaby a zataženo do stávajícího rozvaděče</t>
  </si>
  <si>
    <t>D23</t>
  </si>
  <si>
    <t>HODINOVE ZUCTOVACI SAZBY</t>
  </si>
  <si>
    <t>Pol40</t>
  </si>
  <si>
    <t>Demontaz stavajiciho zarizeni</t>
  </si>
  <si>
    <t>Pol41</t>
  </si>
  <si>
    <t>Uprava stavajiciho rozvadece</t>
  </si>
  <si>
    <t>82</t>
  </si>
  <si>
    <t>D24</t>
  </si>
  <si>
    <t>SPOLUPRACE S DODAVATELEM PRI</t>
  </si>
  <si>
    <t>Pol42</t>
  </si>
  <si>
    <t>zapojovani a zkouskach</t>
  </si>
  <si>
    <t>84</t>
  </si>
  <si>
    <t>D25</t>
  </si>
  <si>
    <t>KOORDINACE POSTUPU PRACI</t>
  </si>
  <si>
    <t>Pol43</t>
  </si>
  <si>
    <t>S ostatnimi profesemi</t>
  </si>
  <si>
    <t>86</t>
  </si>
  <si>
    <t>D26</t>
  </si>
  <si>
    <t>PROVEDENI REVIZNICH ZKOUSEK DLE ČSN 33 2000-6 ed.2</t>
  </si>
  <si>
    <t>Pol44</t>
  </si>
  <si>
    <t>Revizni technik</t>
  </si>
  <si>
    <t>88</t>
  </si>
  <si>
    <t>Pol45</t>
  </si>
  <si>
    <t>Spoluprace s reviz.technikem</t>
  </si>
  <si>
    <t>90</t>
  </si>
  <si>
    <t>D27</t>
  </si>
  <si>
    <t>Drobné stavební práce</t>
  </si>
  <si>
    <t>D28</t>
  </si>
  <si>
    <t>VYSEKANI KAPES VE ZDIVU CIHELNÉM PRO KRABICE</t>
  </si>
  <si>
    <t>Pol46</t>
  </si>
  <si>
    <t>100x100x50 mm</t>
  </si>
  <si>
    <t>92</t>
  </si>
  <si>
    <t>D29</t>
  </si>
  <si>
    <t>VYSEKANI RYH VE ZDIVU CIHELNÉM- HLOUBKA 30 mm</t>
  </si>
  <si>
    <t>Pol47</t>
  </si>
  <si>
    <t>Sire 30 mm</t>
  </si>
  <si>
    <t>Pol48</t>
  </si>
  <si>
    <t>Sire 70 mm</t>
  </si>
  <si>
    <t>D30</t>
  </si>
  <si>
    <t>VYSEKANI RYH VE ZDIVU HLOUBKA 50 mm</t>
  </si>
  <si>
    <t>Pol49</t>
  </si>
  <si>
    <t>Sire 100 mm</t>
  </si>
  <si>
    <t>98</t>
  </si>
  <si>
    <t>D31</t>
  </si>
  <si>
    <t>VYSEKANI RYH V BETONOVE PODLAZE HLOUBKA 50 mm</t>
  </si>
  <si>
    <t>Pol50</t>
  </si>
  <si>
    <t>100</t>
  </si>
  <si>
    <t>D32</t>
  </si>
  <si>
    <t>PRŮRAZ CIHLOVÝM ZDIVEM</t>
  </si>
  <si>
    <t>Pol51</t>
  </si>
  <si>
    <t>O tloušťce 30cm</t>
  </si>
  <si>
    <t>102</t>
  </si>
  <si>
    <t>D33</t>
  </si>
  <si>
    <t>BETONOVÁNÍ SPÁR V BETONU</t>
  </si>
  <si>
    <t>Pol52</t>
  </si>
  <si>
    <t>Vrstva betonu do 10cm</t>
  </si>
  <si>
    <t>104</t>
  </si>
  <si>
    <t>D34</t>
  </si>
  <si>
    <t>OMITKA RYH VE STENACH MALTOU</t>
  </si>
  <si>
    <t>Pol53</t>
  </si>
  <si>
    <t>Sire do 150 mm</t>
  </si>
  <si>
    <t>106</t>
  </si>
  <si>
    <t>D35</t>
  </si>
  <si>
    <t>LESENI LEHKE PRACOVNI O VYSCE LESENOVE PODLAHY</t>
  </si>
  <si>
    <t>Pol54</t>
  </si>
  <si>
    <t>Do 1.9 m</t>
  </si>
  <si>
    <t>108</t>
  </si>
  <si>
    <t>D36</t>
  </si>
  <si>
    <t>Poplatky spojené s recyklací</t>
  </si>
  <si>
    <t>Pol55</t>
  </si>
  <si>
    <t>Svítidla+zdroje- u výrobce nových svítidel</t>
  </si>
  <si>
    <t>110</t>
  </si>
  <si>
    <t>Pol56</t>
  </si>
  <si>
    <t>Poplatek za uložení elektrického odpadu (svítidla, kabely, rozvodnice aj.)</t>
  </si>
  <si>
    <t>112</t>
  </si>
  <si>
    <t>Pol57</t>
  </si>
  <si>
    <t>Odvoz elektroodpadu na skládku vč. dopravy</t>
  </si>
  <si>
    <t>114</t>
  </si>
  <si>
    <t>D37</t>
  </si>
  <si>
    <t>Ostatní náklady</t>
  </si>
  <si>
    <t>Pol58</t>
  </si>
  <si>
    <t>doprava</t>
  </si>
  <si>
    <t>kpl</t>
  </si>
  <si>
    <t>116</t>
  </si>
  <si>
    <t>Pol59</t>
  </si>
  <si>
    <t>přesun</t>
  </si>
  <si>
    <t>118</t>
  </si>
  <si>
    <t>Pol60</t>
  </si>
  <si>
    <t>PPV</t>
  </si>
  <si>
    <t>120</t>
  </si>
  <si>
    <t>Pol61</t>
  </si>
  <si>
    <t>podružný materiál</t>
  </si>
  <si>
    <t>122</t>
  </si>
  <si>
    <t>VON - Vedlejší a ostatní náklady</t>
  </si>
  <si>
    <t>D1 - VON - vedlejší a ostatní náklady</t>
  </si>
  <si>
    <t>VON - vedlejší a ostatní náklady</t>
  </si>
  <si>
    <t>002-004</t>
  </si>
  <si>
    <t>Zařízení staveniště - zřízení a odstranění</t>
  </si>
  <si>
    <t>1024</t>
  </si>
  <si>
    <t>-1291705812</t>
  </si>
  <si>
    <t>002-006</t>
  </si>
  <si>
    <t>Poskytnutí zařízení staveniště (jeho části) pro umožnění činnosti TDS, AD, SÚ, BOZP na stavbě / Pro zástupce objednatele (TDS, technici, AD, SÚ, koordinátor BOZP, .... )</t>
  </si>
  <si>
    <t>-1819784167</t>
  </si>
  <si>
    <t>002-007</t>
  </si>
  <si>
    <t>Náklady spojené s prováděním stavby za provozu; omezení vlivu stavby na sousední objekty - zakrytí konstrukcí (prach, hluk), zajištění konstrukcí proti poškození._x000D_
- zřízení dočasných dělících protiprašných stěn, oddělujících prostory rekonstrukce od ostatních prostor ( materiál dřevěná konstrukce, OSB desky, plachty apod._x000D_
- ochrana podlah v komunikačních trasách apod._x000D_
- průběžný úklid dotčených prostor</t>
  </si>
  <si>
    <t>-180519369</t>
  </si>
  <si>
    <t>094103000</t>
  </si>
  <si>
    <t>Náklady na vyklizení objektu</t>
  </si>
  <si>
    <t>1292496971</t>
  </si>
  <si>
    <t>https://podminky.urs.cz/item/CS_URS_2025_02/094103000</t>
  </si>
  <si>
    <t>002-010</t>
  </si>
  <si>
    <t>Závěrečný úklid staveniště a komunikačních tras.</t>
  </si>
  <si>
    <t>1009733240</t>
  </si>
  <si>
    <t>Poznámka k položce:_x000D_
Po ukončení provádění stavebních prací bude proveden kompletní závěrečný úklid staveniště a komunikačních tras vně i uvnitř objektu, a to i mokrou cestou. Poškozené zatravněné plochy budou ozeleněny a upraveny. Ostatní dotčené plochy a konstrukce budou uvedeny do původního stavu.</t>
  </si>
  <si>
    <t>002-201</t>
  </si>
  <si>
    <t>Projektová dokumentace skutečného provedení / Projektová dokumentace skutečného provedení dle vyhl. č. 230/2012Sb. §10 odst. 2 - 4x tištěně a 1x elektronicky na CD nosiči</t>
  </si>
  <si>
    <t>781870040</t>
  </si>
  <si>
    <t>002-301</t>
  </si>
  <si>
    <t>Kompletace atestů, certifikátů, revizních zpráv a ostatních dokladů / Kompletace atestů, certifikátů, revizních zpráv, protokolů o kotrolách, dokladů o vlastnostech materiálů, dokladů o likvidaci odpadu a ostatních dokladů potřebných k předání a kolaudaci stavby - 3x tištěně a 1x tištěně na CD nosiči.</t>
  </si>
  <si>
    <t>-634725409</t>
  </si>
  <si>
    <t>002-302</t>
  </si>
  <si>
    <t>Zpracování a předložení harmonogramů. Náklady na vyhotovení a předložení finančního a časového harmonogramu prací</t>
  </si>
  <si>
    <t>ÚRS</t>
  </si>
  <si>
    <t>-898970176</t>
  </si>
  <si>
    <t>041403000</t>
  </si>
  <si>
    <t>Inženýrská činnost dozory koordinátor BOZP na staveništi</t>
  </si>
  <si>
    <t>-1181944663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</si>
  <si>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</si>
  <si>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</si>
  <si>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</si>
  <si>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</si>
  <si>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</si>
  <si>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</si>
  <si>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</si>
  <si>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</si>
  <si>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</si>
  <si>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</si>
  <si>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</si>
  <si>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</si>
  <si>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</si>
  <si>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</si>
  <si>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</si>
  <si>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</si>
  <si>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OST</t>
  </si>
  <si>
    <t>Ostatní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</si>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</sst>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5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800080"/>
      <name val="Arial CE"/>
    </font>
    <font>
      <sz val="8"/>
      <color rgb="FFFF0000"/>
      <name val="Arial CE"/>
    </font>
    <font>
      <i/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42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4" fillId="0" borderId="13" xfId="0" applyNumberFormat="1" applyFont="1" applyBorder="1" applyAlignment="1" applyProtection="1"/>
    <xf numFmtId="166" fontId="34" fillId="0" borderId="14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167" fontId="23" fillId="2" borderId="23" xfId="0" applyNumberFormat="1" applyFont="1" applyFill="1" applyBorder="1" applyAlignment="1" applyProtection="1">
      <alignment vertical="center"/>
      <protection locked="0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41" fillId="0" borderId="0" xfId="0" applyFont="1" applyAlignment="1" applyProtection="1">
      <alignment vertical="center" wrapText="1"/>
    </xf>
    <xf numFmtId="0" fontId="13" fillId="0" borderId="4" xfId="0" applyFont="1" applyBorder="1" applyAlignment="1" applyProtection="1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3" fillId="0" borderId="0" xfId="0" applyFont="1" applyAlignment="1" applyProtection="1">
      <protection locked="0"/>
    </xf>
    <xf numFmtId="4" fontId="13" fillId="0" borderId="0" xfId="0" applyNumberFormat="1" applyFont="1" applyAlignment="1" applyProtection="1"/>
    <xf numFmtId="0" fontId="13" fillId="0" borderId="4" xfId="0" applyFont="1" applyBorder="1" applyAlignment="1"/>
    <xf numFmtId="0" fontId="13" fillId="0" borderId="15" xfId="0" applyFont="1" applyBorder="1" applyAlignment="1" applyProtection="1"/>
    <xf numFmtId="0" fontId="13" fillId="0" borderId="0" xfId="0" applyFont="1" applyBorder="1" applyAlignment="1" applyProtection="1"/>
    <xf numFmtId="166" fontId="13" fillId="0" borderId="0" xfId="0" applyNumberFormat="1" applyFont="1" applyBorder="1" applyAlignment="1" applyProtection="1"/>
    <xf numFmtId="166" fontId="13" fillId="0" borderId="16" xfId="0" applyNumberFormat="1" applyFont="1" applyBorder="1" applyAlignment="1" applyProtection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" fontId="13" fillId="0" borderId="0" xfId="0" applyNumberFormat="1" applyFont="1" applyAlignment="1">
      <alignment vertical="center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2" fillId="0" borderId="28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1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4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2" fillId="0" borderId="30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51" fillId="0" borderId="27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vertical="top"/>
    </xf>
    <xf numFmtId="0" fontId="52" fillId="0" borderId="1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horizontal="center" vertical="center"/>
    </xf>
    <xf numFmtId="49" fontId="52" fillId="0" borderId="1" xfId="0" applyNumberFormat="1" applyFont="1" applyBorder="1" applyAlignment="1" applyProtection="1">
      <alignment horizontal="left" vertical="center"/>
    </xf>
    <xf numFmtId="0" fontId="51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 applyAlignment="1"/>
    <xf numFmtId="0" fontId="42" fillId="0" borderId="27" xfId="0" applyFont="1" applyBorder="1" applyAlignment="1">
      <alignment vertical="top"/>
    </xf>
    <xf numFmtId="0" fontId="42" fillId="0" borderId="28" xfId="0" applyFont="1" applyBorder="1" applyAlignment="1">
      <alignment vertical="top"/>
    </xf>
    <xf numFmtId="0" fontId="42" fillId="0" borderId="30" xfId="0" applyFont="1" applyBorder="1" applyAlignment="1">
      <alignment vertical="top"/>
    </xf>
    <xf numFmtId="0" fontId="42" fillId="0" borderId="29" xfId="0" applyFont="1" applyBorder="1" applyAlignment="1">
      <alignment vertical="top"/>
    </xf>
    <xf numFmtId="0" fontId="42" fillId="0" borderId="31" xfId="0" applyFont="1" applyBorder="1" applyAlignment="1">
      <alignment vertical="top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center" vertical="center"/>
    </xf>
    <xf numFmtId="4" fontId="29" fillId="0" borderId="0" xfId="0" applyNumberFormat="1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4" fontId="29" fillId="0" borderId="0" xfId="0" applyNumberFormat="1" applyFont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9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20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5" fillId="0" borderId="1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wrapText="1"/>
    </xf>
    <xf numFmtId="0" fontId="43" fillId="0" borderId="1" xfId="0" applyFont="1" applyBorder="1" applyAlignment="1">
      <alignment horizontal="center" vertical="center" wrapText="1"/>
    </xf>
    <xf numFmtId="49" fontId="45" fillId="0" borderId="1" xfId="0" applyNumberFormat="1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/>
    </xf>
    <xf numFmtId="0" fontId="44" fillId="0" borderId="29" xfId="0" applyFont="1" applyBorder="1" applyAlignment="1">
      <alignment horizontal="left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997013501" TargetMode="External"/><Relationship Id="rId13" Type="http://schemas.openxmlformats.org/officeDocument/2006/relationships/hyperlink" Target="https://podminky.urs.cz/item/CS_URS_2025_02/766661852" TargetMode="External"/><Relationship Id="rId18" Type="http://schemas.openxmlformats.org/officeDocument/2006/relationships/hyperlink" Target="https://podminky.urs.cz/item/CS_URS_2025_02/784185001" TargetMode="External"/><Relationship Id="rId3" Type="http://schemas.openxmlformats.org/officeDocument/2006/relationships/hyperlink" Target="https://podminky.urs.cz/item/CS_URS_2025_02/949101111" TargetMode="External"/><Relationship Id="rId21" Type="http://schemas.openxmlformats.org/officeDocument/2006/relationships/hyperlink" Target="https://podminky.urs.cz/item/CS_URS_2025_02/HZS2211" TargetMode="External"/><Relationship Id="rId7" Type="http://schemas.openxmlformats.org/officeDocument/2006/relationships/hyperlink" Target="https://podminky.urs.cz/item/CS_URS_2025_02/997013211" TargetMode="External"/><Relationship Id="rId12" Type="http://schemas.openxmlformats.org/officeDocument/2006/relationships/hyperlink" Target="https://podminky.urs.cz/item/CS_URS_2025_02/766660762" TargetMode="External"/><Relationship Id="rId17" Type="http://schemas.openxmlformats.org/officeDocument/2006/relationships/hyperlink" Target="https://podminky.urs.cz/item/CS_URS_2025_02/784171111" TargetMode="External"/><Relationship Id="rId2" Type="http://schemas.openxmlformats.org/officeDocument/2006/relationships/hyperlink" Target="https://podminky.urs.cz/item/CS_URS_2025_02/612325421" TargetMode="External"/><Relationship Id="rId16" Type="http://schemas.openxmlformats.org/officeDocument/2006/relationships/hyperlink" Target="https://podminky.urs.cz/item/CS_URS_2025_02/619991021" TargetMode="External"/><Relationship Id="rId20" Type="http://schemas.openxmlformats.org/officeDocument/2006/relationships/hyperlink" Target="https://podminky.urs.cz/item/CS_URS_2025_02/HZS1292" TargetMode="External"/><Relationship Id="rId1" Type="http://schemas.openxmlformats.org/officeDocument/2006/relationships/hyperlink" Target="https://podminky.urs.cz/item/CS_URS_2025_02/611325421" TargetMode="External"/><Relationship Id="rId6" Type="http://schemas.openxmlformats.org/officeDocument/2006/relationships/hyperlink" Target="https://podminky.urs.cz/item/CS_URS_2025_02/978013121" TargetMode="External"/><Relationship Id="rId11" Type="http://schemas.openxmlformats.org/officeDocument/2006/relationships/hyperlink" Target="https://podminky.urs.cz/item/CS_URS_2025_02/998018001" TargetMode="External"/><Relationship Id="rId5" Type="http://schemas.openxmlformats.org/officeDocument/2006/relationships/hyperlink" Target="https://podminky.urs.cz/item/CS_URS_2025_02/953993325" TargetMode="External"/><Relationship Id="rId15" Type="http://schemas.openxmlformats.org/officeDocument/2006/relationships/hyperlink" Target="https://podminky.urs.cz/item/CS_URS_2025_02/619991001" TargetMode="External"/><Relationship Id="rId10" Type="http://schemas.openxmlformats.org/officeDocument/2006/relationships/hyperlink" Target="https://podminky.urs.cz/item/CS_URS_2025_02/997013871" TargetMode="External"/><Relationship Id="rId19" Type="http://schemas.openxmlformats.org/officeDocument/2006/relationships/hyperlink" Target="https://podminky.urs.cz/item/CS_URS_2025_02/784211101" TargetMode="External"/><Relationship Id="rId4" Type="http://schemas.openxmlformats.org/officeDocument/2006/relationships/hyperlink" Target="https://podminky.urs.cz/item/CS_URS_2025_02/952901111" TargetMode="External"/><Relationship Id="rId9" Type="http://schemas.openxmlformats.org/officeDocument/2006/relationships/hyperlink" Target="https://podminky.urs.cz/item/CS_URS_2025_02/997013509" TargetMode="External"/><Relationship Id="rId14" Type="http://schemas.openxmlformats.org/officeDocument/2006/relationships/hyperlink" Target="https://podminky.urs.cz/item/CS_URS_2025_02/998766311" TargetMode="External"/><Relationship Id="rId2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5_02/967031132" TargetMode="External"/><Relationship Id="rId21" Type="http://schemas.openxmlformats.org/officeDocument/2006/relationships/hyperlink" Target="https://podminky.urs.cz/item/CS_URS_2025_02/965043331" TargetMode="External"/><Relationship Id="rId42" Type="http://schemas.openxmlformats.org/officeDocument/2006/relationships/hyperlink" Target="https://podminky.urs.cz/item/CS_URS_2025_02/763121714" TargetMode="External"/><Relationship Id="rId47" Type="http://schemas.openxmlformats.org/officeDocument/2006/relationships/hyperlink" Target="https://podminky.urs.cz/item/CS_URS_2025_02/767165111" TargetMode="External"/><Relationship Id="rId63" Type="http://schemas.openxmlformats.org/officeDocument/2006/relationships/hyperlink" Target="https://podminky.urs.cz/item/CS_URS_2025_02/619991001" TargetMode="External"/><Relationship Id="rId68" Type="http://schemas.openxmlformats.org/officeDocument/2006/relationships/hyperlink" Target="https://podminky.urs.cz/item/CS_URS_2025_02/HZS2492" TargetMode="External"/><Relationship Id="rId7" Type="http://schemas.openxmlformats.org/officeDocument/2006/relationships/hyperlink" Target="https://podminky.urs.cz/item/CS_URS_2025_02/345351006" TargetMode="External"/><Relationship Id="rId2" Type="http://schemas.openxmlformats.org/officeDocument/2006/relationships/hyperlink" Target="https://podminky.urs.cz/item/CS_URS_2025_02/389381001" TargetMode="External"/><Relationship Id="rId16" Type="http://schemas.openxmlformats.org/officeDocument/2006/relationships/hyperlink" Target="https://podminky.urs.cz/item/CS_URS_2025_02/631319173" TargetMode="External"/><Relationship Id="rId29" Type="http://schemas.openxmlformats.org/officeDocument/2006/relationships/hyperlink" Target="https://podminky.urs.cz/item/CS_URS_2025_02/974031664" TargetMode="External"/><Relationship Id="rId11" Type="http://schemas.openxmlformats.org/officeDocument/2006/relationships/hyperlink" Target="https://podminky.urs.cz/item/CS_URS_2025_02/612131101" TargetMode="External"/><Relationship Id="rId24" Type="http://schemas.openxmlformats.org/officeDocument/2006/relationships/hyperlink" Target="https://podminky.urs.cz/item/CS_URS_2025_02/978013121" TargetMode="External"/><Relationship Id="rId32" Type="http://schemas.openxmlformats.org/officeDocument/2006/relationships/hyperlink" Target="https://podminky.urs.cz/item/CS_URS_2025_02/977311112" TargetMode="External"/><Relationship Id="rId37" Type="http://schemas.openxmlformats.org/officeDocument/2006/relationships/hyperlink" Target="https://podminky.urs.cz/item/CS_URS_2025_02/997013501" TargetMode="External"/><Relationship Id="rId40" Type="http://schemas.openxmlformats.org/officeDocument/2006/relationships/hyperlink" Target="https://podminky.urs.cz/item/CS_URS_2025_02/998018003" TargetMode="External"/><Relationship Id="rId45" Type="http://schemas.openxmlformats.org/officeDocument/2006/relationships/hyperlink" Target="https://podminky.urs.cz/item/CS_URS_2025_02/763131714" TargetMode="External"/><Relationship Id="rId53" Type="http://schemas.openxmlformats.org/officeDocument/2006/relationships/hyperlink" Target="https://podminky.urs.cz/item/CS_URS_2025_02/776221211" TargetMode="External"/><Relationship Id="rId58" Type="http://schemas.openxmlformats.org/officeDocument/2006/relationships/hyperlink" Target="https://podminky.urs.cz/item/CS_URS_2025_02/777131111" TargetMode="External"/><Relationship Id="rId66" Type="http://schemas.openxmlformats.org/officeDocument/2006/relationships/hyperlink" Target="https://podminky.urs.cz/item/CS_URS_2025_02/784185001" TargetMode="External"/><Relationship Id="rId5" Type="http://schemas.openxmlformats.org/officeDocument/2006/relationships/hyperlink" Target="https://podminky.urs.cz/item/CS_URS_2025_02/345321313" TargetMode="External"/><Relationship Id="rId61" Type="http://schemas.openxmlformats.org/officeDocument/2006/relationships/hyperlink" Target="https://podminky.urs.cz/item/CS_URS_2025_02/777611181" TargetMode="External"/><Relationship Id="rId19" Type="http://schemas.openxmlformats.org/officeDocument/2006/relationships/hyperlink" Target="https://podminky.urs.cz/item/CS_URS_2025_02/952901111" TargetMode="External"/><Relationship Id="rId14" Type="http://schemas.openxmlformats.org/officeDocument/2006/relationships/hyperlink" Target="https://podminky.urs.cz/item/CS_URS_2025_02/619995001" TargetMode="External"/><Relationship Id="rId22" Type="http://schemas.openxmlformats.org/officeDocument/2006/relationships/hyperlink" Target="https://podminky.urs.cz/item/CS_URS_2025_02/965046111" TargetMode="External"/><Relationship Id="rId27" Type="http://schemas.openxmlformats.org/officeDocument/2006/relationships/hyperlink" Target="https://podminky.urs.cz/item/CS_URS_2025_02/971033631" TargetMode="External"/><Relationship Id="rId30" Type="http://schemas.openxmlformats.org/officeDocument/2006/relationships/hyperlink" Target="https://podminky.urs.cz/item/CS_URS_2025_02/776201811" TargetMode="External"/><Relationship Id="rId35" Type="http://schemas.openxmlformats.org/officeDocument/2006/relationships/hyperlink" Target="https://podminky.urs.cz/item/CS_URS_2025_02/767995114" TargetMode="External"/><Relationship Id="rId43" Type="http://schemas.openxmlformats.org/officeDocument/2006/relationships/hyperlink" Target="https://podminky.urs.cz/item/CS_URS_2025_02/763111723" TargetMode="External"/><Relationship Id="rId48" Type="http://schemas.openxmlformats.org/officeDocument/2006/relationships/hyperlink" Target="https://podminky.urs.cz/item/CS_URS_2025_02/998767123" TargetMode="External"/><Relationship Id="rId56" Type="http://schemas.openxmlformats.org/officeDocument/2006/relationships/hyperlink" Target="https://podminky.urs.cz/item/CS_URS_2025_02/998776123" TargetMode="External"/><Relationship Id="rId64" Type="http://schemas.openxmlformats.org/officeDocument/2006/relationships/hyperlink" Target="https://podminky.urs.cz/item/CS_URS_2025_02/619991021" TargetMode="External"/><Relationship Id="rId69" Type="http://schemas.openxmlformats.org/officeDocument/2006/relationships/drawing" Target="../drawings/drawing3.xml"/><Relationship Id="rId8" Type="http://schemas.openxmlformats.org/officeDocument/2006/relationships/hyperlink" Target="https://podminky.urs.cz/item/CS_URS_2025_02/611325223" TargetMode="External"/><Relationship Id="rId51" Type="http://schemas.openxmlformats.org/officeDocument/2006/relationships/hyperlink" Target="https://podminky.urs.cz/item/CS_URS_2025_02/776121321" TargetMode="External"/><Relationship Id="rId3" Type="http://schemas.openxmlformats.org/officeDocument/2006/relationships/hyperlink" Target="https://podminky.urs.cz/item/CS_URS_2025_02/317121151" TargetMode="External"/><Relationship Id="rId12" Type="http://schemas.openxmlformats.org/officeDocument/2006/relationships/hyperlink" Target="https://podminky.urs.cz/item/CS_URS_2025_02/612321141" TargetMode="External"/><Relationship Id="rId17" Type="http://schemas.openxmlformats.org/officeDocument/2006/relationships/hyperlink" Target="https://podminky.urs.cz/item/CS_URS_2025_02/631362021" TargetMode="External"/><Relationship Id="rId25" Type="http://schemas.openxmlformats.org/officeDocument/2006/relationships/hyperlink" Target="https://podminky.urs.cz/item/CS_URS_2025_02/968072455" TargetMode="External"/><Relationship Id="rId33" Type="http://schemas.openxmlformats.org/officeDocument/2006/relationships/hyperlink" Target="https://podminky.urs.cz/item/CS_URS_2025_02/965042141" TargetMode="External"/><Relationship Id="rId38" Type="http://schemas.openxmlformats.org/officeDocument/2006/relationships/hyperlink" Target="https://podminky.urs.cz/item/CS_URS_2025_02/997013509" TargetMode="External"/><Relationship Id="rId46" Type="http://schemas.openxmlformats.org/officeDocument/2006/relationships/hyperlink" Target="https://podminky.urs.cz/item/CS_URS_2025_02/998763333" TargetMode="External"/><Relationship Id="rId59" Type="http://schemas.openxmlformats.org/officeDocument/2006/relationships/hyperlink" Target="https://podminky.urs.cz/item/CS_URS_2025_02/777121105" TargetMode="External"/><Relationship Id="rId67" Type="http://schemas.openxmlformats.org/officeDocument/2006/relationships/hyperlink" Target="https://podminky.urs.cz/item/CS_URS_2025_02/784211101" TargetMode="External"/><Relationship Id="rId20" Type="http://schemas.openxmlformats.org/officeDocument/2006/relationships/hyperlink" Target="https://podminky.urs.cz/item/CS_URS_2025_02/962032631" TargetMode="External"/><Relationship Id="rId41" Type="http://schemas.openxmlformats.org/officeDocument/2006/relationships/hyperlink" Target="https://podminky.urs.cz/item/CS_URS_2025_02/763121415" TargetMode="External"/><Relationship Id="rId54" Type="http://schemas.openxmlformats.org/officeDocument/2006/relationships/hyperlink" Target="https://podminky.urs.cz/item/CS_URS_2025_02/776223111" TargetMode="External"/><Relationship Id="rId62" Type="http://schemas.openxmlformats.org/officeDocument/2006/relationships/hyperlink" Target="https://podminky.urs.cz/item/CS_URS_2025_02/998777123" TargetMode="External"/><Relationship Id="rId1" Type="http://schemas.openxmlformats.org/officeDocument/2006/relationships/hyperlink" Target="https://podminky.urs.cz/item/CS_URS_2025_02/310238411" TargetMode="External"/><Relationship Id="rId6" Type="http://schemas.openxmlformats.org/officeDocument/2006/relationships/hyperlink" Target="https://podminky.urs.cz/item/CS_URS_2025_02/345351005" TargetMode="External"/><Relationship Id="rId15" Type="http://schemas.openxmlformats.org/officeDocument/2006/relationships/hyperlink" Target="https://podminky.urs.cz/item/CS_URS_2025_02/631311124" TargetMode="External"/><Relationship Id="rId23" Type="http://schemas.openxmlformats.org/officeDocument/2006/relationships/hyperlink" Target="https://podminky.urs.cz/item/CS_URS_2025_02/965046119" TargetMode="External"/><Relationship Id="rId28" Type="http://schemas.openxmlformats.org/officeDocument/2006/relationships/hyperlink" Target="https://podminky.urs.cz/item/CS_URS_2025_02/975022241" TargetMode="External"/><Relationship Id="rId36" Type="http://schemas.openxmlformats.org/officeDocument/2006/relationships/hyperlink" Target="https://podminky.urs.cz/item/CS_URS_2025_02/997013214" TargetMode="External"/><Relationship Id="rId49" Type="http://schemas.openxmlformats.org/officeDocument/2006/relationships/hyperlink" Target="https://podminky.urs.cz/item/CS_URS_2025_02/776111112" TargetMode="External"/><Relationship Id="rId57" Type="http://schemas.openxmlformats.org/officeDocument/2006/relationships/hyperlink" Target="https://podminky.urs.cz/item/CS_URS_2025_02/777111123" TargetMode="External"/><Relationship Id="rId10" Type="http://schemas.openxmlformats.org/officeDocument/2006/relationships/hyperlink" Target="https://podminky.urs.cz/item/CS_URS_2025_02/611325121" TargetMode="External"/><Relationship Id="rId31" Type="http://schemas.openxmlformats.org/officeDocument/2006/relationships/hyperlink" Target="https://podminky.urs.cz/item/CS_URS_2025_02/776410811" TargetMode="External"/><Relationship Id="rId44" Type="http://schemas.openxmlformats.org/officeDocument/2006/relationships/hyperlink" Target="https://podminky.urs.cz/item/CS_URS_2025_02/763132986" TargetMode="External"/><Relationship Id="rId52" Type="http://schemas.openxmlformats.org/officeDocument/2006/relationships/hyperlink" Target="https://podminky.urs.cz/item/CS_URS_2025_02/776141121" TargetMode="External"/><Relationship Id="rId60" Type="http://schemas.openxmlformats.org/officeDocument/2006/relationships/hyperlink" Target="https://podminky.urs.cz/item/CS_URS_2025_02/777511105" TargetMode="External"/><Relationship Id="rId65" Type="http://schemas.openxmlformats.org/officeDocument/2006/relationships/hyperlink" Target="https://podminky.urs.cz/item/CS_URS_2025_02/784171111" TargetMode="External"/><Relationship Id="rId4" Type="http://schemas.openxmlformats.org/officeDocument/2006/relationships/hyperlink" Target="https://podminky.urs.cz/item/CS_URS_2025_02/317234410" TargetMode="External"/><Relationship Id="rId9" Type="http://schemas.openxmlformats.org/officeDocument/2006/relationships/hyperlink" Target="https://podminky.urs.cz/item/CS_URS_2025_02/612325421" TargetMode="External"/><Relationship Id="rId13" Type="http://schemas.openxmlformats.org/officeDocument/2006/relationships/hyperlink" Target="https://podminky.urs.cz/item/CS_URS_2025_02/612325121" TargetMode="External"/><Relationship Id="rId18" Type="http://schemas.openxmlformats.org/officeDocument/2006/relationships/hyperlink" Target="https://podminky.urs.cz/item/CS_URS_2025_02/949101111" TargetMode="External"/><Relationship Id="rId39" Type="http://schemas.openxmlformats.org/officeDocument/2006/relationships/hyperlink" Target="https://podminky.urs.cz/item/CS_URS_2025_02/997013871" TargetMode="External"/><Relationship Id="rId34" Type="http://schemas.openxmlformats.org/officeDocument/2006/relationships/hyperlink" Target="https://podminky.urs.cz/item/CS_URS_2025_02/741211813" TargetMode="External"/><Relationship Id="rId50" Type="http://schemas.openxmlformats.org/officeDocument/2006/relationships/hyperlink" Target="https://podminky.urs.cz/item/CS_URS_2025_02/776111311" TargetMode="External"/><Relationship Id="rId55" Type="http://schemas.openxmlformats.org/officeDocument/2006/relationships/hyperlink" Target="https://podminky.urs.cz/item/CS_URS_2025_02/776421111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podminky.urs.cz/item/CS_URS_2025_02/094103000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61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20" t="s">
        <v>0</v>
      </c>
      <c r="AZ1" s="20" t="s">
        <v>1</v>
      </c>
      <c r="BA1" s="20" t="s">
        <v>2</v>
      </c>
      <c r="BB1" s="20" t="s">
        <v>3</v>
      </c>
      <c r="BT1" s="20" t="s">
        <v>4</v>
      </c>
      <c r="BU1" s="20" t="s">
        <v>4</v>
      </c>
      <c r="BV1" s="20" t="s">
        <v>5</v>
      </c>
    </row>
    <row r="2" spans="1:74" s="1" customFormat="1" ht="36.950000000000003" customHeight="1">
      <c r="AR2" s="407"/>
      <c r="AS2" s="407"/>
      <c r="AT2" s="407"/>
      <c r="AU2" s="407"/>
      <c r="AV2" s="407"/>
      <c r="AW2" s="407"/>
      <c r="AX2" s="407"/>
      <c r="AY2" s="407"/>
      <c r="AZ2" s="407"/>
      <c r="BA2" s="407"/>
      <c r="BB2" s="407"/>
      <c r="BC2" s="407"/>
      <c r="BD2" s="407"/>
      <c r="BE2" s="407"/>
      <c r="BS2" s="21" t="s">
        <v>6</v>
      </c>
      <c r="BT2" s="21" t="s">
        <v>7</v>
      </c>
    </row>
    <row r="3" spans="1:74" s="1" customFormat="1" ht="6.95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4"/>
      <c r="BS3" s="21" t="s">
        <v>6</v>
      </c>
      <c r="BT3" s="21" t="s">
        <v>8</v>
      </c>
    </row>
    <row r="4" spans="1:74" s="1" customFormat="1" ht="24.95" customHeight="1">
      <c r="B4" s="25"/>
      <c r="C4" s="26"/>
      <c r="D4" s="27" t="s">
        <v>9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4"/>
      <c r="AS4" s="28" t="s">
        <v>10</v>
      </c>
      <c r="BE4" s="29" t="s">
        <v>11</v>
      </c>
      <c r="BS4" s="21" t="s">
        <v>12</v>
      </c>
    </row>
    <row r="5" spans="1:74" s="1" customFormat="1" ht="12" customHeight="1">
      <c r="B5" s="25"/>
      <c r="C5" s="26"/>
      <c r="D5" s="30" t="s">
        <v>13</v>
      </c>
      <c r="E5" s="26"/>
      <c r="F5" s="26"/>
      <c r="G5" s="26"/>
      <c r="H5" s="26"/>
      <c r="I5" s="26"/>
      <c r="J5" s="26"/>
      <c r="K5" s="391" t="s">
        <v>14</v>
      </c>
      <c r="L5" s="392"/>
      <c r="M5" s="392"/>
      <c r="N5" s="392"/>
      <c r="O5" s="392"/>
      <c r="P5" s="392"/>
      <c r="Q5" s="392"/>
      <c r="R5" s="392"/>
      <c r="S5" s="392"/>
      <c r="T5" s="392"/>
      <c r="U5" s="392"/>
      <c r="V5" s="392"/>
      <c r="W5" s="392"/>
      <c r="X5" s="392"/>
      <c r="Y5" s="392"/>
      <c r="Z5" s="392"/>
      <c r="AA5" s="392"/>
      <c r="AB5" s="392"/>
      <c r="AC5" s="392"/>
      <c r="AD5" s="392"/>
      <c r="AE5" s="392"/>
      <c r="AF5" s="392"/>
      <c r="AG5" s="392"/>
      <c r="AH5" s="392"/>
      <c r="AI5" s="392"/>
      <c r="AJ5" s="392"/>
      <c r="AK5" s="392"/>
      <c r="AL5" s="392"/>
      <c r="AM5" s="392"/>
      <c r="AN5" s="392"/>
      <c r="AO5" s="392"/>
      <c r="AP5" s="26"/>
      <c r="AQ5" s="26"/>
      <c r="AR5" s="24"/>
      <c r="BE5" s="388" t="s">
        <v>15</v>
      </c>
      <c r="BS5" s="21" t="s">
        <v>6</v>
      </c>
    </row>
    <row r="6" spans="1:74" s="1" customFormat="1" ht="36.950000000000003" customHeight="1">
      <c r="B6" s="25"/>
      <c r="C6" s="26"/>
      <c r="D6" s="32" t="s">
        <v>16</v>
      </c>
      <c r="E6" s="26"/>
      <c r="F6" s="26"/>
      <c r="G6" s="26"/>
      <c r="H6" s="26"/>
      <c r="I6" s="26"/>
      <c r="J6" s="26"/>
      <c r="K6" s="393" t="s">
        <v>17</v>
      </c>
      <c r="L6" s="392"/>
      <c r="M6" s="392"/>
      <c r="N6" s="392"/>
      <c r="O6" s="392"/>
      <c r="P6" s="392"/>
      <c r="Q6" s="392"/>
      <c r="R6" s="392"/>
      <c r="S6" s="392"/>
      <c r="T6" s="392"/>
      <c r="U6" s="392"/>
      <c r="V6" s="392"/>
      <c r="W6" s="392"/>
      <c r="X6" s="392"/>
      <c r="Y6" s="392"/>
      <c r="Z6" s="392"/>
      <c r="AA6" s="392"/>
      <c r="AB6" s="392"/>
      <c r="AC6" s="392"/>
      <c r="AD6" s="392"/>
      <c r="AE6" s="392"/>
      <c r="AF6" s="392"/>
      <c r="AG6" s="392"/>
      <c r="AH6" s="392"/>
      <c r="AI6" s="392"/>
      <c r="AJ6" s="392"/>
      <c r="AK6" s="392"/>
      <c r="AL6" s="392"/>
      <c r="AM6" s="392"/>
      <c r="AN6" s="392"/>
      <c r="AO6" s="392"/>
      <c r="AP6" s="26"/>
      <c r="AQ6" s="26"/>
      <c r="AR6" s="24"/>
      <c r="BE6" s="389"/>
      <c r="BS6" s="21" t="s">
        <v>6</v>
      </c>
    </row>
    <row r="7" spans="1:74" s="1" customFormat="1" ht="12" customHeight="1">
      <c r="B7" s="25"/>
      <c r="C7" s="26"/>
      <c r="D7" s="33" t="s">
        <v>18</v>
      </c>
      <c r="E7" s="26"/>
      <c r="F7" s="26"/>
      <c r="G7" s="26"/>
      <c r="H7" s="26"/>
      <c r="I7" s="26"/>
      <c r="J7" s="26"/>
      <c r="K7" s="31" t="s">
        <v>19</v>
      </c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33" t="s">
        <v>20</v>
      </c>
      <c r="AL7" s="26"/>
      <c r="AM7" s="26"/>
      <c r="AN7" s="31" t="s">
        <v>19</v>
      </c>
      <c r="AO7" s="26"/>
      <c r="AP7" s="26"/>
      <c r="AQ7" s="26"/>
      <c r="AR7" s="24"/>
      <c r="BE7" s="389"/>
      <c r="BS7" s="21" t="s">
        <v>6</v>
      </c>
    </row>
    <row r="8" spans="1:74" s="1" customFormat="1" ht="12" customHeight="1">
      <c r="B8" s="25"/>
      <c r="C8" s="26"/>
      <c r="D8" s="33" t="s">
        <v>21</v>
      </c>
      <c r="E8" s="26"/>
      <c r="F8" s="26"/>
      <c r="G8" s="26"/>
      <c r="H8" s="26"/>
      <c r="I8" s="26"/>
      <c r="J8" s="26"/>
      <c r="K8" s="31" t="s">
        <v>22</v>
      </c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33" t="s">
        <v>23</v>
      </c>
      <c r="AL8" s="26"/>
      <c r="AM8" s="26"/>
      <c r="AN8" s="34" t="s">
        <v>24</v>
      </c>
      <c r="AO8" s="26"/>
      <c r="AP8" s="26"/>
      <c r="AQ8" s="26"/>
      <c r="AR8" s="24"/>
      <c r="BE8" s="389"/>
      <c r="BS8" s="21" t="s">
        <v>6</v>
      </c>
    </row>
    <row r="9" spans="1:74" s="1" customFormat="1" ht="14.45" customHeight="1"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4"/>
      <c r="BE9" s="389"/>
      <c r="BS9" s="21" t="s">
        <v>6</v>
      </c>
    </row>
    <row r="10" spans="1:74" s="1" customFormat="1" ht="12" customHeight="1">
      <c r="B10" s="25"/>
      <c r="C10" s="26"/>
      <c r="D10" s="33" t="s">
        <v>25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33" t="s">
        <v>26</v>
      </c>
      <c r="AL10" s="26"/>
      <c r="AM10" s="26"/>
      <c r="AN10" s="31" t="s">
        <v>19</v>
      </c>
      <c r="AO10" s="26"/>
      <c r="AP10" s="26"/>
      <c r="AQ10" s="26"/>
      <c r="AR10" s="24"/>
      <c r="BE10" s="389"/>
      <c r="BS10" s="21" t="s">
        <v>6</v>
      </c>
    </row>
    <row r="11" spans="1:74" s="1" customFormat="1" ht="18.399999999999999" customHeight="1">
      <c r="B11" s="25"/>
      <c r="C11" s="26"/>
      <c r="D11" s="26"/>
      <c r="E11" s="31" t="s">
        <v>27</v>
      </c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33" t="s">
        <v>28</v>
      </c>
      <c r="AL11" s="26"/>
      <c r="AM11" s="26"/>
      <c r="AN11" s="31" t="s">
        <v>19</v>
      </c>
      <c r="AO11" s="26"/>
      <c r="AP11" s="26"/>
      <c r="AQ11" s="26"/>
      <c r="AR11" s="24"/>
      <c r="BE11" s="389"/>
      <c r="BS11" s="21" t="s">
        <v>6</v>
      </c>
    </row>
    <row r="12" spans="1:74" s="1" customFormat="1" ht="6.95" customHeight="1"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4"/>
      <c r="BE12" s="389"/>
      <c r="BS12" s="21" t="s">
        <v>6</v>
      </c>
    </row>
    <row r="13" spans="1:74" s="1" customFormat="1" ht="12" customHeight="1">
      <c r="B13" s="25"/>
      <c r="C13" s="26"/>
      <c r="D13" s="33" t="s">
        <v>29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33" t="s">
        <v>26</v>
      </c>
      <c r="AL13" s="26"/>
      <c r="AM13" s="26"/>
      <c r="AN13" s="35" t="s">
        <v>30</v>
      </c>
      <c r="AO13" s="26"/>
      <c r="AP13" s="26"/>
      <c r="AQ13" s="26"/>
      <c r="AR13" s="24"/>
      <c r="BE13" s="389"/>
      <c r="BS13" s="21" t="s">
        <v>6</v>
      </c>
    </row>
    <row r="14" spans="1:74" ht="12.75">
      <c r="B14" s="25"/>
      <c r="C14" s="26"/>
      <c r="D14" s="26"/>
      <c r="E14" s="394" t="s">
        <v>30</v>
      </c>
      <c r="F14" s="395"/>
      <c r="G14" s="395"/>
      <c r="H14" s="395"/>
      <c r="I14" s="395"/>
      <c r="J14" s="395"/>
      <c r="K14" s="395"/>
      <c r="L14" s="395"/>
      <c r="M14" s="395"/>
      <c r="N14" s="395"/>
      <c r="O14" s="395"/>
      <c r="P14" s="395"/>
      <c r="Q14" s="395"/>
      <c r="R14" s="395"/>
      <c r="S14" s="395"/>
      <c r="T14" s="395"/>
      <c r="U14" s="395"/>
      <c r="V14" s="395"/>
      <c r="W14" s="395"/>
      <c r="X14" s="395"/>
      <c r="Y14" s="395"/>
      <c r="Z14" s="395"/>
      <c r="AA14" s="395"/>
      <c r="AB14" s="395"/>
      <c r="AC14" s="395"/>
      <c r="AD14" s="395"/>
      <c r="AE14" s="395"/>
      <c r="AF14" s="395"/>
      <c r="AG14" s="395"/>
      <c r="AH14" s="395"/>
      <c r="AI14" s="395"/>
      <c r="AJ14" s="395"/>
      <c r="AK14" s="33" t="s">
        <v>28</v>
      </c>
      <c r="AL14" s="26"/>
      <c r="AM14" s="26"/>
      <c r="AN14" s="35" t="s">
        <v>30</v>
      </c>
      <c r="AO14" s="26"/>
      <c r="AP14" s="26"/>
      <c r="AQ14" s="26"/>
      <c r="AR14" s="24"/>
      <c r="BE14" s="389"/>
      <c r="BS14" s="21" t="s">
        <v>6</v>
      </c>
    </row>
    <row r="15" spans="1:74" s="1" customFormat="1" ht="6.95" customHeight="1">
      <c r="B15" s="25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4"/>
      <c r="BE15" s="389"/>
      <c r="BS15" s="21" t="s">
        <v>4</v>
      </c>
    </row>
    <row r="16" spans="1:74" s="1" customFormat="1" ht="12" customHeight="1">
      <c r="B16" s="25"/>
      <c r="C16" s="26"/>
      <c r="D16" s="33" t="s">
        <v>31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33" t="s">
        <v>26</v>
      </c>
      <c r="AL16" s="26"/>
      <c r="AM16" s="26"/>
      <c r="AN16" s="31" t="s">
        <v>19</v>
      </c>
      <c r="AO16" s="26"/>
      <c r="AP16" s="26"/>
      <c r="AQ16" s="26"/>
      <c r="AR16" s="24"/>
      <c r="BE16" s="389"/>
      <c r="BS16" s="21" t="s">
        <v>4</v>
      </c>
    </row>
    <row r="17" spans="1:71" s="1" customFormat="1" ht="18.399999999999999" customHeight="1">
      <c r="B17" s="25"/>
      <c r="C17" s="26"/>
      <c r="D17" s="26"/>
      <c r="E17" s="31" t="s">
        <v>32</v>
      </c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33" t="s">
        <v>28</v>
      </c>
      <c r="AL17" s="26"/>
      <c r="AM17" s="26"/>
      <c r="AN17" s="31" t="s">
        <v>19</v>
      </c>
      <c r="AO17" s="26"/>
      <c r="AP17" s="26"/>
      <c r="AQ17" s="26"/>
      <c r="AR17" s="24"/>
      <c r="BE17" s="389"/>
      <c r="BS17" s="21" t="s">
        <v>33</v>
      </c>
    </row>
    <row r="18" spans="1:71" s="1" customFormat="1" ht="6.95" customHeight="1">
      <c r="B18" s="25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4"/>
      <c r="BE18" s="389"/>
      <c r="BS18" s="21" t="s">
        <v>6</v>
      </c>
    </row>
    <row r="19" spans="1:71" s="1" customFormat="1" ht="12" customHeight="1">
      <c r="B19" s="25"/>
      <c r="C19" s="26"/>
      <c r="D19" s="33" t="s">
        <v>34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33" t="s">
        <v>26</v>
      </c>
      <c r="AL19" s="26"/>
      <c r="AM19" s="26"/>
      <c r="AN19" s="31" t="s">
        <v>19</v>
      </c>
      <c r="AO19" s="26"/>
      <c r="AP19" s="26"/>
      <c r="AQ19" s="26"/>
      <c r="AR19" s="24"/>
      <c r="BE19" s="389"/>
      <c r="BS19" s="21" t="s">
        <v>6</v>
      </c>
    </row>
    <row r="20" spans="1:71" s="1" customFormat="1" ht="18.399999999999999" customHeight="1">
      <c r="B20" s="25"/>
      <c r="C20" s="26"/>
      <c r="D20" s="26"/>
      <c r="E20" s="31" t="s">
        <v>35</v>
      </c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33" t="s">
        <v>28</v>
      </c>
      <c r="AL20" s="26"/>
      <c r="AM20" s="26"/>
      <c r="AN20" s="31" t="s">
        <v>19</v>
      </c>
      <c r="AO20" s="26"/>
      <c r="AP20" s="26"/>
      <c r="AQ20" s="26"/>
      <c r="AR20" s="24"/>
      <c r="BE20" s="389"/>
      <c r="BS20" s="21" t="s">
        <v>4</v>
      </c>
    </row>
    <row r="21" spans="1:71" s="1" customFormat="1" ht="6.95" customHeight="1"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4"/>
      <c r="BE21" s="389"/>
    </row>
    <row r="22" spans="1:71" s="1" customFormat="1" ht="12" customHeight="1">
      <c r="B22" s="25"/>
      <c r="C22" s="26"/>
      <c r="D22" s="33" t="s">
        <v>36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4"/>
      <c r="BE22" s="389"/>
    </row>
    <row r="23" spans="1:71" s="1" customFormat="1" ht="47.25" customHeight="1">
      <c r="B23" s="25"/>
      <c r="C23" s="26"/>
      <c r="D23" s="26"/>
      <c r="E23" s="396" t="s">
        <v>37</v>
      </c>
      <c r="F23" s="396"/>
      <c r="G23" s="396"/>
      <c r="H23" s="396"/>
      <c r="I23" s="396"/>
      <c r="J23" s="396"/>
      <c r="K23" s="396"/>
      <c r="L23" s="396"/>
      <c r="M23" s="396"/>
      <c r="N23" s="396"/>
      <c r="O23" s="396"/>
      <c r="P23" s="396"/>
      <c r="Q23" s="396"/>
      <c r="R23" s="396"/>
      <c r="S23" s="396"/>
      <c r="T23" s="396"/>
      <c r="U23" s="396"/>
      <c r="V23" s="396"/>
      <c r="W23" s="396"/>
      <c r="X23" s="396"/>
      <c r="Y23" s="396"/>
      <c r="Z23" s="396"/>
      <c r="AA23" s="396"/>
      <c r="AB23" s="396"/>
      <c r="AC23" s="396"/>
      <c r="AD23" s="396"/>
      <c r="AE23" s="396"/>
      <c r="AF23" s="396"/>
      <c r="AG23" s="396"/>
      <c r="AH23" s="396"/>
      <c r="AI23" s="396"/>
      <c r="AJ23" s="396"/>
      <c r="AK23" s="396"/>
      <c r="AL23" s="396"/>
      <c r="AM23" s="396"/>
      <c r="AN23" s="396"/>
      <c r="AO23" s="26"/>
      <c r="AP23" s="26"/>
      <c r="AQ23" s="26"/>
      <c r="AR23" s="24"/>
      <c r="BE23" s="389"/>
    </row>
    <row r="24" spans="1:71" s="1" customFormat="1" ht="6.95" customHeight="1">
      <c r="B24" s="25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4"/>
      <c r="BE24" s="389"/>
    </row>
    <row r="25" spans="1:71" s="1" customFormat="1" ht="6.95" customHeight="1">
      <c r="B25" s="25"/>
      <c r="C25" s="26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6"/>
      <c r="AQ25" s="26"/>
      <c r="AR25" s="24"/>
      <c r="BE25" s="389"/>
    </row>
    <row r="26" spans="1:71" s="2" customFormat="1" ht="25.9" customHeight="1">
      <c r="A26" s="38"/>
      <c r="B26" s="39"/>
      <c r="C26" s="40"/>
      <c r="D26" s="41" t="s">
        <v>38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397">
        <f>ROUND(AG54,2)</f>
        <v>0</v>
      </c>
      <c r="AL26" s="398"/>
      <c r="AM26" s="398"/>
      <c r="AN26" s="398"/>
      <c r="AO26" s="398"/>
      <c r="AP26" s="40"/>
      <c r="AQ26" s="40"/>
      <c r="AR26" s="43"/>
      <c r="BE26" s="389"/>
    </row>
    <row r="27" spans="1:71" s="2" customFormat="1" ht="6.95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3"/>
      <c r="BE27" s="389"/>
    </row>
    <row r="28" spans="1:71" s="2" customFormat="1" ht="12.75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399" t="s">
        <v>39</v>
      </c>
      <c r="M28" s="399"/>
      <c r="N28" s="399"/>
      <c r="O28" s="399"/>
      <c r="P28" s="399"/>
      <c r="Q28" s="40"/>
      <c r="R28" s="40"/>
      <c r="S28" s="40"/>
      <c r="T28" s="40"/>
      <c r="U28" s="40"/>
      <c r="V28" s="40"/>
      <c r="W28" s="399" t="s">
        <v>40</v>
      </c>
      <c r="X28" s="399"/>
      <c r="Y28" s="399"/>
      <c r="Z28" s="399"/>
      <c r="AA28" s="399"/>
      <c r="AB28" s="399"/>
      <c r="AC28" s="399"/>
      <c r="AD28" s="399"/>
      <c r="AE28" s="399"/>
      <c r="AF28" s="40"/>
      <c r="AG28" s="40"/>
      <c r="AH28" s="40"/>
      <c r="AI28" s="40"/>
      <c r="AJ28" s="40"/>
      <c r="AK28" s="399" t="s">
        <v>41</v>
      </c>
      <c r="AL28" s="399"/>
      <c r="AM28" s="399"/>
      <c r="AN28" s="399"/>
      <c r="AO28" s="399"/>
      <c r="AP28" s="40"/>
      <c r="AQ28" s="40"/>
      <c r="AR28" s="43"/>
      <c r="BE28" s="389"/>
    </row>
    <row r="29" spans="1:71" s="3" customFormat="1" ht="14.45" customHeight="1">
      <c r="B29" s="44"/>
      <c r="C29" s="45"/>
      <c r="D29" s="33" t="s">
        <v>42</v>
      </c>
      <c r="E29" s="45"/>
      <c r="F29" s="33" t="s">
        <v>43</v>
      </c>
      <c r="G29" s="45"/>
      <c r="H29" s="45"/>
      <c r="I29" s="45"/>
      <c r="J29" s="45"/>
      <c r="K29" s="45"/>
      <c r="L29" s="402">
        <v>0.21</v>
      </c>
      <c r="M29" s="401"/>
      <c r="N29" s="401"/>
      <c r="O29" s="401"/>
      <c r="P29" s="401"/>
      <c r="Q29" s="45"/>
      <c r="R29" s="45"/>
      <c r="S29" s="45"/>
      <c r="T29" s="45"/>
      <c r="U29" s="45"/>
      <c r="V29" s="45"/>
      <c r="W29" s="400">
        <f>ROUND(AZ54, 2)</f>
        <v>0</v>
      </c>
      <c r="X29" s="401"/>
      <c r="Y29" s="401"/>
      <c r="Z29" s="401"/>
      <c r="AA29" s="401"/>
      <c r="AB29" s="401"/>
      <c r="AC29" s="401"/>
      <c r="AD29" s="401"/>
      <c r="AE29" s="401"/>
      <c r="AF29" s="45"/>
      <c r="AG29" s="45"/>
      <c r="AH29" s="45"/>
      <c r="AI29" s="45"/>
      <c r="AJ29" s="45"/>
      <c r="AK29" s="400">
        <f>ROUND(AV54, 2)</f>
        <v>0</v>
      </c>
      <c r="AL29" s="401"/>
      <c r="AM29" s="401"/>
      <c r="AN29" s="401"/>
      <c r="AO29" s="401"/>
      <c r="AP29" s="45"/>
      <c r="AQ29" s="45"/>
      <c r="AR29" s="46"/>
      <c r="BE29" s="390"/>
    </row>
    <row r="30" spans="1:71" s="3" customFormat="1" ht="14.45" customHeight="1">
      <c r="B30" s="44"/>
      <c r="C30" s="45"/>
      <c r="D30" s="45"/>
      <c r="E30" s="45"/>
      <c r="F30" s="33" t="s">
        <v>44</v>
      </c>
      <c r="G30" s="45"/>
      <c r="H30" s="45"/>
      <c r="I30" s="45"/>
      <c r="J30" s="45"/>
      <c r="K30" s="45"/>
      <c r="L30" s="402">
        <v>0.12</v>
      </c>
      <c r="M30" s="401"/>
      <c r="N30" s="401"/>
      <c r="O30" s="401"/>
      <c r="P30" s="401"/>
      <c r="Q30" s="45"/>
      <c r="R30" s="45"/>
      <c r="S30" s="45"/>
      <c r="T30" s="45"/>
      <c r="U30" s="45"/>
      <c r="V30" s="45"/>
      <c r="W30" s="400">
        <f>ROUND(BA54, 2)</f>
        <v>0</v>
      </c>
      <c r="X30" s="401"/>
      <c r="Y30" s="401"/>
      <c r="Z30" s="401"/>
      <c r="AA30" s="401"/>
      <c r="AB30" s="401"/>
      <c r="AC30" s="401"/>
      <c r="AD30" s="401"/>
      <c r="AE30" s="401"/>
      <c r="AF30" s="45"/>
      <c r="AG30" s="45"/>
      <c r="AH30" s="45"/>
      <c r="AI30" s="45"/>
      <c r="AJ30" s="45"/>
      <c r="AK30" s="400">
        <f>ROUND(AW54, 2)</f>
        <v>0</v>
      </c>
      <c r="AL30" s="401"/>
      <c r="AM30" s="401"/>
      <c r="AN30" s="401"/>
      <c r="AO30" s="401"/>
      <c r="AP30" s="45"/>
      <c r="AQ30" s="45"/>
      <c r="AR30" s="46"/>
      <c r="BE30" s="390"/>
    </row>
    <row r="31" spans="1:71" s="3" customFormat="1" ht="14.45" hidden="1" customHeight="1">
      <c r="B31" s="44"/>
      <c r="C31" s="45"/>
      <c r="D31" s="45"/>
      <c r="E31" s="45"/>
      <c r="F31" s="33" t="s">
        <v>45</v>
      </c>
      <c r="G31" s="45"/>
      <c r="H31" s="45"/>
      <c r="I31" s="45"/>
      <c r="J31" s="45"/>
      <c r="K31" s="45"/>
      <c r="L31" s="402">
        <v>0.21</v>
      </c>
      <c r="M31" s="401"/>
      <c r="N31" s="401"/>
      <c r="O31" s="401"/>
      <c r="P31" s="401"/>
      <c r="Q31" s="45"/>
      <c r="R31" s="45"/>
      <c r="S31" s="45"/>
      <c r="T31" s="45"/>
      <c r="U31" s="45"/>
      <c r="V31" s="45"/>
      <c r="W31" s="400">
        <f>ROUND(BB54, 2)</f>
        <v>0</v>
      </c>
      <c r="X31" s="401"/>
      <c r="Y31" s="401"/>
      <c r="Z31" s="401"/>
      <c r="AA31" s="401"/>
      <c r="AB31" s="401"/>
      <c r="AC31" s="401"/>
      <c r="AD31" s="401"/>
      <c r="AE31" s="401"/>
      <c r="AF31" s="45"/>
      <c r="AG31" s="45"/>
      <c r="AH31" s="45"/>
      <c r="AI31" s="45"/>
      <c r="AJ31" s="45"/>
      <c r="AK31" s="400">
        <v>0</v>
      </c>
      <c r="AL31" s="401"/>
      <c r="AM31" s="401"/>
      <c r="AN31" s="401"/>
      <c r="AO31" s="401"/>
      <c r="AP31" s="45"/>
      <c r="AQ31" s="45"/>
      <c r="AR31" s="46"/>
      <c r="BE31" s="390"/>
    </row>
    <row r="32" spans="1:71" s="3" customFormat="1" ht="14.45" hidden="1" customHeight="1">
      <c r="B32" s="44"/>
      <c r="C32" s="45"/>
      <c r="D32" s="45"/>
      <c r="E32" s="45"/>
      <c r="F32" s="33" t="s">
        <v>46</v>
      </c>
      <c r="G32" s="45"/>
      <c r="H32" s="45"/>
      <c r="I32" s="45"/>
      <c r="J32" s="45"/>
      <c r="K32" s="45"/>
      <c r="L32" s="402">
        <v>0.12</v>
      </c>
      <c r="M32" s="401"/>
      <c r="N32" s="401"/>
      <c r="O32" s="401"/>
      <c r="P32" s="401"/>
      <c r="Q32" s="45"/>
      <c r="R32" s="45"/>
      <c r="S32" s="45"/>
      <c r="T32" s="45"/>
      <c r="U32" s="45"/>
      <c r="V32" s="45"/>
      <c r="W32" s="400">
        <f>ROUND(BC54, 2)</f>
        <v>0</v>
      </c>
      <c r="X32" s="401"/>
      <c r="Y32" s="401"/>
      <c r="Z32" s="401"/>
      <c r="AA32" s="401"/>
      <c r="AB32" s="401"/>
      <c r="AC32" s="401"/>
      <c r="AD32" s="401"/>
      <c r="AE32" s="401"/>
      <c r="AF32" s="45"/>
      <c r="AG32" s="45"/>
      <c r="AH32" s="45"/>
      <c r="AI32" s="45"/>
      <c r="AJ32" s="45"/>
      <c r="AK32" s="400">
        <v>0</v>
      </c>
      <c r="AL32" s="401"/>
      <c r="AM32" s="401"/>
      <c r="AN32" s="401"/>
      <c r="AO32" s="401"/>
      <c r="AP32" s="45"/>
      <c r="AQ32" s="45"/>
      <c r="AR32" s="46"/>
      <c r="BE32" s="390"/>
    </row>
    <row r="33" spans="1:57" s="3" customFormat="1" ht="14.45" hidden="1" customHeight="1">
      <c r="B33" s="44"/>
      <c r="C33" s="45"/>
      <c r="D33" s="45"/>
      <c r="E33" s="45"/>
      <c r="F33" s="33" t="s">
        <v>47</v>
      </c>
      <c r="G33" s="45"/>
      <c r="H33" s="45"/>
      <c r="I33" s="45"/>
      <c r="J33" s="45"/>
      <c r="K33" s="45"/>
      <c r="L33" s="402">
        <v>0</v>
      </c>
      <c r="M33" s="401"/>
      <c r="N33" s="401"/>
      <c r="O33" s="401"/>
      <c r="P33" s="401"/>
      <c r="Q33" s="45"/>
      <c r="R33" s="45"/>
      <c r="S33" s="45"/>
      <c r="T33" s="45"/>
      <c r="U33" s="45"/>
      <c r="V33" s="45"/>
      <c r="W33" s="400">
        <f>ROUND(BD54, 2)</f>
        <v>0</v>
      </c>
      <c r="X33" s="401"/>
      <c r="Y33" s="401"/>
      <c r="Z33" s="401"/>
      <c r="AA33" s="401"/>
      <c r="AB33" s="401"/>
      <c r="AC33" s="401"/>
      <c r="AD33" s="401"/>
      <c r="AE33" s="401"/>
      <c r="AF33" s="45"/>
      <c r="AG33" s="45"/>
      <c r="AH33" s="45"/>
      <c r="AI33" s="45"/>
      <c r="AJ33" s="45"/>
      <c r="AK33" s="400">
        <v>0</v>
      </c>
      <c r="AL33" s="401"/>
      <c r="AM33" s="401"/>
      <c r="AN33" s="401"/>
      <c r="AO33" s="401"/>
      <c r="AP33" s="45"/>
      <c r="AQ33" s="45"/>
      <c r="AR33" s="46"/>
    </row>
    <row r="34" spans="1:57" s="2" customFormat="1" ht="6.95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3"/>
      <c r="BE34" s="38"/>
    </row>
    <row r="35" spans="1:57" s="2" customFormat="1" ht="25.9" customHeight="1">
      <c r="A35" s="38"/>
      <c r="B35" s="39"/>
      <c r="C35" s="47"/>
      <c r="D35" s="48" t="s">
        <v>48</v>
      </c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0" t="s">
        <v>49</v>
      </c>
      <c r="U35" s="49"/>
      <c r="V35" s="49"/>
      <c r="W35" s="49"/>
      <c r="X35" s="406" t="s">
        <v>50</v>
      </c>
      <c r="Y35" s="404"/>
      <c r="Z35" s="404"/>
      <c r="AA35" s="404"/>
      <c r="AB35" s="404"/>
      <c r="AC35" s="49"/>
      <c r="AD35" s="49"/>
      <c r="AE35" s="49"/>
      <c r="AF35" s="49"/>
      <c r="AG35" s="49"/>
      <c r="AH35" s="49"/>
      <c r="AI35" s="49"/>
      <c r="AJ35" s="49"/>
      <c r="AK35" s="403">
        <f>SUM(AK26:AK33)</f>
        <v>0</v>
      </c>
      <c r="AL35" s="404"/>
      <c r="AM35" s="404"/>
      <c r="AN35" s="404"/>
      <c r="AO35" s="405"/>
      <c r="AP35" s="47"/>
      <c r="AQ35" s="47"/>
      <c r="AR35" s="43"/>
      <c r="BE35" s="38"/>
    </row>
    <row r="36" spans="1:57" s="2" customFormat="1" ht="6.95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3"/>
      <c r="BE36" s="38"/>
    </row>
    <row r="37" spans="1:57" s="2" customFormat="1" ht="6.95" customHeight="1">
      <c r="A37" s="38"/>
      <c r="B37" s="51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43"/>
      <c r="BE37" s="38"/>
    </row>
    <row r="41" spans="1:57" s="2" customFormat="1" ht="6.95" customHeight="1">
      <c r="A41" s="38"/>
      <c r="B41" s="53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43"/>
      <c r="BE41" s="38"/>
    </row>
    <row r="42" spans="1:57" s="2" customFormat="1" ht="24.95" customHeight="1">
      <c r="A42" s="38"/>
      <c r="B42" s="39"/>
      <c r="C42" s="27" t="s">
        <v>51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3"/>
      <c r="BE42" s="38"/>
    </row>
    <row r="43" spans="1:57" s="2" customFormat="1" ht="6.95" customHeight="1">
      <c r="A43" s="38"/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3"/>
      <c r="BE43" s="38"/>
    </row>
    <row r="44" spans="1:57" s="4" customFormat="1" ht="12" customHeight="1">
      <c r="B44" s="55"/>
      <c r="C44" s="33" t="s">
        <v>13</v>
      </c>
      <c r="D44" s="56"/>
      <c r="E44" s="56"/>
      <c r="F44" s="56"/>
      <c r="G44" s="56"/>
      <c r="H44" s="56"/>
      <c r="I44" s="56"/>
      <c r="J44" s="56"/>
      <c r="K44" s="56"/>
      <c r="L44" s="56" t="str">
        <f>K5</f>
        <v>2025_11</v>
      </c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7"/>
    </row>
    <row r="45" spans="1:57" s="5" customFormat="1" ht="36.950000000000003" customHeight="1">
      <c r="B45" s="58"/>
      <c r="C45" s="59" t="s">
        <v>16</v>
      </c>
      <c r="D45" s="60"/>
      <c r="E45" s="60"/>
      <c r="F45" s="60"/>
      <c r="G45" s="60"/>
      <c r="H45" s="60"/>
      <c r="I45" s="60"/>
      <c r="J45" s="60"/>
      <c r="K45" s="60"/>
      <c r="L45" s="364" t="str">
        <f>K6</f>
        <v>DPS Za Prachárnou 1a, Jihlava</v>
      </c>
      <c r="M45" s="365"/>
      <c r="N45" s="365"/>
      <c r="O45" s="365"/>
      <c r="P45" s="365"/>
      <c r="Q45" s="365"/>
      <c r="R45" s="365"/>
      <c r="S45" s="365"/>
      <c r="T45" s="365"/>
      <c r="U45" s="365"/>
      <c r="V45" s="365"/>
      <c r="W45" s="365"/>
      <c r="X45" s="365"/>
      <c r="Y45" s="365"/>
      <c r="Z45" s="365"/>
      <c r="AA45" s="365"/>
      <c r="AB45" s="365"/>
      <c r="AC45" s="365"/>
      <c r="AD45" s="365"/>
      <c r="AE45" s="365"/>
      <c r="AF45" s="365"/>
      <c r="AG45" s="365"/>
      <c r="AH45" s="365"/>
      <c r="AI45" s="365"/>
      <c r="AJ45" s="365"/>
      <c r="AK45" s="365"/>
      <c r="AL45" s="365"/>
      <c r="AM45" s="365"/>
      <c r="AN45" s="365"/>
      <c r="AO45" s="365"/>
      <c r="AP45" s="60"/>
      <c r="AQ45" s="60"/>
      <c r="AR45" s="61"/>
    </row>
    <row r="46" spans="1:57" s="2" customFormat="1" ht="6.95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3"/>
      <c r="BE46" s="38"/>
    </row>
    <row r="47" spans="1:57" s="2" customFormat="1" ht="12" customHeight="1">
      <c r="A47" s="38"/>
      <c r="B47" s="39"/>
      <c r="C47" s="33" t="s">
        <v>21</v>
      </c>
      <c r="D47" s="40"/>
      <c r="E47" s="40"/>
      <c r="F47" s="40"/>
      <c r="G47" s="40"/>
      <c r="H47" s="40"/>
      <c r="I47" s="40"/>
      <c r="J47" s="40"/>
      <c r="K47" s="40"/>
      <c r="L47" s="62" t="str">
        <f>IF(K8="","",K8)</f>
        <v>Jihlava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3" t="s">
        <v>23</v>
      </c>
      <c r="AJ47" s="40"/>
      <c r="AK47" s="40"/>
      <c r="AL47" s="40"/>
      <c r="AM47" s="366" t="str">
        <f>IF(AN8= "","",AN8)</f>
        <v>3. 11. 2025</v>
      </c>
      <c r="AN47" s="366"/>
      <c r="AO47" s="40"/>
      <c r="AP47" s="40"/>
      <c r="AQ47" s="40"/>
      <c r="AR47" s="43"/>
      <c r="BE47" s="38"/>
    </row>
    <row r="48" spans="1:57" s="2" customFormat="1" ht="6.95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3"/>
      <c r="BE48" s="38"/>
    </row>
    <row r="49" spans="1:91" s="2" customFormat="1" ht="25.7" customHeight="1">
      <c r="A49" s="38"/>
      <c r="B49" s="39"/>
      <c r="C49" s="33" t="s">
        <v>25</v>
      </c>
      <c r="D49" s="40"/>
      <c r="E49" s="40"/>
      <c r="F49" s="40"/>
      <c r="G49" s="40"/>
      <c r="H49" s="40"/>
      <c r="I49" s="40"/>
      <c r="J49" s="40"/>
      <c r="K49" s="40"/>
      <c r="L49" s="56" t="str">
        <f>IF(E11= "","",E11)</f>
        <v>Statutární město Jihlava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33" t="s">
        <v>31</v>
      </c>
      <c r="AJ49" s="40"/>
      <c r="AK49" s="40"/>
      <c r="AL49" s="40"/>
      <c r="AM49" s="367" t="str">
        <f>IF(E17="","",E17)</f>
        <v>SPA spol.s r.o., Jihlava, Havlíčkova 46, 58601</v>
      </c>
      <c r="AN49" s="368"/>
      <c r="AO49" s="368"/>
      <c r="AP49" s="368"/>
      <c r="AQ49" s="40"/>
      <c r="AR49" s="43"/>
      <c r="AS49" s="369" t="s">
        <v>52</v>
      </c>
      <c r="AT49" s="370"/>
      <c r="AU49" s="64"/>
      <c r="AV49" s="64"/>
      <c r="AW49" s="64"/>
      <c r="AX49" s="64"/>
      <c r="AY49" s="64"/>
      <c r="AZ49" s="64"/>
      <c r="BA49" s="64"/>
      <c r="BB49" s="64"/>
      <c r="BC49" s="64"/>
      <c r="BD49" s="65"/>
      <c r="BE49" s="38"/>
    </row>
    <row r="50" spans="1:91" s="2" customFormat="1" ht="15.2" customHeight="1">
      <c r="A50" s="38"/>
      <c r="B50" s="39"/>
      <c r="C50" s="33" t="s">
        <v>29</v>
      </c>
      <c r="D50" s="40"/>
      <c r="E50" s="40"/>
      <c r="F50" s="40"/>
      <c r="G50" s="40"/>
      <c r="H50" s="40"/>
      <c r="I50" s="40"/>
      <c r="J50" s="40"/>
      <c r="K50" s="40"/>
      <c r="L50" s="56" t="str">
        <f>IF(E14= "Vyplň údaj","",E14)</f>
        <v/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33" t="s">
        <v>34</v>
      </c>
      <c r="AJ50" s="40"/>
      <c r="AK50" s="40"/>
      <c r="AL50" s="40"/>
      <c r="AM50" s="367" t="str">
        <f>IF(E20="","",E20)</f>
        <v>Fr.Neuwirth</v>
      </c>
      <c r="AN50" s="368"/>
      <c r="AO50" s="368"/>
      <c r="AP50" s="368"/>
      <c r="AQ50" s="40"/>
      <c r="AR50" s="43"/>
      <c r="AS50" s="371"/>
      <c r="AT50" s="372"/>
      <c r="AU50" s="66"/>
      <c r="AV50" s="66"/>
      <c r="AW50" s="66"/>
      <c r="AX50" s="66"/>
      <c r="AY50" s="66"/>
      <c r="AZ50" s="66"/>
      <c r="BA50" s="66"/>
      <c r="BB50" s="66"/>
      <c r="BC50" s="66"/>
      <c r="BD50" s="67"/>
      <c r="BE50" s="38"/>
    </row>
    <row r="51" spans="1:91" s="2" customFormat="1" ht="10.9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3"/>
      <c r="AS51" s="373"/>
      <c r="AT51" s="374"/>
      <c r="AU51" s="68"/>
      <c r="AV51" s="68"/>
      <c r="AW51" s="68"/>
      <c r="AX51" s="68"/>
      <c r="AY51" s="68"/>
      <c r="AZ51" s="68"/>
      <c r="BA51" s="68"/>
      <c r="BB51" s="68"/>
      <c r="BC51" s="68"/>
      <c r="BD51" s="69"/>
      <c r="BE51" s="38"/>
    </row>
    <row r="52" spans="1:91" s="2" customFormat="1" ht="29.25" customHeight="1">
      <c r="A52" s="38"/>
      <c r="B52" s="39"/>
      <c r="C52" s="375" t="s">
        <v>53</v>
      </c>
      <c r="D52" s="376"/>
      <c r="E52" s="376"/>
      <c r="F52" s="376"/>
      <c r="G52" s="376"/>
      <c r="H52" s="70"/>
      <c r="I52" s="378" t="s">
        <v>54</v>
      </c>
      <c r="J52" s="376"/>
      <c r="K52" s="376"/>
      <c r="L52" s="376"/>
      <c r="M52" s="376"/>
      <c r="N52" s="376"/>
      <c r="O52" s="376"/>
      <c r="P52" s="376"/>
      <c r="Q52" s="376"/>
      <c r="R52" s="376"/>
      <c r="S52" s="376"/>
      <c r="T52" s="376"/>
      <c r="U52" s="376"/>
      <c r="V52" s="376"/>
      <c r="W52" s="376"/>
      <c r="X52" s="376"/>
      <c r="Y52" s="376"/>
      <c r="Z52" s="376"/>
      <c r="AA52" s="376"/>
      <c r="AB52" s="376"/>
      <c r="AC52" s="376"/>
      <c r="AD52" s="376"/>
      <c r="AE52" s="376"/>
      <c r="AF52" s="376"/>
      <c r="AG52" s="377" t="s">
        <v>55</v>
      </c>
      <c r="AH52" s="376"/>
      <c r="AI52" s="376"/>
      <c r="AJ52" s="376"/>
      <c r="AK52" s="376"/>
      <c r="AL52" s="376"/>
      <c r="AM52" s="376"/>
      <c r="AN52" s="378" t="s">
        <v>56</v>
      </c>
      <c r="AO52" s="376"/>
      <c r="AP52" s="376"/>
      <c r="AQ52" s="71" t="s">
        <v>57</v>
      </c>
      <c r="AR52" s="43"/>
      <c r="AS52" s="72" t="s">
        <v>58</v>
      </c>
      <c r="AT52" s="73" t="s">
        <v>59</v>
      </c>
      <c r="AU52" s="73" t="s">
        <v>60</v>
      </c>
      <c r="AV52" s="73" t="s">
        <v>61</v>
      </c>
      <c r="AW52" s="73" t="s">
        <v>62</v>
      </c>
      <c r="AX52" s="73" t="s">
        <v>63</v>
      </c>
      <c r="AY52" s="73" t="s">
        <v>64</v>
      </c>
      <c r="AZ52" s="73" t="s">
        <v>65</v>
      </c>
      <c r="BA52" s="73" t="s">
        <v>66</v>
      </c>
      <c r="BB52" s="73" t="s">
        <v>67</v>
      </c>
      <c r="BC52" s="73" t="s">
        <v>68</v>
      </c>
      <c r="BD52" s="74" t="s">
        <v>69</v>
      </c>
      <c r="BE52" s="38"/>
    </row>
    <row r="53" spans="1:91" s="2" customFormat="1" ht="10.9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3"/>
      <c r="AS53" s="75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7"/>
      <c r="BE53" s="38"/>
    </row>
    <row r="54" spans="1:91" s="6" customFormat="1" ht="32.450000000000003" customHeight="1">
      <c r="B54" s="78"/>
      <c r="C54" s="79" t="s">
        <v>70</v>
      </c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386">
        <f>ROUND(AG55+AG56+AG59,2)</f>
        <v>0</v>
      </c>
      <c r="AH54" s="386"/>
      <c r="AI54" s="386"/>
      <c r="AJ54" s="386"/>
      <c r="AK54" s="386"/>
      <c r="AL54" s="386"/>
      <c r="AM54" s="386"/>
      <c r="AN54" s="387">
        <f t="shared" ref="AN54:AN59" si="0">SUM(AG54,AT54)</f>
        <v>0</v>
      </c>
      <c r="AO54" s="387"/>
      <c r="AP54" s="387"/>
      <c r="AQ54" s="82" t="s">
        <v>19</v>
      </c>
      <c r="AR54" s="83"/>
      <c r="AS54" s="84">
        <f>ROUND(AS55+AS56+AS59,2)</f>
        <v>0</v>
      </c>
      <c r="AT54" s="85">
        <f t="shared" ref="AT54:AT59" si="1">ROUND(SUM(AV54:AW54),2)</f>
        <v>0</v>
      </c>
      <c r="AU54" s="86">
        <f>ROUND(AU55+AU56+AU59,5)</f>
        <v>0</v>
      </c>
      <c r="AV54" s="85">
        <f>ROUND(AZ54*L29,2)</f>
        <v>0</v>
      </c>
      <c r="AW54" s="85">
        <f>ROUND(BA54*L30,2)</f>
        <v>0</v>
      </c>
      <c r="AX54" s="85">
        <f>ROUND(BB54*L29,2)</f>
        <v>0</v>
      </c>
      <c r="AY54" s="85">
        <f>ROUND(BC54*L30,2)</f>
        <v>0</v>
      </c>
      <c r="AZ54" s="85">
        <f>ROUND(AZ55+AZ56+AZ59,2)</f>
        <v>0</v>
      </c>
      <c r="BA54" s="85">
        <f>ROUND(BA55+BA56+BA59,2)</f>
        <v>0</v>
      </c>
      <c r="BB54" s="85">
        <f>ROUND(BB55+BB56+BB59,2)</f>
        <v>0</v>
      </c>
      <c r="BC54" s="85">
        <f>ROUND(BC55+BC56+BC59,2)</f>
        <v>0</v>
      </c>
      <c r="BD54" s="87">
        <f>ROUND(BD55+BD56+BD59,2)</f>
        <v>0</v>
      </c>
      <c r="BS54" s="88" t="s">
        <v>71</v>
      </c>
      <c r="BT54" s="88" t="s">
        <v>72</v>
      </c>
      <c r="BU54" s="89" t="s">
        <v>73</v>
      </c>
      <c r="BV54" s="88" t="s">
        <v>74</v>
      </c>
      <c r="BW54" s="88" t="s">
        <v>5</v>
      </c>
      <c r="BX54" s="88" t="s">
        <v>75</v>
      </c>
      <c r="CL54" s="88" t="s">
        <v>19</v>
      </c>
    </row>
    <row r="55" spans="1:91" s="7" customFormat="1" ht="16.5" customHeight="1">
      <c r="A55" s="90" t="s">
        <v>76</v>
      </c>
      <c r="B55" s="91"/>
      <c r="C55" s="92"/>
      <c r="D55" s="381" t="s">
        <v>77</v>
      </c>
      <c r="E55" s="381"/>
      <c r="F55" s="381"/>
      <c r="G55" s="381"/>
      <c r="H55" s="381"/>
      <c r="I55" s="93"/>
      <c r="J55" s="381" t="s">
        <v>78</v>
      </c>
      <c r="K55" s="381"/>
      <c r="L55" s="381"/>
      <c r="M55" s="381"/>
      <c r="N55" s="381"/>
      <c r="O55" s="381"/>
      <c r="P55" s="381"/>
      <c r="Q55" s="381"/>
      <c r="R55" s="381"/>
      <c r="S55" s="381"/>
      <c r="T55" s="381"/>
      <c r="U55" s="381"/>
      <c r="V55" s="381"/>
      <c r="W55" s="381"/>
      <c r="X55" s="381"/>
      <c r="Y55" s="381"/>
      <c r="Z55" s="381"/>
      <c r="AA55" s="381"/>
      <c r="AB55" s="381"/>
      <c r="AC55" s="381"/>
      <c r="AD55" s="381"/>
      <c r="AE55" s="381"/>
      <c r="AF55" s="381"/>
      <c r="AG55" s="379">
        <f>'SO_01 - vybudování společ...'!J30</f>
        <v>0</v>
      </c>
      <c r="AH55" s="380"/>
      <c r="AI55" s="380"/>
      <c r="AJ55" s="380"/>
      <c r="AK55" s="380"/>
      <c r="AL55" s="380"/>
      <c r="AM55" s="380"/>
      <c r="AN55" s="379">
        <f t="shared" si="0"/>
        <v>0</v>
      </c>
      <c r="AO55" s="380"/>
      <c r="AP55" s="380"/>
      <c r="AQ55" s="94" t="s">
        <v>79</v>
      </c>
      <c r="AR55" s="95"/>
      <c r="AS55" s="96">
        <v>0</v>
      </c>
      <c r="AT55" s="97">
        <f t="shared" si="1"/>
        <v>0</v>
      </c>
      <c r="AU55" s="98">
        <f>'SO_01 - vybudování společ...'!P92</f>
        <v>0</v>
      </c>
      <c r="AV55" s="97">
        <f>'SO_01 - vybudování společ...'!J33</f>
        <v>0</v>
      </c>
      <c r="AW55" s="97">
        <f>'SO_01 - vybudování společ...'!J34</f>
        <v>0</v>
      </c>
      <c r="AX55" s="97">
        <f>'SO_01 - vybudování společ...'!J35</f>
        <v>0</v>
      </c>
      <c r="AY55" s="97">
        <f>'SO_01 - vybudování společ...'!J36</f>
        <v>0</v>
      </c>
      <c r="AZ55" s="97">
        <f>'SO_01 - vybudování společ...'!F33</f>
        <v>0</v>
      </c>
      <c r="BA55" s="97">
        <f>'SO_01 - vybudování společ...'!F34</f>
        <v>0</v>
      </c>
      <c r="BB55" s="97">
        <f>'SO_01 - vybudování společ...'!F35</f>
        <v>0</v>
      </c>
      <c r="BC55" s="97">
        <f>'SO_01 - vybudování společ...'!F36</f>
        <v>0</v>
      </c>
      <c r="BD55" s="99">
        <f>'SO_01 - vybudování společ...'!F37</f>
        <v>0</v>
      </c>
      <c r="BT55" s="100" t="s">
        <v>80</v>
      </c>
      <c r="BV55" s="100" t="s">
        <v>74</v>
      </c>
      <c r="BW55" s="100" t="s">
        <v>81</v>
      </c>
      <c r="BX55" s="100" t="s">
        <v>5</v>
      </c>
      <c r="CL55" s="100" t="s">
        <v>19</v>
      </c>
      <c r="CM55" s="100" t="s">
        <v>80</v>
      </c>
    </row>
    <row r="56" spans="1:91" s="7" customFormat="1" ht="16.5" customHeight="1">
      <c r="B56" s="91"/>
      <c r="C56" s="92"/>
      <c r="D56" s="381" t="s">
        <v>82</v>
      </c>
      <c r="E56" s="381"/>
      <c r="F56" s="381"/>
      <c r="G56" s="381"/>
      <c r="H56" s="381"/>
      <c r="I56" s="93"/>
      <c r="J56" s="381" t="s">
        <v>83</v>
      </c>
      <c r="K56" s="381"/>
      <c r="L56" s="381"/>
      <c r="M56" s="381"/>
      <c r="N56" s="381"/>
      <c r="O56" s="381"/>
      <c r="P56" s="381"/>
      <c r="Q56" s="381"/>
      <c r="R56" s="381"/>
      <c r="S56" s="381"/>
      <c r="T56" s="381"/>
      <c r="U56" s="381"/>
      <c r="V56" s="381"/>
      <c r="W56" s="381"/>
      <c r="X56" s="381"/>
      <c r="Y56" s="381"/>
      <c r="Z56" s="381"/>
      <c r="AA56" s="381"/>
      <c r="AB56" s="381"/>
      <c r="AC56" s="381"/>
      <c r="AD56" s="381"/>
      <c r="AE56" s="381"/>
      <c r="AF56" s="381"/>
      <c r="AG56" s="382">
        <f>ROUND(SUM(AG57:AG58),2)</f>
        <v>0</v>
      </c>
      <c r="AH56" s="380"/>
      <c r="AI56" s="380"/>
      <c r="AJ56" s="380"/>
      <c r="AK56" s="380"/>
      <c r="AL56" s="380"/>
      <c r="AM56" s="380"/>
      <c r="AN56" s="379">
        <f t="shared" si="0"/>
        <v>0</v>
      </c>
      <c r="AO56" s="380"/>
      <c r="AP56" s="380"/>
      <c r="AQ56" s="94" t="s">
        <v>79</v>
      </c>
      <c r="AR56" s="95"/>
      <c r="AS56" s="96">
        <f>ROUND(SUM(AS57:AS58),2)</f>
        <v>0</v>
      </c>
      <c r="AT56" s="97">
        <f t="shared" si="1"/>
        <v>0</v>
      </c>
      <c r="AU56" s="98">
        <f>ROUND(SUM(AU57:AU58),5)</f>
        <v>0</v>
      </c>
      <c r="AV56" s="97">
        <f>ROUND(AZ56*L29,2)</f>
        <v>0</v>
      </c>
      <c r="AW56" s="97">
        <f>ROUND(BA56*L30,2)</f>
        <v>0</v>
      </c>
      <c r="AX56" s="97">
        <f>ROUND(BB56*L29,2)</f>
        <v>0</v>
      </c>
      <c r="AY56" s="97">
        <f>ROUND(BC56*L30,2)</f>
        <v>0</v>
      </c>
      <c r="AZ56" s="97">
        <f>ROUND(SUM(AZ57:AZ58),2)</f>
        <v>0</v>
      </c>
      <c r="BA56" s="97">
        <f>ROUND(SUM(BA57:BA58),2)</f>
        <v>0</v>
      </c>
      <c r="BB56" s="97">
        <f>ROUND(SUM(BB57:BB58),2)</f>
        <v>0</v>
      </c>
      <c r="BC56" s="97">
        <f>ROUND(SUM(BC57:BC58),2)</f>
        <v>0</v>
      </c>
      <c r="BD56" s="99">
        <f>ROUND(SUM(BD57:BD58),2)</f>
        <v>0</v>
      </c>
      <c r="BS56" s="100" t="s">
        <v>71</v>
      </c>
      <c r="BT56" s="100" t="s">
        <v>80</v>
      </c>
      <c r="BU56" s="100" t="s">
        <v>73</v>
      </c>
      <c r="BV56" s="100" t="s">
        <v>74</v>
      </c>
      <c r="BW56" s="100" t="s">
        <v>84</v>
      </c>
      <c r="BX56" s="100" t="s">
        <v>5</v>
      </c>
      <c r="CL56" s="100" t="s">
        <v>19</v>
      </c>
      <c r="CM56" s="100" t="s">
        <v>80</v>
      </c>
    </row>
    <row r="57" spans="1:91" s="4" customFormat="1" ht="16.5" customHeight="1">
      <c r="A57" s="90" t="s">
        <v>76</v>
      </c>
      <c r="B57" s="55"/>
      <c r="C57" s="101"/>
      <c r="D57" s="101"/>
      <c r="E57" s="383" t="s">
        <v>85</v>
      </c>
      <c r="F57" s="383"/>
      <c r="G57" s="383"/>
      <c r="H57" s="383"/>
      <c r="I57" s="383"/>
      <c r="J57" s="101"/>
      <c r="K57" s="383" t="s">
        <v>86</v>
      </c>
      <c r="L57" s="383"/>
      <c r="M57" s="383"/>
      <c r="N57" s="383"/>
      <c r="O57" s="383"/>
      <c r="P57" s="383"/>
      <c r="Q57" s="383"/>
      <c r="R57" s="383"/>
      <c r="S57" s="383"/>
      <c r="T57" s="383"/>
      <c r="U57" s="383"/>
      <c r="V57" s="383"/>
      <c r="W57" s="383"/>
      <c r="X57" s="383"/>
      <c r="Y57" s="383"/>
      <c r="Z57" s="383"/>
      <c r="AA57" s="383"/>
      <c r="AB57" s="383"/>
      <c r="AC57" s="383"/>
      <c r="AD57" s="383"/>
      <c r="AE57" s="383"/>
      <c r="AF57" s="383"/>
      <c r="AG57" s="384">
        <f>'01 - stavební část'!J32</f>
        <v>0</v>
      </c>
      <c r="AH57" s="385"/>
      <c r="AI57" s="385"/>
      <c r="AJ57" s="385"/>
      <c r="AK57" s="385"/>
      <c r="AL57" s="385"/>
      <c r="AM57" s="385"/>
      <c r="AN57" s="384">
        <f t="shared" si="0"/>
        <v>0</v>
      </c>
      <c r="AO57" s="385"/>
      <c r="AP57" s="385"/>
      <c r="AQ57" s="102" t="s">
        <v>87</v>
      </c>
      <c r="AR57" s="57"/>
      <c r="AS57" s="103">
        <v>0</v>
      </c>
      <c r="AT57" s="104">
        <f t="shared" si="1"/>
        <v>0</v>
      </c>
      <c r="AU57" s="105">
        <f>'01 - stavební část'!P103</f>
        <v>0</v>
      </c>
      <c r="AV57" s="104">
        <f>'01 - stavební část'!J35</f>
        <v>0</v>
      </c>
      <c r="AW57" s="104">
        <f>'01 - stavební část'!J36</f>
        <v>0</v>
      </c>
      <c r="AX57" s="104">
        <f>'01 - stavební část'!J37</f>
        <v>0</v>
      </c>
      <c r="AY57" s="104">
        <f>'01 - stavební část'!J38</f>
        <v>0</v>
      </c>
      <c r="AZ57" s="104">
        <f>'01 - stavební část'!F35</f>
        <v>0</v>
      </c>
      <c r="BA57" s="104">
        <f>'01 - stavební část'!F36</f>
        <v>0</v>
      </c>
      <c r="BB57" s="104">
        <f>'01 - stavební část'!F37</f>
        <v>0</v>
      </c>
      <c r="BC57" s="104">
        <f>'01 - stavební část'!F38</f>
        <v>0</v>
      </c>
      <c r="BD57" s="106">
        <f>'01 - stavební část'!F39</f>
        <v>0</v>
      </c>
      <c r="BT57" s="107" t="s">
        <v>88</v>
      </c>
      <c r="BV57" s="107" t="s">
        <v>74</v>
      </c>
      <c r="BW57" s="107" t="s">
        <v>89</v>
      </c>
      <c r="BX57" s="107" t="s">
        <v>84</v>
      </c>
      <c r="CL57" s="107" t="s">
        <v>19</v>
      </c>
    </row>
    <row r="58" spans="1:91" s="4" customFormat="1" ht="16.5" customHeight="1">
      <c r="A58" s="90" t="s">
        <v>76</v>
      </c>
      <c r="B58" s="55"/>
      <c r="C58" s="101"/>
      <c r="D58" s="101"/>
      <c r="E58" s="383" t="s">
        <v>90</v>
      </c>
      <c r="F58" s="383"/>
      <c r="G58" s="383"/>
      <c r="H58" s="383"/>
      <c r="I58" s="383"/>
      <c r="J58" s="101"/>
      <c r="K58" s="383" t="s">
        <v>91</v>
      </c>
      <c r="L58" s="383"/>
      <c r="M58" s="383"/>
      <c r="N58" s="383"/>
      <c r="O58" s="383"/>
      <c r="P58" s="383"/>
      <c r="Q58" s="383"/>
      <c r="R58" s="383"/>
      <c r="S58" s="383"/>
      <c r="T58" s="383"/>
      <c r="U58" s="383"/>
      <c r="V58" s="383"/>
      <c r="W58" s="383"/>
      <c r="X58" s="383"/>
      <c r="Y58" s="383"/>
      <c r="Z58" s="383"/>
      <c r="AA58" s="383"/>
      <c r="AB58" s="383"/>
      <c r="AC58" s="383"/>
      <c r="AD58" s="383"/>
      <c r="AE58" s="383"/>
      <c r="AF58" s="383"/>
      <c r="AG58" s="384">
        <f>'02 - vnitřní silnoproudé ...'!J32</f>
        <v>0</v>
      </c>
      <c r="AH58" s="385"/>
      <c r="AI58" s="385"/>
      <c r="AJ58" s="385"/>
      <c r="AK58" s="385"/>
      <c r="AL58" s="385"/>
      <c r="AM58" s="385"/>
      <c r="AN58" s="384">
        <f t="shared" si="0"/>
        <v>0</v>
      </c>
      <c r="AO58" s="385"/>
      <c r="AP58" s="385"/>
      <c r="AQ58" s="102" t="s">
        <v>87</v>
      </c>
      <c r="AR58" s="57"/>
      <c r="AS58" s="103">
        <v>0</v>
      </c>
      <c r="AT58" s="104">
        <f t="shared" si="1"/>
        <v>0</v>
      </c>
      <c r="AU58" s="105">
        <f>'02 - vnitřní silnoproudé ...'!P123</f>
        <v>0</v>
      </c>
      <c r="AV58" s="104">
        <f>'02 - vnitřní silnoproudé ...'!J35</f>
        <v>0</v>
      </c>
      <c r="AW58" s="104">
        <f>'02 - vnitřní silnoproudé ...'!J36</f>
        <v>0</v>
      </c>
      <c r="AX58" s="104">
        <f>'02 - vnitřní silnoproudé ...'!J37</f>
        <v>0</v>
      </c>
      <c r="AY58" s="104">
        <f>'02 - vnitřní silnoproudé ...'!J38</f>
        <v>0</v>
      </c>
      <c r="AZ58" s="104">
        <f>'02 - vnitřní silnoproudé ...'!F35</f>
        <v>0</v>
      </c>
      <c r="BA58" s="104">
        <f>'02 - vnitřní silnoproudé ...'!F36</f>
        <v>0</v>
      </c>
      <c r="BB58" s="104">
        <f>'02 - vnitřní silnoproudé ...'!F37</f>
        <v>0</v>
      </c>
      <c r="BC58" s="104">
        <f>'02 - vnitřní silnoproudé ...'!F38</f>
        <v>0</v>
      </c>
      <c r="BD58" s="106">
        <f>'02 - vnitřní silnoproudé ...'!F39</f>
        <v>0</v>
      </c>
      <c r="BT58" s="107" t="s">
        <v>88</v>
      </c>
      <c r="BV58" s="107" t="s">
        <v>74</v>
      </c>
      <c r="BW58" s="107" t="s">
        <v>92</v>
      </c>
      <c r="BX58" s="107" t="s">
        <v>84</v>
      </c>
      <c r="CL58" s="107" t="s">
        <v>19</v>
      </c>
    </row>
    <row r="59" spans="1:91" s="7" customFormat="1" ht="16.5" customHeight="1">
      <c r="A59" s="90" t="s">
        <v>76</v>
      </c>
      <c r="B59" s="91"/>
      <c r="C59" s="92"/>
      <c r="D59" s="381" t="s">
        <v>93</v>
      </c>
      <c r="E59" s="381"/>
      <c r="F59" s="381"/>
      <c r="G59" s="381"/>
      <c r="H59" s="381"/>
      <c r="I59" s="93"/>
      <c r="J59" s="381" t="s">
        <v>94</v>
      </c>
      <c r="K59" s="381"/>
      <c r="L59" s="381"/>
      <c r="M59" s="381"/>
      <c r="N59" s="381"/>
      <c r="O59" s="381"/>
      <c r="P59" s="381"/>
      <c r="Q59" s="381"/>
      <c r="R59" s="381"/>
      <c r="S59" s="381"/>
      <c r="T59" s="381"/>
      <c r="U59" s="381"/>
      <c r="V59" s="381"/>
      <c r="W59" s="381"/>
      <c r="X59" s="381"/>
      <c r="Y59" s="381"/>
      <c r="Z59" s="381"/>
      <c r="AA59" s="381"/>
      <c r="AB59" s="381"/>
      <c r="AC59" s="381"/>
      <c r="AD59" s="381"/>
      <c r="AE59" s="381"/>
      <c r="AF59" s="381"/>
      <c r="AG59" s="379">
        <f>'VON - Vedlejší a ostatní ...'!J30</f>
        <v>0</v>
      </c>
      <c r="AH59" s="380"/>
      <c r="AI59" s="380"/>
      <c r="AJ59" s="380"/>
      <c r="AK59" s="380"/>
      <c r="AL59" s="380"/>
      <c r="AM59" s="380"/>
      <c r="AN59" s="379">
        <f t="shared" si="0"/>
        <v>0</v>
      </c>
      <c r="AO59" s="380"/>
      <c r="AP59" s="380"/>
      <c r="AQ59" s="94" t="s">
        <v>79</v>
      </c>
      <c r="AR59" s="95"/>
      <c r="AS59" s="108">
        <v>0</v>
      </c>
      <c r="AT59" s="109">
        <f t="shared" si="1"/>
        <v>0</v>
      </c>
      <c r="AU59" s="110">
        <f>'VON - Vedlejší a ostatní ...'!P80</f>
        <v>0</v>
      </c>
      <c r="AV59" s="109">
        <f>'VON - Vedlejší a ostatní ...'!J33</f>
        <v>0</v>
      </c>
      <c r="AW59" s="109">
        <f>'VON - Vedlejší a ostatní ...'!J34</f>
        <v>0</v>
      </c>
      <c r="AX59" s="109">
        <f>'VON - Vedlejší a ostatní ...'!J35</f>
        <v>0</v>
      </c>
      <c r="AY59" s="109">
        <f>'VON - Vedlejší a ostatní ...'!J36</f>
        <v>0</v>
      </c>
      <c r="AZ59" s="109">
        <f>'VON - Vedlejší a ostatní ...'!F33</f>
        <v>0</v>
      </c>
      <c r="BA59" s="109">
        <f>'VON - Vedlejší a ostatní ...'!F34</f>
        <v>0</v>
      </c>
      <c r="BB59" s="109">
        <f>'VON - Vedlejší a ostatní ...'!F35</f>
        <v>0</v>
      </c>
      <c r="BC59" s="109">
        <f>'VON - Vedlejší a ostatní ...'!F36</f>
        <v>0</v>
      </c>
      <c r="BD59" s="111">
        <f>'VON - Vedlejší a ostatní ...'!F37</f>
        <v>0</v>
      </c>
      <c r="BT59" s="100" t="s">
        <v>80</v>
      </c>
      <c r="BV59" s="100" t="s">
        <v>74</v>
      </c>
      <c r="BW59" s="100" t="s">
        <v>95</v>
      </c>
      <c r="BX59" s="100" t="s">
        <v>5</v>
      </c>
      <c r="CL59" s="100" t="s">
        <v>19</v>
      </c>
      <c r="CM59" s="100" t="s">
        <v>80</v>
      </c>
    </row>
    <row r="60" spans="1:91" s="2" customFormat="1" ht="30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3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91" s="2" customFormat="1" ht="6.95" customHeight="1">
      <c r="A61" s="38"/>
      <c r="B61" s="51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43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</sheetData>
  <sheetProtection algorithmName="SHA-512" hashValue="wz8GqyJCW7lS29MJdVjCHAL0/jyqThn67yVWEhfPgjJOJgGKbPuWeiQsF0mb+Wsaln/dShU/S1DPMGSNWefHmQ==" saltValue="DWhIaoOPQFsBBEQ8/8Bw0FXJPbyCw5cbZJqWq1RK4VQcz4Pw4eszjTHWzSozLV8L5b6LhCxNiQUkRWxhMaA3Nw==" spinCount="100000" sheet="1" objects="1" scenarios="1" formatColumns="0" formatRows="0"/>
  <mergeCells count="58">
    <mergeCell ref="AR2:BE2"/>
    <mergeCell ref="L33:P33"/>
    <mergeCell ref="W33:AE33"/>
    <mergeCell ref="AK33:AO33"/>
    <mergeCell ref="AK35:AO35"/>
    <mergeCell ref="X35:AB35"/>
    <mergeCell ref="L31:P31"/>
    <mergeCell ref="AK31:AO31"/>
    <mergeCell ref="L32:P32"/>
    <mergeCell ref="W32:AE32"/>
    <mergeCell ref="AK32:AO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W30:AE30"/>
    <mergeCell ref="AK30:AO30"/>
    <mergeCell ref="L30:P30"/>
    <mergeCell ref="W31:AE31"/>
    <mergeCell ref="AG58:AM58"/>
    <mergeCell ref="AN58:AP58"/>
    <mergeCell ref="E58:I58"/>
    <mergeCell ref="K58:AF58"/>
    <mergeCell ref="AN59:AP59"/>
    <mergeCell ref="AG59:AM59"/>
    <mergeCell ref="D59:H59"/>
    <mergeCell ref="J59:AF59"/>
    <mergeCell ref="D56:H56"/>
    <mergeCell ref="J56:AF56"/>
    <mergeCell ref="AN56:AP56"/>
    <mergeCell ref="AG56:AM56"/>
    <mergeCell ref="K57:AF57"/>
    <mergeCell ref="AN57:AP57"/>
    <mergeCell ref="E57:I57"/>
    <mergeCell ref="AG57:AM57"/>
    <mergeCell ref="C52:G52"/>
    <mergeCell ref="AG52:AM52"/>
    <mergeCell ref="AN52:AP52"/>
    <mergeCell ref="I52:AF52"/>
    <mergeCell ref="AN55:AP55"/>
    <mergeCell ref="D55:H55"/>
    <mergeCell ref="J55:AF55"/>
    <mergeCell ref="AG55:AM55"/>
    <mergeCell ref="AG54:AM54"/>
    <mergeCell ref="AN54:AP54"/>
    <mergeCell ref="L45:AO45"/>
    <mergeCell ref="AM47:AN47"/>
    <mergeCell ref="AM49:AP49"/>
    <mergeCell ref="AS49:AT51"/>
    <mergeCell ref="AM50:AP50"/>
  </mergeCells>
  <hyperlinks>
    <hyperlink ref="A55" location="'SO_01 - vybudování společ...'!C2" display="/"/>
    <hyperlink ref="A57" location="'01 - stavební část'!C2" display="/"/>
    <hyperlink ref="A58" location="'02 - vnitřní silnoproudé ...'!C2" display="/"/>
    <hyperlink ref="A59" location="'VON - Vedlejší a ostatní ...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407"/>
      <c r="M2" s="407"/>
      <c r="N2" s="407"/>
      <c r="O2" s="407"/>
      <c r="P2" s="407"/>
      <c r="Q2" s="407"/>
      <c r="R2" s="407"/>
      <c r="S2" s="407"/>
      <c r="T2" s="407"/>
      <c r="U2" s="407"/>
      <c r="V2" s="407"/>
      <c r="AT2" s="21" t="s">
        <v>81</v>
      </c>
    </row>
    <row r="3" spans="1:46" s="1" customFormat="1" ht="6.95" customHeight="1">
      <c r="B3" s="112"/>
      <c r="C3" s="113"/>
      <c r="D3" s="113"/>
      <c r="E3" s="113"/>
      <c r="F3" s="113"/>
      <c r="G3" s="113"/>
      <c r="H3" s="113"/>
      <c r="I3" s="113"/>
      <c r="J3" s="113"/>
      <c r="K3" s="113"/>
      <c r="L3" s="24"/>
      <c r="AT3" s="21" t="s">
        <v>80</v>
      </c>
    </row>
    <row r="4" spans="1:46" s="1" customFormat="1" ht="24.95" customHeight="1">
      <c r="B4" s="24"/>
      <c r="D4" s="114" t="s">
        <v>96</v>
      </c>
      <c r="L4" s="24"/>
      <c r="M4" s="115" t="s">
        <v>10</v>
      </c>
      <c r="AT4" s="21" t="s">
        <v>4</v>
      </c>
    </row>
    <row r="5" spans="1:46" s="1" customFormat="1" ht="6.95" customHeight="1">
      <c r="B5" s="24"/>
      <c r="L5" s="24"/>
    </row>
    <row r="6" spans="1:46" s="1" customFormat="1" ht="12" customHeight="1">
      <c r="B6" s="24"/>
      <c r="D6" s="116" t="s">
        <v>16</v>
      </c>
      <c r="L6" s="24"/>
    </row>
    <row r="7" spans="1:46" s="1" customFormat="1" ht="16.5" customHeight="1">
      <c r="B7" s="24"/>
      <c r="E7" s="408" t="str">
        <f>'Rekapitulace stavby'!K6</f>
        <v>DPS Za Prachárnou 1a, Jihlava</v>
      </c>
      <c r="F7" s="409"/>
      <c r="G7" s="409"/>
      <c r="H7" s="409"/>
      <c r="L7" s="24"/>
    </row>
    <row r="8" spans="1:46" s="2" customFormat="1" ht="12" customHeight="1">
      <c r="A8" s="38"/>
      <c r="B8" s="43"/>
      <c r="C8" s="38"/>
      <c r="D8" s="116" t="s">
        <v>97</v>
      </c>
      <c r="E8" s="38"/>
      <c r="F8" s="38"/>
      <c r="G8" s="38"/>
      <c r="H8" s="38"/>
      <c r="I8" s="38"/>
      <c r="J8" s="38"/>
      <c r="K8" s="38"/>
      <c r="L8" s="117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pans="1:46" s="2" customFormat="1" ht="16.5" customHeight="1">
      <c r="A9" s="38"/>
      <c r="B9" s="43"/>
      <c r="C9" s="38"/>
      <c r="D9" s="38"/>
      <c r="E9" s="410" t="s">
        <v>98</v>
      </c>
      <c r="F9" s="411"/>
      <c r="G9" s="411"/>
      <c r="H9" s="411"/>
      <c r="I9" s="38"/>
      <c r="J9" s="38"/>
      <c r="K9" s="38"/>
      <c r="L9" s="117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pans="1:46" s="2" customFormat="1" ht="11.25">
      <c r="A10" s="38"/>
      <c r="B10" s="43"/>
      <c r="C10" s="38"/>
      <c r="D10" s="38"/>
      <c r="E10" s="38"/>
      <c r="F10" s="38"/>
      <c r="G10" s="38"/>
      <c r="H10" s="38"/>
      <c r="I10" s="38"/>
      <c r="J10" s="38"/>
      <c r="K10" s="38"/>
      <c r="L10" s="117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pans="1:46" s="2" customFormat="1" ht="12" customHeight="1">
      <c r="A11" s="38"/>
      <c r="B11" s="43"/>
      <c r="C11" s="38"/>
      <c r="D11" s="116" t="s">
        <v>18</v>
      </c>
      <c r="E11" s="38"/>
      <c r="F11" s="107" t="s">
        <v>19</v>
      </c>
      <c r="G11" s="38"/>
      <c r="H11" s="38"/>
      <c r="I11" s="116" t="s">
        <v>20</v>
      </c>
      <c r="J11" s="107" t="s">
        <v>19</v>
      </c>
      <c r="K11" s="38"/>
      <c r="L11" s="117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pans="1:46" s="2" customFormat="1" ht="12" customHeight="1">
      <c r="A12" s="38"/>
      <c r="B12" s="43"/>
      <c r="C12" s="38"/>
      <c r="D12" s="116" t="s">
        <v>21</v>
      </c>
      <c r="E12" s="38"/>
      <c r="F12" s="107" t="s">
        <v>22</v>
      </c>
      <c r="G12" s="38"/>
      <c r="H12" s="38"/>
      <c r="I12" s="116" t="s">
        <v>23</v>
      </c>
      <c r="J12" s="118" t="str">
        <f>'Rekapitulace stavby'!AN8</f>
        <v>3. 11. 2025</v>
      </c>
      <c r="K12" s="38"/>
      <c r="L12" s="117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pans="1:46" s="2" customFormat="1" ht="10.9" customHeight="1">
      <c r="A13" s="38"/>
      <c r="B13" s="43"/>
      <c r="C13" s="38"/>
      <c r="D13" s="38"/>
      <c r="E13" s="38"/>
      <c r="F13" s="38"/>
      <c r="G13" s="38"/>
      <c r="H13" s="38"/>
      <c r="I13" s="38"/>
      <c r="J13" s="38"/>
      <c r="K13" s="38"/>
      <c r="L13" s="117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pans="1:46" s="2" customFormat="1" ht="12" customHeight="1">
      <c r="A14" s="38"/>
      <c r="B14" s="43"/>
      <c r="C14" s="38"/>
      <c r="D14" s="116" t="s">
        <v>25</v>
      </c>
      <c r="E14" s="38"/>
      <c r="F14" s="38"/>
      <c r="G14" s="38"/>
      <c r="H14" s="38"/>
      <c r="I14" s="116" t="s">
        <v>26</v>
      </c>
      <c r="J14" s="107" t="s">
        <v>19</v>
      </c>
      <c r="K14" s="38"/>
      <c r="L14" s="117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pans="1:46" s="2" customFormat="1" ht="18" customHeight="1">
      <c r="A15" s="38"/>
      <c r="B15" s="43"/>
      <c r="C15" s="38"/>
      <c r="D15" s="38"/>
      <c r="E15" s="107" t="s">
        <v>27</v>
      </c>
      <c r="F15" s="38"/>
      <c r="G15" s="38"/>
      <c r="H15" s="38"/>
      <c r="I15" s="116" t="s">
        <v>28</v>
      </c>
      <c r="J15" s="107" t="s">
        <v>19</v>
      </c>
      <c r="K15" s="38"/>
      <c r="L15" s="117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pans="1:46" s="2" customFormat="1" ht="6.95" customHeight="1">
      <c r="A16" s="38"/>
      <c r="B16" s="43"/>
      <c r="C16" s="38"/>
      <c r="D16" s="38"/>
      <c r="E16" s="38"/>
      <c r="F16" s="38"/>
      <c r="G16" s="38"/>
      <c r="H16" s="38"/>
      <c r="I16" s="38"/>
      <c r="J16" s="38"/>
      <c r="K16" s="38"/>
      <c r="L16" s="117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pans="1:31" s="2" customFormat="1" ht="12" customHeight="1">
      <c r="A17" s="38"/>
      <c r="B17" s="43"/>
      <c r="C17" s="38"/>
      <c r="D17" s="116" t="s">
        <v>29</v>
      </c>
      <c r="E17" s="38"/>
      <c r="F17" s="38"/>
      <c r="G17" s="38"/>
      <c r="H17" s="38"/>
      <c r="I17" s="116" t="s">
        <v>26</v>
      </c>
      <c r="J17" s="34" t="str">
        <f>'Rekapitulace stavby'!AN13</f>
        <v>Vyplň údaj</v>
      </c>
      <c r="K17" s="38"/>
      <c r="L17" s="117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pans="1:31" s="2" customFormat="1" ht="18" customHeight="1">
      <c r="A18" s="38"/>
      <c r="B18" s="43"/>
      <c r="C18" s="38"/>
      <c r="D18" s="38"/>
      <c r="E18" s="412" t="str">
        <f>'Rekapitulace stavby'!E14</f>
        <v>Vyplň údaj</v>
      </c>
      <c r="F18" s="413"/>
      <c r="G18" s="413"/>
      <c r="H18" s="413"/>
      <c r="I18" s="116" t="s">
        <v>28</v>
      </c>
      <c r="J18" s="34" t="str">
        <f>'Rekapitulace stavby'!AN14</f>
        <v>Vyplň údaj</v>
      </c>
      <c r="K18" s="38"/>
      <c r="L18" s="117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pans="1:31" s="2" customFormat="1" ht="6.95" customHeight="1">
      <c r="A19" s="38"/>
      <c r="B19" s="43"/>
      <c r="C19" s="38"/>
      <c r="D19" s="38"/>
      <c r="E19" s="38"/>
      <c r="F19" s="38"/>
      <c r="G19" s="38"/>
      <c r="H19" s="38"/>
      <c r="I19" s="38"/>
      <c r="J19" s="38"/>
      <c r="K19" s="38"/>
      <c r="L19" s="117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pans="1:31" s="2" customFormat="1" ht="12" customHeight="1">
      <c r="A20" s="38"/>
      <c r="B20" s="43"/>
      <c r="C20" s="38"/>
      <c r="D20" s="116" t="s">
        <v>31</v>
      </c>
      <c r="E20" s="38"/>
      <c r="F20" s="38"/>
      <c r="G20" s="38"/>
      <c r="H20" s="38"/>
      <c r="I20" s="116" t="s">
        <v>26</v>
      </c>
      <c r="J20" s="107" t="s">
        <v>19</v>
      </c>
      <c r="K20" s="38"/>
      <c r="L20" s="117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pans="1:31" s="2" customFormat="1" ht="18" customHeight="1">
      <c r="A21" s="38"/>
      <c r="B21" s="43"/>
      <c r="C21" s="38"/>
      <c r="D21" s="38"/>
      <c r="E21" s="107" t="s">
        <v>32</v>
      </c>
      <c r="F21" s="38"/>
      <c r="G21" s="38"/>
      <c r="H21" s="38"/>
      <c r="I21" s="116" t="s">
        <v>28</v>
      </c>
      <c r="J21" s="107" t="s">
        <v>19</v>
      </c>
      <c r="K21" s="38"/>
      <c r="L21" s="117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pans="1:31" s="2" customFormat="1" ht="6.95" customHeight="1">
      <c r="A22" s="38"/>
      <c r="B22" s="43"/>
      <c r="C22" s="38"/>
      <c r="D22" s="38"/>
      <c r="E22" s="38"/>
      <c r="F22" s="38"/>
      <c r="G22" s="38"/>
      <c r="H22" s="38"/>
      <c r="I22" s="38"/>
      <c r="J22" s="38"/>
      <c r="K22" s="38"/>
      <c r="L22" s="117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pans="1:31" s="2" customFormat="1" ht="12" customHeight="1">
      <c r="A23" s="38"/>
      <c r="B23" s="43"/>
      <c r="C23" s="38"/>
      <c r="D23" s="116" t="s">
        <v>34</v>
      </c>
      <c r="E23" s="38"/>
      <c r="F23" s="38"/>
      <c r="G23" s="38"/>
      <c r="H23" s="38"/>
      <c r="I23" s="116" t="s">
        <v>26</v>
      </c>
      <c r="J23" s="107" t="s">
        <v>19</v>
      </c>
      <c r="K23" s="38"/>
      <c r="L23" s="117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pans="1:31" s="2" customFormat="1" ht="18" customHeight="1">
      <c r="A24" s="38"/>
      <c r="B24" s="43"/>
      <c r="C24" s="38"/>
      <c r="D24" s="38"/>
      <c r="E24" s="107" t="s">
        <v>35</v>
      </c>
      <c r="F24" s="38"/>
      <c r="G24" s="38"/>
      <c r="H24" s="38"/>
      <c r="I24" s="116" t="s">
        <v>28</v>
      </c>
      <c r="J24" s="107" t="s">
        <v>19</v>
      </c>
      <c r="K24" s="38"/>
      <c r="L24" s="117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pans="1:31" s="2" customFormat="1" ht="6.95" customHeight="1">
      <c r="A25" s="38"/>
      <c r="B25" s="43"/>
      <c r="C25" s="38"/>
      <c r="D25" s="38"/>
      <c r="E25" s="38"/>
      <c r="F25" s="38"/>
      <c r="G25" s="38"/>
      <c r="H25" s="38"/>
      <c r="I25" s="38"/>
      <c r="J25" s="38"/>
      <c r="K25" s="38"/>
      <c r="L25" s="117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pans="1:31" s="2" customFormat="1" ht="12" customHeight="1">
      <c r="A26" s="38"/>
      <c r="B26" s="43"/>
      <c r="C26" s="38"/>
      <c r="D26" s="116" t="s">
        <v>36</v>
      </c>
      <c r="E26" s="38"/>
      <c r="F26" s="38"/>
      <c r="G26" s="38"/>
      <c r="H26" s="38"/>
      <c r="I26" s="38"/>
      <c r="J26" s="38"/>
      <c r="K26" s="38"/>
      <c r="L26" s="117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pans="1:31" s="8" customFormat="1" ht="16.5" customHeight="1">
      <c r="A27" s="119"/>
      <c r="B27" s="120"/>
      <c r="C27" s="119"/>
      <c r="D27" s="119"/>
      <c r="E27" s="414" t="s">
        <v>19</v>
      </c>
      <c r="F27" s="414"/>
      <c r="G27" s="414"/>
      <c r="H27" s="414"/>
      <c r="I27" s="119"/>
      <c r="J27" s="119"/>
      <c r="K27" s="119"/>
      <c r="L27" s="121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</row>
    <row r="28" spans="1:31" s="2" customFormat="1" ht="6.95" customHeight="1">
      <c r="A28" s="38"/>
      <c r="B28" s="43"/>
      <c r="C28" s="38"/>
      <c r="D28" s="38"/>
      <c r="E28" s="38"/>
      <c r="F28" s="38"/>
      <c r="G28" s="38"/>
      <c r="H28" s="38"/>
      <c r="I28" s="38"/>
      <c r="J28" s="38"/>
      <c r="K28" s="38"/>
      <c r="L28" s="117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pans="1:31" s="2" customFormat="1" ht="6.95" customHeight="1">
      <c r="A29" s="38"/>
      <c r="B29" s="43"/>
      <c r="C29" s="38"/>
      <c r="D29" s="122"/>
      <c r="E29" s="122"/>
      <c r="F29" s="122"/>
      <c r="G29" s="122"/>
      <c r="H29" s="122"/>
      <c r="I29" s="122"/>
      <c r="J29" s="122"/>
      <c r="K29" s="122"/>
      <c r="L29" s="117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pans="1:31" s="2" customFormat="1" ht="25.35" customHeight="1">
      <c r="A30" s="38"/>
      <c r="B30" s="43"/>
      <c r="C30" s="38"/>
      <c r="D30" s="123" t="s">
        <v>38</v>
      </c>
      <c r="E30" s="38"/>
      <c r="F30" s="38"/>
      <c r="G30" s="38"/>
      <c r="H30" s="38"/>
      <c r="I30" s="38"/>
      <c r="J30" s="124">
        <f>ROUND(J92, 2)</f>
        <v>0</v>
      </c>
      <c r="K30" s="38"/>
      <c r="L30" s="117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pans="1:31" s="2" customFormat="1" ht="6.95" customHeight="1">
      <c r="A31" s="38"/>
      <c r="B31" s="43"/>
      <c r="C31" s="38"/>
      <c r="D31" s="122"/>
      <c r="E31" s="122"/>
      <c r="F31" s="122"/>
      <c r="G31" s="122"/>
      <c r="H31" s="122"/>
      <c r="I31" s="122"/>
      <c r="J31" s="122"/>
      <c r="K31" s="122"/>
      <c r="L31" s="117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pans="1:31" s="2" customFormat="1" ht="14.45" customHeight="1">
      <c r="A32" s="38"/>
      <c r="B32" s="43"/>
      <c r="C32" s="38"/>
      <c r="D32" s="38"/>
      <c r="E32" s="38"/>
      <c r="F32" s="125" t="s">
        <v>40</v>
      </c>
      <c r="G32" s="38"/>
      <c r="H32" s="38"/>
      <c r="I32" s="125" t="s">
        <v>39</v>
      </c>
      <c r="J32" s="125" t="s">
        <v>41</v>
      </c>
      <c r="K32" s="38"/>
      <c r="L32" s="117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pans="1:31" s="2" customFormat="1" ht="14.45" customHeight="1">
      <c r="A33" s="38"/>
      <c r="B33" s="43"/>
      <c r="C33" s="38"/>
      <c r="D33" s="126" t="s">
        <v>42</v>
      </c>
      <c r="E33" s="116" t="s">
        <v>43</v>
      </c>
      <c r="F33" s="127">
        <f>ROUND((SUM(BE92:BE177)),  2)</f>
        <v>0</v>
      </c>
      <c r="G33" s="38"/>
      <c r="H33" s="38"/>
      <c r="I33" s="128">
        <v>0.21</v>
      </c>
      <c r="J33" s="127">
        <f>ROUND(((SUM(BE92:BE177))*I33),  2)</f>
        <v>0</v>
      </c>
      <c r="K33" s="38"/>
      <c r="L33" s="117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pans="1:31" s="2" customFormat="1" ht="14.45" customHeight="1">
      <c r="A34" s="38"/>
      <c r="B34" s="43"/>
      <c r="C34" s="38"/>
      <c r="D34" s="38"/>
      <c r="E34" s="116" t="s">
        <v>44</v>
      </c>
      <c r="F34" s="127">
        <f>ROUND((SUM(BF92:BF177)),  2)</f>
        <v>0</v>
      </c>
      <c r="G34" s="38"/>
      <c r="H34" s="38"/>
      <c r="I34" s="128">
        <v>0.12</v>
      </c>
      <c r="J34" s="127">
        <f>ROUND(((SUM(BF92:BF177))*I34),  2)</f>
        <v>0</v>
      </c>
      <c r="K34" s="38"/>
      <c r="L34" s="117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pans="1:31" s="2" customFormat="1" ht="14.45" hidden="1" customHeight="1">
      <c r="A35" s="38"/>
      <c r="B35" s="43"/>
      <c r="C35" s="38"/>
      <c r="D35" s="38"/>
      <c r="E35" s="116" t="s">
        <v>45</v>
      </c>
      <c r="F35" s="127">
        <f>ROUND((SUM(BG92:BG177)),  2)</f>
        <v>0</v>
      </c>
      <c r="G35" s="38"/>
      <c r="H35" s="38"/>
      <c r="I35" s="128">
        <v>0.21</v>
      </c>
      <c r="J35" s="127">
        <f>0</f>
        <v>0</v>
      </c>
      <c r="K35" s="38"/>
      <c r="L35" s="117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pans="1:31" s="2" customFormat="1" ht="14.45" hidden="1" customHeight="1">
      <c r="A36" s="38"/>
      <c r="B36" s="43"/>
      <c r="C36" s="38"/>
      <c r="D36" s="38"/>
      <c r="E36" s="116" t="s">
        <v>46</v>
      </c>
      <c r="F36" s="127">
        <f>ROUND((SUM(BH92:BH177)),  2)</f>
        <v>0</v>
      </c>
      <c r="G36" s="38"/>
      <c r="H36" s="38"/>
      <c r="I36" s="128">
        <v>0.12</v>
      </c>
      <c r="J36" s="127">
        <f>0</f>
        <v>0</v>
      </c>
      <c r="K36" s="38"/>
      <c r="L36" s="117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pans="1:31" s="2" customFormat="1" ht="14.45" hidden="1" customHeight="1">
      <c r="A37" s="38"/>
      <c r="B37" s="43"/>
      <c r="C37" s="38"/>
      <c r="D37" s="38"/>
      <c r="E37" s="116" t="s">
        <v>47</v>
      </c>
      <c r="F37" s="127">
        <f>ROUND((SUM(BI92:BI177)),  2)</f>
        <v>0</v>
      </c>
      <c r="G37" s="38"/>
      <c r="H37" s="38"/>
      <c r="I37" s="128">
        <v>0</v>
      </c>
      <c r="J37" s="127">
        <f>0</f>
        <v>0</v>
      </c>
      <c r="K37" s="38"/>
      <c r="L37" s="117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pans="1:31" s="2" customFormat="1" ht="6.95" customHeight="1">
      <c r="A38" s="38"/>
      <c r="B38" s="43"/>
      <c r="C38" s="38"/>
      <c r="D38" s="38"/>
      <c r="E38" s="38"/>
      <c r="F38" s="38"/>
      <c r="G38" s="38"/>
      <c r="H38" s="38"/>
      <c r="I38" s="38"/>
      <c r="J38" s="38"/>
      <c r="K38" s="38"/>
      <c r="L38" s="117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pans="1:31" s="2" customFormat="1" ht="25.35" customHeight="1">
      <c r="A39" s="38"/>
      <c r="B39" s="43"/>
      <c r="C39" s="129"/>
      <c r="D39" s="130" t="s">
        <v>48</v>
      </c>
      <c r="E39" s="131"/>
      <c r="F39" s="131"/>
      <c r="G39" s="132" t="s">
        <v>49</v>
      </c>
      <c r="H39" s="133" t="s">
        <v>50</v>
      </c>
      <c r="I39" s="131"/>
      <c r="J39" s="134">
        <f>SUM(J30:J37)</f>
        <v>0</v>
      </c>
      <c r="K39" s="135"/>
      <c r="L39" s="117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pans="1:31" s="2" customFormat="1" ht="14.45" customHeight="1">
      <c r="A40" s="38"/>
      <c r="B40" s="136"/>
      <c r="C40" s="137"/>
      <c r="D40" s="137"/>
      <c r="E40" s="137"/>
      <c r="F40" s="137"/>
      <c r="G40" s="137"/>
      <c r="H40" s="137"/>
      <c r="I40" s="137"/>
      <c r="J40" s="137"/>
      <c r="K40" s="137"/>
      <c r="L40" s="117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pans="1:31" s="2" customFormat="1" ht="6.95" customHeight="1">
      <c r="A44" s="38"/>
      <c r="B44" s="138"/>
      <c r="C44" s="139"/>
      <c r="D44" s="139"/>
      <c r="E44" s="139"/>
      <c r="F44" s="139"/>
      <c r="G44" s="139"/>
      <c r="H44" s="139"/>
      <c r="I44" s="139"/>
      <c r="J44" s="139"/>
      <c r="K44" s="139"/>
      <c r="L44" s="117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pans="1:31" s="2" customFormat="1" ht="24.95" customHeight="1">
      <c r="A45" s="38"/>
      <c r="B45" s="39"/>
      <c r="C45" s="27" t="s">
        <v>99</v>
      </c>
      <c r="D45" s="40"/>
      <c r="E45" s="40"/>
      <c r="F45" s="40"/>
      <c r="G45" s="40"/>
      <c r="H45" s="40"/>
      <c r="I45" s="40"/>
      <c r="J45" s="40"/>
      <c r="K45" s="40"/>
      <c r="L45" s="117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pans="1:31" s="2" customFormat="1" ht="6.95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17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pans="1:31" s="2" customFormat="1" ht="12" customHeight="1">
      <c r="A47" s="38"/>
      <c r="B47" s="39"/>
      <c r="C47" s="33" t="s">
        <v>16</v>
      </c>
      <c r="D47" s="40"/>
      <c r="E47" s="40"/>
      <c r="F47" s="40"/>
      <c r="G47" s="40"/>
      <c r="H47" s="40"/>
      <c r="I47" s="40"/>
      <c r="J47" s="40"/>
      <c r="K47" s="40"/>
      <c r="L47" s="117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pans="1:31" s="2" customFormat="1" ht="16.5" customHeight="1">
      <c r="A48" s="38"/>
      <c r="B48" s="39"/>
      <c r="C48" s="40"/>
      <c r="D48" s="40"/>
      <c r="E48" s="415" t="str">
        <f>E7</f>
        <v>DPS Za Prachárnou 1a, Jihlava</v>
      </c>
      <c r="F48" s="416"/>
      <c r="G48" s="416"/>
      <c r="H48" s="416"/>
      <c r="I48" s="40"/>
      <c r="J48" s="40"/>
      <c r="K48" s="40"/>
      <c r="L48" s="117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pans="1:47" s="2" customFormat="1" ht="12" customHeight="1">
      <c r="A49" s="38"/>
      <c r="B49" s="39"/>
      <c r="C49" s="33" t="s">
        <v>97</v>
      </c>
      <c r="D49" s="40"/>
      <c r="E49" s="40"/>
      <c r="F49" s="40"/>
      <c r="G49" s="40"/>
      <c r="H49" s="40"/>
      <c r="I49" s="40"/>
      <c r="J49" s="40"/>
      <c r="K49" s="40"/>
      <c r="L49" s="117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pans="1:47" s="2" customFormat="1" ht="16.5" customHeight="1">
      <c r="A50" s="38"/>
      <c r="B50" s="39"/>
      <c r="C50" s="40"/>
      <c r="D50" s="40"/>
      <c r="E50" s="364" t="str">
        <f>E9</f>
        <v>SO_01 - vybudování společné kolárny</v>
      </c>
      <c r="F50" s="417"/>
      <c r="G50" s="417"/>
      <c r="H50" s="417"/>
      <c r="I50" s="40"/>
      <c r="J50" s="40"/>
      <c r="K50" s="40"/>
      <c r="L50" s="117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pans="1:47" s="2" customFormat="1" ht="6.95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17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pans="1:47" s="2" customFormat="1" ht="12" customHeight="1">
      <c r="A52" s="38"/>
      <c r="B52" s="39"/>
      <c r="C52" s="33" t="s">
        <v>21</v>
      </c>
      <c r="D52" s="40"/>
      <c r="E52" s="40"/>
      <c r="F52" s="31" t="str">
        <f>F12</f>
        <v>Jihlava</v>
      </c>
      <c r="G52" s="40"/>
      <c r="H52" s="40"/>
      <c r="I52" s="33" t="s">
        <v>23</v>
      </c>
      <c r="J52" s="63" t="str">
        <f>IF(J12="","",J12)</f>
        <v>3. 11. 2025</v>
      </c>
      <c r="K52" s="40"/>
      <c r="L52" s="117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pans="1:47" s="2" customFormat="1" ht="6.95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17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pans="1:47" s="2" customFormat="1" ht="40.15" customHeight="1">
      <c r="A54" s="38"/>
      <c r="B54" s="39"/>
      <c r="C54" s="33" t="s">
        <v>25</v>
      </c>
      <c r="D54" s="40"/>
      <c r="E54" s="40"/>
      <c r="F54" s="31" t="str">
        <f>E15</f>
        <v>Statutární město Jihlava</v>
      </c>
      <c r="G54" s="40"/>
      <c r="H54" s="40"/>
      <c r="I54" s="33" t="s">
        <v>31</v>
      </c>
      <c r="J54" s="36" t="str">
        <f>E21</f>
        <v>SPA spol.s r.o., Jihlava, Havlíčkova 46, 58601</v>
      </c>
      <c r="K54" s="40"/>
      <c r="L54" s="117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pans="1:47" s="2" customFormat="1" ht="15.2" customHeight="1">
      <c r="A55" s="38"/>
      <c r="B55" s="39"/>
      <c r="C55" s="33" t="s">
        <v>29</v>
      </c>
      <c r="D55" s="40"/>
      <c r="E55" s="40"/>
      <c r="F55" s="31" t="str">
        <f>IF(E18="","",E18)</f>
        <v>Vyplň údaj</v>
      </c>
      <c r="G55" s="40"/>
      <c r="H55" s="40"/>
      <c r="I55" s="33" t="s">
        <v>34</v>
      </c>
      <c r="J55" s="36" t="str">
        <f>E24</f>
        <v>Fr.Neuwirth</v>
      </c>
      <c r="K55" s="40"/>
      <c r="L55" s="117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pans="1:47" s="2" customFormat="1" ht="10.35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17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pans="1:47" s="2" customFormat="1" ht="29.25" customHeight="1">
      <c r="A57" s="38"/>
      <c r="B57" s="39"/>
      <c r="C57" s="140" t="s">
        <v>100</v>
      </c>
      <c r="D57" s="141"/>
      <c r="E57" s="141"/>
      <c r="F57" s="141"/>
      <c r="G57" s="141"/>
      <c r="H57" s="141"/>
      <c r="I57" s="141"/>
      <c r="J57" s="142" t="s">
        <v>101</v>
      </c>
      <c r="K57" s="141"/>
      <c r="L57" s="117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pans="1:47" s="2" customFormat="1" ht="10.35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17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pans="1:47" s="2" customFormat="1" ht="22.9" customHeight="1">
      <c r="A59" s="38"/>
      <c r="B59" s="39"/>
      <c r="C59" s="143" t="s">
        <v>70</v>
      </c>
      <c r="D59" s="40"/>
      <c r="E59" s="40"/>
      <c r="F59" s="40"/>
      <c r="G59" s="40"/>
      <c r="H59" s="40"/>
      <c r="I59" s="40"/>
      <c r="J59" s="81">
        <f>J92</f>
        <v>0</v>
      </c>
      <c r="K59" s="40"/>
      <c r="L59" s="117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21" t="s">
        <v>102</v>
      </c>
    </row>
    <row r="60" spans="1:47" s="9" customFormat="1" ht="24.95" customHeight="1">
      <c r="B60" s="144"/>
      <c r="C60" s="145"/>
      <c r="D60" s="146" t="s">
        <v>103</v>
      </c>
      <c r="E60" s="147"/>
      <c r="F60" s="147"/>
      <c r="G60" s="147"/>
      <c r="H60" s="147"/>
      <c r="I60" s="147"/>
      <c r="J60" s="148">
        <f>J93</f>
        <v>0</v>
      </c>
      <c r="K60" s="145"/>
      <c r="L60" s="149"/>
    </row>
    <row r="61" spans="1:47" s="10" customFormat="1" ht="19.899999999999999" customHeight="1">
      <c r="B61" s="150"/>
      <c r="C61" s="101"/>
      <c r="D61" s="151" t="s">
        <v>104</v>
      </c>
      <c r="E61" s="152"/>
      <c r="F61" s="152"/>
      <c r="G61" s="152"/>
      <c r="H61" s="152"/>
      <c r="I61" s="152"/>
      <c r="J61" s="153">
        <f>J94</f>
        <v>0</v>
      </c>
      <c r="K61" s="101"/>
      <c r="L61" s="154"/>
    </row>
    <row r="62" spans="1:47" s="10" customFormat="1" ht="14.85" customHeight="1">
      <c r="B62" s="150"/>
      <c r="C62" s="101"/>
      <c r="D62" s="151" t="s">
        <v>105</v>
      </c>
      <c r="E62" s="152"/>
      <c r="F62" s="152"/>
      <c r="G62" s="152"/>
      <c r="H62" s="152"/>
      <c r="I62" s="152"/>
      <c r="J62" s="153">
        <f>J95</f>
        <v>0</v>
      </c>
      <c r="K62" s="101"/>
      <c r="L62" s="154"/>
    </row>
    <row r="63" spans="1:47" s="10" customFormat="1" ht="19.899999999999999" customHeight="1">
      <c r="B63" s="150"/>
      <c r="C63" s="101"/>
      <c r="D63" s="151" t="s">
        <v>106</v>
      </c>
      <c r="E63" s="152"/>
      <c r="F63" s="152"/>
      <c r="G63" s="152"/>
      <c r="H63" s="152"/>
      <c r="I63" s="152"/>
      <c r="J63" s="153">
        <f>J104</f>
        <v>0</v>
      </c>
      <c r="K63" s="101"/>
      <c r="L63" s="154"/>
    </row>
    <row r="64" spans="1:47" s="10" customFormat="1" ht="14.85" customHeight="1">
      <c r="B64" s="150"/>
      <c r="C64" s="101"/>
      <c r="D64" s="151" t="s">
        <v>107</v>
      </c>
      <c r="E64" s="152"/>
      <c r="F64" s="152"/>
      <c r="G64" s="152"/>
      <c r="H64" s="152"/>
      <c r="I64" s="152"/>
      <c r="J64" s="153">
        <f>J105</f>
        <v>0</v>
      </c>
      <c r="K64" s="101"/>
      <c r="L64" s="154"/>
    </row>
    <row r="65" spans="1:31" s="10" customFormat="1" ht="14.85" customHeight="1">
      <c r="B65" s="150"/>
      <c r="C65" s="101"/>
      <c r="D65" s="151" t="s">
        <v>108</v>
      </c>
      <c r="E65" s="152"/>
      <c r="F65" s="152"/>
      <c r="G65" s="152"/>
      <c r="H65" s="152"/>
      <c r="I65" s="152"/>
      <c r="J65" s="153">
        <f>J110</f>
        <v>0</v>
      </c>
      <c r="K65" s="101"/>
      <c r="L65" s="154"/>
    </row>
    <row r="66" spans="1:31" s="10" customFormat="1" ht="14.85" customHeight="1">
      <c r="B66" s="150"/>
      <c r="C66" s="101"/>
      <c r="D66" s="151" t="s">
        <v>109</v>
      </c>
      <c r="E66" s="152"/>
      <c r="F66" s="152"/>
      <c r="G66" s="152"/>
      <c r="H66" s="152"/>
      <c r="I66" s="152"/>
      <c r="J66" s="153">
        <f>J120</f>
        <v>0</v>
      </c>
      <c r="K66" s="101"/>
      <c r="L66" s="154"/>
    </row>
    <row r="67" spans="1:31" s="10" customFormat="1" ht="19.899999999999999" customHeight="1">
      <c r="B67" s="150"/>
      <c r="C67" s="101"/>
      <c r="D67" s="151" t="s">
        <v>110</v>
      </c>
      <c r="E67" s="152"/>
      <c r="F67" s="152"/>
      <c r="G67" s="152"/>
      <c r="H67" s="152"/>
      <c r="I67" s="152"/>
      <c r="J67" s="153">
        <f>J126</f>
        <v>0</v>
      </c>
      <c r="K67" s="101"/>
      <c r="L67" s="154"/>
    </row>
    <row r="68" spans="1:31" s="10" customFormat="1" ht="19.899999999999999" customHeight="1">
      <c r="B68" s="150"/>
      <c r="C68" s="101"/>
      <c r="D68" s="151" t="s">
        <v>111</v>
      </c>
      <c r="E68" s="152"/>
      <c r="F68" s="152"/>
      <c r="G68" s="152"/>
      <c r="H68" s="152"/>
      <c r="I68" s="152"/>
      <c r="J68" s="153">
        <f>J136</f>
        <v>0</v>
      </c>
      <c r="K68" s="101"/>
      <c r="L68" s="154"/>
    </row>
    <row r="69" spans="1:31" s="9" customFormat="1" ht="24.95" customHeight="1">
      <c r="B69" s="144"/>
      <c r="C69" s="145"/>
      <c r="D69" s="146" t="s">
        <v>112</v>
      </c>
      <c r="E69" s="147"/>
      <c r="F69" s="147"/>
      <c r="G69" s="147"/>
      <c r="H69" s="147"/>
      <c r="I69" s="147"/>
      <c r="J69" s="148">
        <f>J139</f>
        <v>0</v>
      </c>
      <c r="K69" s="145"/>
      <c r="L69" s="149"/>
    </row>
    <row r="70" spans="1:31" s="10" customFormat="1" ht="19.899999999999999" customHeight="1">
      <c r="B70" s="150"/>
      <c r="C70" s="101"/>
      <c r="D70" s="151" t="s">
        <v>113</v>
      </c>
      <c r="E70" s="152"/>
      <c r="F70" s="152"/>
      <c r="G70" s="152"/>
      <c r="H70" s="152"/>
      <c r="I70" s="152"/>
      <c r="J70" s="153">
        <f>J140</f>
        <v>0</v>
      </c>
      <c r="K70" s="101"/>
      <c r="L70" s="154"/>
    </row>
    <row r="71" spans="1:31" s="10" customFormat="1" ht="19.899999999999999" customHeight="1">
      <c r="B71" s="150"/>
      <c r="C71" s="101"/>
      <c r="D71" s="151" t="s">
        <v>114</v>
      </c>
      <c r="E71" s="152"/>
      <c r="F71" s="152"/>
      <c r="G71" s="152"/>
      <c r="H71" s="152"/>
      <c r="I71" s="152"/>
      <c r="J71" s="153">
        <f>J148</f>
        <v>0</v>
      </c>
      <c r="K71" s="101"/>
      <c r="L71" s="154"/>
    </row>
    <row r="72" spans="1:31" s="9" customFormat="1" ht="24.95" customHeight="1">
      <c r="B72" s="144"/>
      <c r="C72" s="145"/>
      <c r="D72" s="146" t="s">
        <v>115</v>
      </c>
      <c r="E72" s="147"/>
      <c r="F72" s="147"/>
      <c r="G72" s="147"/>
      <c r="H72" s="147"/>
      <c r="I72" s="147"/>
      <c r="J72" s="148">
        <f>J173</f>
        <v>0</v>
      </c>
      <c r="K72" s="145"/>
      <c r="L72" s="149"/>
    </row>
    <row r="73" spans="1:31" s="2" customFormat="1" ht="21.75" customHeight="1">
      <c r="A73" s="38"/>
      <c r="B73" s="39"/>
      <c r="C73" s="40"/>
      <c r="D73" s="40"/>
      <c r="E73" s="40"/>
      <c r="F73" s="40"/>
      <c r="G73" s="40"/>
      <c r="H73" s="40"/>
      <c r="I73" s="40"/>
      <c r="J73" s="40"/>
      <c r="K73" s="40"/>
      <c r="L73" s="117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pans="1:31" s="2" customFormat="1" ht="6.95" customHeight="1">
      <c r="A74" s="38"/>
      <c r="B74" s="51"/>
      <c r="C74" s="52"/>
      <c r="D74" s="52"/>
      <c r="E74" s="52"/>
      <c r="F74" s="52"/>
      <c r="G74" s="52"/>
      <c r="H74" s="52"/>
      <c r="I74" s="52"/>
      <c r="J74" s="52"/>
      <c r="K74" s="52"/>
      <c r="L74" s="117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8" spans="1:31" s="2" customFormat="1" ht="6.95" customHeight="1">
      <c r="A78" s="38"/>
      <c r="B78" s="53"/>
      <c r="C78" s="54"/>
      <c r="D78" s="54"/>
      <c r="E78" s="54"/>
      <c r="F78" s="54"/>
      <c r="G78" s="54"/>
      <c r="H78" s="54"/>
      <c r="I78" s="54"/>
      <c r="J78" s="54"/>
      <c r="K78" s="54"/>
      <c r="L78" s="117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pans="1:31" s="2" customFormat="1" ht="24.95" customHeight="1">
      <c r="A79" s="38"/>
      <c r="B79" s="39"/>
      <c r="C79" s="27" t="s">
        <v>116</v>
      </c>
      <c r="D79" s="40"/>
      <c r="E79" s="40"/>
      <c r="F79" s="40"/>
      <c r="G79" s="40"/>
      <c r="H79" s="40"/>
      <c r="I79" s="40"/>
      <c r="J79" s="40"/>
      <c r="K79" s="40"/>
      <c r="L79" s="117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pans="1:31" s="2" customFormat="1" ht="6.95" customHeight="1">
      <c r="A80" s="38"/>
      <c r="B80" s="39"/>
      <c r="C80" s="40"/>
      <c r="D80" s="40"/>
      <c r="E80" s="40"/>
      <c r="F80" s="40"/>
      <c r="G80" s="40"/>
      <c r="H80" s="40"/>
      <c r="I80" s="40"/>
      <c r="J80" s="40"/>
      <c r="K80" s="40"/>
      <c r="L80" s="117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</row>
    <row r="81" spans="1:65" s="2" customFormat="1" ht="12" customHeight="1">
      <c r="A81" s="38"/>
      <c r="B81" s="39"/>
      <c r="C81" s="33" t="s">
        <v>16</v>
      </c>
      <c r="D81" s="40"/>
      <c r="E81" s="40"/>
      <c r="F81" s="40"/>
      <c r="G81" s="40"/>
      <c r="H81" s="40"/>
      <c r="I81" s="40"/>
      <c r="J81" s="40"/>
      <c r="K81" s="40"/>
      <c r="L81" s="117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pans="1:65" s="2" customFormat="1" ht="16.5" customHeight="1">
      <c r="A82" s="38"/>
      <c r="B82" s="39"/>
      <c r="C82" s="40"/>
      <c r="D82" s="40"/>
      <c r="E82" s="415" t="str">
        <f>E7</f>
        <v>DPS Za Prachárnou 1a, Jihlava</v>
      </c>
      <c r="F82" s="416"/>
      <c r="G82" s="416"/>
      <c r="H82" s="416"/>
      <c r="I82" s="40"/>
      <c r="J82" s="40"/>
      <c r="K82" s="40"/>
      <c r="L82" s="117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pans="1:65" s="2" customFormat="1" ht="12" customHeight="1">
      <c r="A83" s="38"/>
      <c r="B83" s="39"/>
      <c r="C83" s="33" t="s">
        <v>97</v>
      </c>
      <c r="D83" s="40"/>
      <c r="E83" s="40"/>
      <c r="F83" s="40"/>
      <c r="G83" s="40"/>
      <c r="H83" s="40"/>
      <c r="I83" s="40"/>
      <c r="J83" s="40"/>
      <c r="K83" s="40"/>
      <c r="L83" s="117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pans="1:65" s="2" customFormat="1" ht="16.5" customHeight="1">
      <c r="A84" s="38"/>
      <c r="B84" s="39"/>
      <c r="C84" s="40"/>
      <c r="D84" s="40"/>
      <c r="E84" s="364" t="str">
        <f>E9</f>
        <v>SO_01 - vybudování společné kolárny</v>
      </c>
      <c r="F84" s="417"/>
      <c r="G84" s="417"/>
      <c r="H84" s="417"/>
      <c r="I84" s="40"/>
      <c r="J84" s="40"/>
      <c r="K84" s="40"/>
      <c r="L84" s="117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pans="1:65" s="2" customFormat="1" ht="6.95" customHeight="1">
      <c r="A85" s="38"/>
      <c r="B85" s="39"/>
      <c r="C85" s="40"/>
      <c r="D85" s="40"/>
      <c r="E85" s="40"/>
      <c r="F85" s="40"/>
      <c r="G85" s="40"/>
      <c r="H85" s="40"/>
      <c r="I85" s="40"/>
      <c r="J85" s="40"/>
      <c r="K85" s="40"/>
      <c r="L85" s="117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pans="1:65" s="2" customFormat="1" ht="12" customHeight="1">
      <c r="A86" s="38"/>
      <c r="B86" s="39"/>
      <c r="C86" s="33" t="s">
        <v>21</v>
      </c>
      <c r="D86" s="40"/>
      <c r="E86" s="40"/>
      <c r="F86" s="31" t="str">
        <f>F12</f>
        <v>Jihlava</v>
      </c>
      <c r="G86" s="40"/>
      <c r="H86" s="40"/>
      <c r="I86" s="33" t="s">
        <v>23</v>
      </c>
      <c r="J86" s="63" t="str">
        <f>IF(J12="","",J12)</f>
        <v>3. 11. 2025</v>
      </c>
      <c r="K86" s="40"/>
      <c r="L86" s="117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pans="1:65" s="2" customFormat="1" ht="6.95" customHeight="1">
      <c r="A87" s="38"/>
      <c r="B87" s="39"/>
      <c r="C87" s="40"/>
      <c r="D87" s="40"/>
      <c r="E87" s="40"/>
      <c r="F87" s="40"/>
      <c r="G87" s="40"/>
      <c r="H87" s="40"/>
      <c r="I87" s="40"/>
      <c r="J87" s="40"/>
      <c r="K87" s="40"/>
      <c r="L87" s="117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pans="1:65" s="2" customFormat="1" ht="40.15" customHeight="1">
      <c r="A88" s="38"/>
      <c r="B88" s="39"/>
      <c r="C88" s="33" t="s">
        <v>25</v>
      </c>
      <c r="D88" s="40"/>
      <c r="E88" s="40"/>
      <c r="F88" s="31" t="str">
        <f>E15</f>
        <v>Statutární město Jihlava</v>
      </c>
      <c r="G88" s="40"/>
      <c r="H88" s="40"/>
      <c r="I88" s="33" t="s">
        <v>31</v>
      </c>
      <c r="J88" s="36" t="str">
        <f>E21</f>
        <v>SPA spol.s r.o., Jihlava, Havlíčkova 46, 58601</v>
      </c>
      <c r="K88" s="40"/>
      <c r="L88" s="117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pans="1:65" s="2" customFormat="1" ht="15.2" customHeight="1">
      <c r="A89" s="38"/>
      <c r="B89" s="39"/>
      <c r="C89" s="33" t="s">
        <v>29</v>
      </c>
      <c r="D89" s="40"/>
      <c r="E89" s="40"/>
      <c r="F89" s="31" t="str">
        <f>IF(E18="","",E18)</f>
        <v>Vyplň údaj</v>
      </c>
      <c r="G89" s="40"/>
      <c r="H89" s="40"/>
      <c r="I89" s="33" t="s">
        <v>34</v>
      </c>
      <c r="J89" s="36" t="str">
        <f>E24</f>
        <v>Fr.Neuwirth</v>
      </c>
      <c r="K89" s="40"/>
      <c r="L89" s="117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pans="1:65" s="2" customFormat="1" ht="10.35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117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pans="1:65" s="11" customFormat="1" ht="29.25" customHeight="1">
      <c r="A91" s="155"/>
      <c r="B91" s="156"/>
      <c r="C91" s="157" t="s">
        <v>117</v>
      </c>
      <c r="D91" s="158" t="s">
        <v>57</v>
      </c>
      <c r="E91" s="158" t="s">
        <v>53</v>
      </c>
      <c r="F91" s="158" t="s">
        <v>54</v>
      </c>
      <c r="G91" s="158" t="s">
        <v>118</v>
      </c>
      <c r="H91" s="158" t="s">
        <v>119</v>
      </c>
      <c r="I91" s="158" t="s">
        <v>120</v>
      </c>
      <c r="J91" s="158" t="s">
        <v>101</v>
      </c>
      <c r="K91" s="159" t="s">
        <v>121</v>
      </c>
      <c r="L91" s="160"/>
      <c r="M91" s="72" t="s">
        <v>19</v>
      </c>
      <c r="N91" s="73" t="s">
        <v>42</v>
      </c>
      <c r="O91" s="73" t="s">
        <v>122</v>
      </c>
      <c r="P91" s="73" t="s">
        <v>123</v>
      </c>
      <c r="Q91" s="73" t="s">
        <v>124</v>
      </c>
      <c r="R91" s="73" t="s">
        <v>125</v>
      </c>
      <c r="S91" s="73" t="s">
        <v>126</v>
      </c>
      <c r="T91" s="74" t="s">
        <v>127</v>
      </c>
      <c r="U91" s="155"/>
      <c r="V91" s="155"/>
      <c r="W91" s="155"/>
      <c r="X91" s="155"/>
      <c r="Y91" s="155"/>
      <c r="Z91" s="155"/>
      <c r="AA91" s="155"/>
      <c r="AB91" s="155"/>
      <c r="AC91" s="155"/>
      <c r="AD91" s="155"/>
      <c r="AE91" s="155"/>
    </row>
    <row r="92" spans="1:65" s="2" customFormat="1" ht="22.9" customHeight="1">
      <c r="A92" s="38"/>
      <c r="B92" s="39"/>
      <c r="C92" s="79" t="s">
        <v>128</v>
      </c>
      <c r="D92" s="40"/>
      <c r="E92" s="40"/>
      <c r="F92" s="40"/>
      <c r="G92" s="40"/>
      <c r="H92" s="40"/>
      <c r="I92" s="40"/>
      <c r="J92" s="161">
        <f>BK92</f>
        <v>0</v>
      </c>
      <c r="K92" s="40"/>
      <c r="L92" s="43"/>
      <c r="M92" s="75"/>
      <c r="N92" s="162"/>
      <c r="O92" s="76"/>
      <c r="P92" s="163">
        <f>P93+P139+P173</f>
        <v>0</v>
      </c>
      <c r="Q92" s="76"/>
      <c r="R92" s="163">
        <f>R93+R139+R173</f>
        <v>0.12816314999999998</v>
      </c>
      <c r="S92" s="76"/>
      <c r="T92" s="164">
        <f>T93+T139+T173</f>
        <v>7.9758280000000001E-2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T92" s="21" t="s">
        <v>71</v>
      </c>
      <c r="AU92" s="21" t="s">
        <v>102</v>
      </c>
      <c r="BK92" s="165">
        <f>BK93+BK139+BK173</f>
        <v>0</v>
      </c>
    </row>
    <row r="93" spans="1:65" s="12" customFormat="1" ht="25.9" customHeight="1">
      <c r="B93" s="166"/>
      <c r="C93" s="167"/>
      <c r="D93" s="168" t="s">
        <v>71</v>
      </c>
      <c r="E93" s="169" t="s">
        <v>129</v>
      </c>
      <c r="F93" s="169" t="s">
        <v>130</v>
      </c>
      <c r="G93" s="167"/>
      <c r="H93" s="167"/>
      <c r="I93" s="170"/>
      <c r="J93" s="171">
        <f>BK93</f>
        <v>0</v>
      </c>
      <c r="K93" s="167"/>
      <c r="L93" s="172"/>
      <c r="M93" s="173"/>
      <c r="N93" s="174"/>
      <c r="O93" s="174"/>
      <c r="P93" s="175">
        <f>P94+P104+P126+P136</f>
        <v>0</v>
      </c>
      <c r="Q93" s="174"/>
      <c r="R93" s="175">
        <f>R94+R104+R126+R136</f>
        <v>0.12065840999999998</v>
      </c>
      <c r="S93" s="174"/>
      <c r="T93" s="176">
        <f>T94+T104+T126+T136</f>
        <v>7.9436000000000007E-2</v>
      </c>
      <c r="AR93" s="177" t="s">
        <v>80</v>
      </c>
      <c r="AT93" s="178" t="s">
        <v>71</v>
      </c>
      <c r="AU93" s="178" t="s">
        <v>72</v>
      </c>
      <c r="AY93" s="177" t="s">
        <v>131</v>
      </c>
      <c r="BK93" s="179">
        <f>BK94+BK104+BK126+BK136</f>
        <v>0</v>
      </c>
    </row>
    <row r="94" spans="1:65" s="12" customFormat="1" ht="22.9" customHeight="1">
      <c r="B94" s="166"/>
      <c r="C94" s="167"/>
      <c r="D94" s="168" t="s">
        <v>71</v>
      </c>
      <c r="E94" s="180" t="s">
        <v>132</v>
      </c>
      <c r="F94" s="180" t="s">
        <v>133</v>
      </c>
      <c r="G94" s="167"/>
      <c r="H94" s="167"/>
      <c r="I94" s="170"/>
      <c r="J94" s="181">
        <f>BK94</f>
        <v>0</v>
      </c>
      <c r="K94" s="167"/>
      <c r="L94" s="172"/>
      <c r="M94" s="173"/>
      <c r="N94" s="174"/>
      <c r="O94" s="174"/>
      <c r="P94" s="175">
        <f>P95</f>
        <v>0</v>
      </c>
      <c r="Q94" s="174"/>
      <c r="R94" s="175">
        <f>R95</f>
        <v>0.11339488999999998</v>
      </c>
      <c r="S94" s="174"/>
      <c r="T94" s="176">
        <f>T95</f>
        <v>0</v>
      </c>
      <c r="AR94" s="177" t="s">
        <v>80</v>
      </c>
      <c r="AT94" s="178" t="s">
        <v>71</v>
      </c>
      <c r="AU94" s="178" t="s">
        <v>80</v>
      </c>
      <c r="AY94" s="177" t="s">
        <v>131</v>
      </c>
      <c r="BK94" s="179">
        <f>BK95</f>
        <v>0</v>
      </c>
    </row>
    <row r="95" spans="1:65" s="12" customFormat="1" ht="20.85" customHeight="1">
      <c r="B95" s="166"/>
      <c r="C95" s="167"/>
      <c r="D95" s="168" t="s">
        <v>71</v>
      </c>
      <c r="E95" s="180" t="s">
        <v>134</v>
      </c>
      <c r="F95" s="180" t="s">
        <v>135</v>
      </c>
      <c r="G95" s="167"/>
      <c r="H95" s="167"/>
      <c r="I95" s="170"/>
      <c r="J95" s="181">
        <f>BK95</f>
        <v>0</v>
      </c>
      <c r="K95" s="167"/>
      <c r="L95" s="172"/>
      <c r="M95" s="173"/>
      <c r="N95" s="174"/>
      <c r="O95" s="174"/>
      <c r="P95" s="175">
        <f>SUM(P96:P103)</f>
        <v>0</v>
      </c>
      <c r="Q95" s="174"/>
      <c r="R95" s="175">
        <f>SUM(R96:R103)</f>
        <v>0.11339488999999998</v>
      </c>
      <c r="S95" s="174"/>
      <c r="T95" s="176">
        <f>SUM(T96:T103)</f>
        <v>0</v>
      </c>
      <c r="AR95" s="177" t="s">
        <v>80</v>
      </c>
      <c r="AT95" s="178" t="s">
        <v>71</v>
      </c>
      <c r="AU95" s="178" t="s">
        <v>88</v>
      </c>
      <c r="AY95" s="177" t="s">
        <v>131</v>
      </c>
      <c r="BK95" s="179">
        <f>SUM(BK96:BK103)</f>
        <v>0</v>
      </c>
    </row>
    <row r="96" spans="1:65" s="2" customFormat="1" ht="24.2" customHeight="1">
      <c r="A96" s="38"/>
      <c r="B96" s="39"/>
      <c r="C96" s="182" t="s">
        <v>80</v>
      </c>
      <c r="D96" s="182" t="s">
        <v>136</v>
      </c>
      <c r="E96" s="183" t="s">
        <v>137</v>
      </c>
      <c r="F96" s="184" t="s">
        <v>138</v>
      </c>
      <c r="G96" s="185" t="s">
        <v>139</v>
      </c>
      <c r="H96" s="186">
        <v>3.238</v>
      </c>
      <c r="I96" s="187"/>
      <c r="J96" s="188">
        <f>ROUND(I96*H96,2)</f>
        <v>0</v>
      </c>
      <c r="K96" s="184" t="s">
        <v>140</v>
      </c>
      <c r="L96" s="43"/>
      <c r="M96" s="189" t="s">
        <v>19</v>
      </c>
      <c r="N96" s="190" t="s">
        <v>44</v>
      </c>
      <c r="O96" s="68"/>
      <c r="P96" s="191">
        <f>O96*H96</f>
        <v>0</v>
      </c>
      <c r="Q96" s="191">
        <v>5.7099999999999998E-3</v>
      </c>
      <c r="R96" s="191">
        <f>Q96*H96</f>
        <v>1.8488979999999999E-2</v>
      </c>
      <c r="S96" s="191">
        <v>0</v>
      </c>
      <c r="T96" s="192">
        <f>S96*H96</f>
        <v>0</v>
      </c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R96" s="193" t="s">
        <v>141</v>
      </c>
      <c r="AT96" s="193" t="s">
        <v>136</v>
      </c>
      <c r="AU96" s="193" t="s">
        <v>142</v>
      </c>
      <c r="AY96" s="21" t="s">
        <v>131</v>
      </c>
      <c r="BE96" s="194">
        <f>IF(N96="základní",J96,0)</f>
        <v>0</v>
      </c>
      <c r="BF96" s="194">
        <f>IF(N96="snížená",J96,0)</f>
        <v>0</v>
      </c>
      <c r="BG96" s="194">
        <f>IF(N96="zákl. přenesená",J96,0)</f>
        <v>0</v>
      </c>
      <c r="BH96" s="194">
        <f>IF(N96="sníž. přenesená",J96,0)</f>
        <v>0</v>
      </c>
      <c r="BI96" s="194">
        <f>IF(N96="nulová",J96,0)</f>
        <v>0</v>
      </c>
      <c r="BJ96" s="21" t="s">
        <v>88</v>
      </c>
      <c r="BK96" s="194">
        <f>ROUND(I96*H96,2)</f>
        <v>0</v>
      </c>
      <c r="BL96" s="21" t="s">
        <v>141</v>
      </c>
      <c r="BM96" s="193" t="s">
        <v>143</v>
      </c>
    </row>
    <row r="97" spans="1:65" s="2" customFormat="1" ht="11.25">
      <c r="A97" s="38"/>
      <c r="B97" s="39"/>
      <c r="C97" s="40"/>
      <c r="D97" s="195" t="s">
        <v>144</v>
      </c>
      <c r="E97" s="40"/>
      <c r="F97" s="196" t="s">
        <v>145</v>
      </c>
      <c r="G97" s="40"/>
      <c r="H97" s="40"/>
      <c r="I97" s="197"/>
      <c r="J97" s="40"/>
      <c r="K97" s="40"/>
      <c r="L97" s="43"/>
      <c r="M97" s="198"/>
      <c r="N97" s="199"/>
      <c r="O97" s="68"/>
      <c r="P97" s="68"/>
      <c r="Q97" s="68"/>
      <c r="R97" s="68"/>
      <c r="S97" s="68"/>
      <c r="T97" s="69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T97" s="21" t="s">
        <v>144</v>
      </c>
      <c r="AU97" s="21" t="s">
        <v>142</v>
      </c>
    </row>
    <row r="98" spans="1:65" s="13" customFormat="1" ht="11.25">
      <c r="B98" s="200"/>
      <c r="C98" s="201"/>
      <c r="D98" s="202" t="s">
        <v>146</v>
      </c>
      <c r="E98" s="203" t="s">
        <v>19</v>
      </c>
      <c r="F98" s="204" t="s">
        <v>147</v>
      </c>
      <c r="G98" s="201"/>
      <c r="H98" s="205">
        <v>3.238</v>
      </c>
      <c r="I98" s="206"/>
      <c r="J98" s="201"/>
      <c r="K98" s="201"/>
      <c r="L98" s="207"/>
      <c r="M98" s="208"/>
      <c r="N98" s="209"/>
      <c r="O98" s="209"/>
      <c r="P98" s="209"/>
      <c r="Q98" s="209"/>
      <c r="R98" s="209"/>
      <c r="S98" s="209"/>
      <c r="T98" s="210"/>
      <c r="AT98" s="211" t="s">
        <v>146</v>
      </c>
      <c r="AU98" s="211" t="s">
        <v>142</v>
      </c>
      <c r="AV98" s="13" t="s">
        <v>88</v>
      </c>
      <c r="AW98" s="13" t="s">
        <v>33</v>
      </c>
      <c r="AX98" s="13" t="s">
        <v>72</v>
      </c>
      <c r="AY98" s="211" t="s">
        <v>131</v>
      </c>
    </row>
    <row r="99" spans="1:65" s="14" customFormat="1" ht="11.25">
      <c r="B99" s="212"/>
      <c r="C99" s="213"/>
      <c r="D99" s="202" t="s">
        <v>146</v>
      </c>
      <c r="E99" s="214" t="s">
        <v>19</v>
      </c>
      <c r="F99" s="215" t="s">
        <v>148</v>
      </c>
      <c r="G99" s="213"/>
      <c r="H99" s="216">
        <v>3.238</v>
      </c>
      <c r="I99" s="217"/>
      <c r="J99" s="213"/>
      <c r="K99" s="213"/>
      <c r="L99" s="218"/>
      <c r="M99" s="219"/>
      <c r="N99" s="220"/>
      <c r="O99" s="220"/>
      <c r="P99" s="220"/>
      <c r="Q99" s="220"/>
      <c r="R99" s="220"/>
      <c r="S99" s="220"/>
      <c r="T99" s="221"/>
      <c r="AT99" s="222" t="s">
        <v>146</v>
      </c>
      <c r="AU99" s="222" t="s">
        <v>142</v>
      </c>
      <c r="AV99" s="14" t="s">
        <v>142</v>
      </c>
      <c r="AW99" s="14" t="s">
        <v>33</v>
      </c>
      <c r="AX99" s="14" t="s">
        <v>80</v>
      </c>
      <c r="AY99" s="222" t="s">
        <v>131</v>
      </c>
    </row>
    <row r="100" spans="1:65" s="2" customFormat="1" ht="24.2" customHeight="1">
      <c r="A100" s="38"/>
      <c r="B100" s="39"/>
      <c r="C100" s="182" t="s">
        <v>88</v>
      </c>
      <c r="D100" s="182" t="s">
        <v>136</v>
      </c>
      <c r="E100" s="183" t="s">
        <v>149</v>
      </c>
      <c r="F100" s="184" t="s">
        <v>150</v>
      </c>
      <c r="G100" s="185" t="s">
        <v>139</v>
      </c>
      <c r="H100" s="186">
        <v>16.620999999999999</v>
      </c>
      <c r="I100" s="187"/>
      <c r="J100" s="188">
        <f>ROUND(I100*H100,2)</f>
        <v>0</v>
      </c>
      <c r="K100" s="184" t="s">
        <v>140</v>
      </c>
      <c r="L100" s="43"/>
      <c r="M100" s="189" t="s">
        <v>19</v>
      </c>
      <c r="N100" s="190" t="s">
        <v>44</v>
      </c>
      <c r="O100" s="68"/>
      <c r="P100" s="191">
        <f>O100*H100</f>
        <v>0</v>
      </c>
      <c r="Q100" s="191">
        <v>5.7099999999999998E-3</v>
      </c>
      <c r="R100" s="191">
        <f>Q100*H100</f>
        <v>9.4905909999999982E-2</v>
      </c>
      <c r="S100" s="191">
        <v>0</v>
      </c>
      <c r="T100" s="192">
        <f>S100*H100</f>
        <v>0</v>
      </c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R100" s="193" t="s">
        <v>141</v>
      </c>
      <c r="AT100" s="193" t="s">
        <v>136</v>
      </c>
      <c r="AU100" s="193" t="s">
        <v>142</v>
      </c>
      <c r="AY100" s="21" t="s">
        <v>131</v>
      </c>
      <c r="BE100" s="194">
        <f>IF(N100="základní",J100,0)</f>
        <v>0</v>
      </c>
      <c r="BF100" s="194">
        <f>IF(N100="snížená",J100,0)</f>
        <v>0</v>
      </c>
      <c r="BG100" s="194">
        <f>IF(N100="zákl. přenesená",J100,0)</f>
        <v>0</v>
      </c>
      <c r="BH100" s="194">
        <f>IF(N100="sníž. přenesená",J100,0)</f>
        <v>0</v>
      </c>
      <c r="BI100" s="194">
        <f>IF(N100="nulová",J100,0)</f>
        <v>0</v>
      </c>
      <c r="BJ100" s="21" t="s">
        <v>88</v>
      </c>
      <c r="BK100" s="194">
        <f>ROUND(I100*H100,2)</f>
        <v>0</v>
      </c>
      <c r="BL100" s="21" t="s">
        <v>141</v>
      </c>
      <c r="BM100" s="193" t="s">
        <v>151</v>
      </c>
    </row>
    <row r="101" spans="1:65" s="2" customFormat="1" ht="11.25">
      <c r="A101" s="38"/>
      <c r="B101" s="39"/>
      <c r="C101" s="40"/>
      <c r="D101" s="195" t="s">
        <v>144</v>
      </c>
      <c r="E101" s="40"/>
      <c r="F101" s="196" t="s">
        <v>152</v>
      </c>
      <c r="G101" s="40"/>
      <c r="H101" s="40"/>
      <c r="I101" s="197"/>
      <c r="J101" s="40"/>
      <c r="K101" s="40"/>
      <c r="L101" s="43"/>
      <c r="M101" s="198"/>
      <c r="N101" s="199"/>
      <c r="O101" s="68"/>
      <c r="P101" s="68"/>
      <c r="Q101" s="68"/>
      <c r="R101" s="68"/>
      <c r="S101" s="68"/>
      <c r="T101" s="69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T101" s="21" t="s">
        <v>144</v>
      </c>
      <c r="AU101" s="21" t="s">
        <v>142</v>
      </c>
    </row>
    <row r="102" spans="1:65" s="13" customFormat="1" ht="11.25">
      <c r="B102" s="200"/>
      <c r="C102" s="201"/>
      <c r="D102" s="202" t="s">
        <v>146</v>
      </c>
      <c r="E102" s="203" t="s">
        <v>19</v>
      </c>
      <c r="F102" s="204" t="s">
        <v>153</v>
      </c>
      <c r="G102" s="201"/>
      <c r="H102" s="205">
        <v>16.620999999999999</v>
      </c>
      <c r="I102" s="206"/>
      <c r="J102" s="201"/>
      <c r="K102" s="201"/>
      <c r="L102" s="207"/>
      <c r="M102" s="208"/>
      <c r="N102" s="209"/>
      <c r="O102" s="209"/>
      <c r="P102" s="209"/>
      <c r="Q102" s="209"/>
      <c r="R102" s="209"/>
      <c r="S102" s="209"/>
      <c r="T102" s="210"/>
      <c r="AT102" s="211" t="s">
        <v>146</v>
      </c>
      <c r="AU102" s="211" t="s">
        <v>142</v>
      </c>
      <c r="AV102" s="13" t="s">
        <v>88</v>
      </c>
      <c r="AW102" s="13" t="s">
        <v>33</v>
      </c>
      <c r="AX102" s="13" t="s">
        <v>72</v>
      </c>
      <c r="AY102" s="211" t="s">
        <v>131</v>
      </c>
    </row>
    <row r="103" spans="1:65" s="14" customFormat="1" ht="11.25">
      <c r="B103" s="212"/>
      <c r="C103" s="213"/>
      <c r="D103" s="202" t="s">
        <v>146</v>
      </c>
      <c r="E103" s="214" t="s">
        <v>19</v>
      </c>
      <c r="F103" s="215" t="s">
        <v>148</v>
      </c>
      <c r="G103" s="213"/>
      <c r="H103" s="216">
        <v>16.620999999999999</v>
      </c>
      <c r="I103" s="217"/>
      <c r="J103" s="213"/>
      <c r="K103" s="213"/>
      <c r="L103" s="218"/>
      <c r="M103" s="219"/>
      <c r="N103" s="220"/>
      <c r="O103" s="220"/>
      <c r="P103" s="220"/>
      <c r="Q103" s="220"/>
      <c r="R103" s="220"/>
      <c r="S103" s="220"/>
      <c r="T103" s="221"/>
      <c r="AT103" s="222" t="s">
        <v>146</v>
      </c>
      <c r="AU103" s="222" t="s">
        <v>142</v>
      </c>
      <c r="AV103" s="14" t="s">
        <v>142</v>
      </c>
      <c r="AW103" s="14" t="s">
        <v>33</v>
      </c>
      <c r="AX103" s="14" t="s">
        <v>80</v>
      </c>
      <c r="AY103" s="222" t="s">
        <v>131</v>
      </c>
    </row>
    <row r="104" spans="1:65" s="12" customFormat="1" ht="22.9" customHeight="1">
      <c r="B104" s="166"/>
      <c r="C104" s="167"/>
      <c r="D104" s="168" t="s">
        <v>71</v>
      </c>
      <c r="E104" s="180" t="s">
        <v>154</v>
      </c>
      <c r="F104" s="180" t="s">
        <v>155</v>
      </c>
      <c r="G104" s="167"/>
      <c r="H104" s="167"/>
      <c r="I104" s="170"/>
      <c r="J104" s="181">
        <f>BK104</f>
        <v>0</v>
      </c>
      <c r="K104" s="167"/>
      <c r="L104" s="172"/>
      <c r="M104" s="173"/>
      <c r="N104" s="174"/>
      <c r="O104" s="174"/>
      <c r="P104" s="175">
        <f>P105+P110+P120</f>
        <v>0</v>
      </c>
      <c r="Q104" s="174"/>
      <c r="R104" s="175">
        <f>R105+R110+R120</f>
        <v>7.2635199999999999E-3</v>
      </c>
      <c r="S104" s="174"/>
      <c r="T104" s="176">
        <f>T105+T110+T120</f>
        <v>7.9436000000000007E-2</v>
      </c>
      <c r="AR104" s="177" t="s">
        <v>80</v>
      </c>
      <c r="AT104" s="178" t="s">
        <v>71</v>
      </c>
      <c r="AU104" s="178" t="s">
        <v>80</v>
      </c>
      <c r="AY104" s="177" t="s">
        <v>131</v>
      </c>
      <c r="BK104" s="179">
        <f>BK105+BK110+BK120</f>
        <v>0</v>
      </c>
    </row>
    <row r="105" spans="1:65" s="12" customFormat="1" ht="20.85" customHeight="1">
      <c r="B105" s="166"/>
      <c r="C105" s="167"/>
      <c r="D105" s="168" t="s">
        <v>71</v>
      </c>
      <c r="E105" s="180" t="s">
        <v>156</v>
      </c>
      <c r="F105" s="180" t="s">
        <v>157</v>
      </c>
      <c r="G105" s="167"/>
      <c r="H105" s="167"/>
      <c r="I105" s="170"/>
      <c r="J105" s="181">
        <f>BK105</f>
        <v>0</v>
      </c>
      <c r="K105" s="167"/>
      <c r="L105" s="172"/>
      <c r="M105" s="173"/>
      <c r="N105" s="174"/>
      <c r="O105" s="174"/>
      <c r="P105" s="175">
        <f>SUM(P106:P109)</f>
        <v>0</v>
      </c>
      <c r="Q105" s="174"/>
      <c r="R105" s="175">
        <f>SUM(R106:R109)</f>
        <v>0</v>
      </c>
      <c r="S105" s="174"/>
      <c r="T105" s="176">
        <f>SUM(T106:T109)</f>
        <v>0</v>
      </c>
      <c r="AR105" s="177" t="s">
        <v>80</v>
      </c>
      <c r="AT105" s="178" t="s">
        <v>71</v>
      </c>
      <c r="AU105" s="178" t="s">
        <v>88</v>
      </c>
      <c r="AY105" s="177" t="s">
        <v>131</v>
      </c>
      <c r="BK105" s="179">
        <f>SUM(BK106:BK109)</f>
        <v>0</v>
      </c>
    </row>
    <row r="106" spans="1:65" s="2" customFormat="1" ht="24.2" customHeight="1">
      <c r="A106" s="38"/>
      <c r="B106" s="39"/>
      <c r="C106" s="182" t="s">
        <v>142</v>
      </c>
      <c r="D106" s="182" t="s">
        <v>136</v>
      </c>
      <c r="E106" s="183" t="s">
        <v>158</v>
      </c>
      <c r="F106" s="184" t="s">
        <v>159</v>
      </c>
      <c r="G106" s="185" t="s">
        <v>139</v>
      </c>
      <c r="H106" s="186">
        <v>3.238</v>
      </c>
      <c r="I106" s="187"/>
      <c r="J106" s="188">
        <f>ROUND(I106*H106,2)</f>
        <v>0</v>
      </c>
      <c r="K106" s="184" t="s">
        <v>140</v>
      </c>
      <c r="L106" s="43"/>
      <c r="M106" s="189" t="s">
        <v>19</v>
      </c>
      <c r="N106" s="190" t="s">
        <v>44</v>
      </c>
      <c r="O106" s="68"/>
      <c r="P106" s="191">
        <f>O106*H106</f>
        <v>0</v>
      </c>
      <c r="Q106" s="191">
        <v>0</v>
      </c>
      <c r="R106" s="191">
        <f>Q106*H106</f>
        <v>0</v>
      </c>
      <c r="S106" s="191">
        <v>0</v>
      </c>
      <c r="T106" s="192">
        <f>S106*H106</f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193" t="s">
        <v>141</v>
      </c>
      <c r="AT106" s="193" t="s">
        <v>136</v>
      </c>
      <c r="AU106" s="193" t="s">
        <v>142</v>
      </c>
      <c r="AY106" s="21" t="s">
        <v>131</v>
      </c>
      <c r="BE106" s="194">
        <f>IF(N106="základní",J106,0)</f>
        <v>0</v>
      </c>
      <c r="BF106" s="194">
        <f>IF(N106="snížená",J106,0)</f>
        <v>0</v>
      </c>
      <c r="BG106" s="194">
        <f>IF(N106="zákl. přenesená",J106,0)</f>
        <v>0</v>
      </c>
      <c r="BH106" s="194">
        <f>IF(N106="sníž. přenesená",J106,0)</f>
        <v>0</v>
      </c>
      <c r="BI106" s="194">
        <f>IF(N106="nulová",J106,0)</f>
        <v>0</v>
      </c>
      <c r="BJ106" s="21" t="s">
        <v>88</v>
      </c>
      <c r="BK106" s="194">
        <f>ROUND(I106*H106,2)</f>
        <v>0</v>
      </c>
      <c r="BL106" s="21" t="s">
        <v>141</v>
      </c>
      <c r="BM106" s="193" t="s">
        <v>160</v>
      </c>
    </row>
    <row r="107" spans="1:65" s="2" customFormat="1" ht="11.25">
      <c r="A107" s="38"/>
      <c r="B107" s="39"/>
      <c r="C107" s="40"/>
      <c r="D107" s="195" t="s">
        <v>144</v>
      </c>
      <c r="E107" s="40"/>
      <c r="F107" s="196" t="s">
        <v>161</v>
      </c>
      <c r="G107" s="40"/>
      <c r="H107" s="40"/>
      <c r="I107" s="197"/>
      <c r="J107" s="40"/>
      <c r="K107" s="40"/>
      <c r="L107" s="43"/>
      <c r="M107" s="198"/>
      <c r="N107" s="199"/>
      <c r="O107" s="68"/>
      <c r="P107" s="68"/>
      <c r="Q107" s="68"/>
      <c r="R107" s="68"/>
      <c r="S107" s="68"/>
      <c r="T107" s="69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T107" s="21" t="s">
        <v>144</v>
      </c>
      <c r="AU107" s="21" t="s">
        <v>142</v>
      </c>
    </row>
    <row r="108" spans="1:65" s="13" customFormat="1" ht="11.25">
      <c r="B108" s="200"/>
      <c r="C108" s="201"/>
      <c r="D108" s="202" t="s">
        <v>146</v>
      </c>
      <c r="E108" s="203" t="s">
        <v>19</v>
      </c>
      <c r="F108" s="204" t="s">
        <v>147</v>
      </c>
      <c r="G108" s="201"/>
      <c r="H108" s="205">
        <v>3.238</v>
      </c>
      <c r="I108" s="206"/>
      <c r="J108" s="201"/>
      <c r="K108" s="201"/>
      <c r="L108" s="207"/>
      <c r="M108" s="208"/>
      <c r="N108" s="209"/>
      <c r="O108" s="209"/>
      <c r="P108" s="209"/>
      <c r="Q108" s="209"/>
      <c r="R108" s="209"/>
      <c r="S108" s="209"/>
      <c r="T108" s="210"/>
      <c r="AT108" s="211" t="s">
        <v>146</v>
      </c>
      <c r="AU108" s="211" t="s">
        <v>142</v>
      </c>
      <c r="AV108" s="13" t="s">
        <v>88</v>
      </c>
      <c r="AW108" s="13" t="s">
        <v>33</v>
      </c>
      <c r="AX108" s="13" t="s">
        <v>72</v>
      </c>
      <c r="AY108" s="211" t="s">
        <v>131</v>
      </c>
    </row>
    <row r="109" spans="1:65" s="14" customFormat="1" ht="11.25">
      <c r="B109" s="212"/>
      <c r="C109" s="213"/>
      <c r="D109" s="202" t="s">
        <v>146</v>
      </c>
      <c r="E109" s="214" t="s">
        <v>19</v>
      </c>
      <c r="F109" s="215" t="s">
        <v>148</v>
      </c>
      <c r="G109" s="213"/>
      <c r="H109" s="216">
        <v>3.238</v>
      </c>
      <c r="I109" s="217"/>
      <c r="J109" s="213"/>
      <c r="K109" s="213"/>
      <c r="L109" s="218"/>
      <c r="M109" s="219"/>
      <c r="N109" s="220"/>
      <c r="O109" s="220"/>
      <c r="P109" s="220"/>
      <c r="Q109" s="220"/>
      <c r="R109" s="220"/>
      <c r="S109" s="220"/>
      <c r="T109" s="221"/>
      <c r="AT109" s="222" t="s">
        <v>146</v>
      </c>
      <c r="AU109" s="222" t="s">
        <v>142</v>
      </c>
      <c r="AV109" s="14" t="s">
        <v>142</v>
      </c>
      <c r="AW109" s="14" t="s">
        <v>33</v>
      </c>
      <c r="AX109" s="14" t="s">
        <v>80</v>
      </c>
      <c r="AY109" s="222" t="s">
        <v>131</v>
      </c>
    </row>
    <row r="110" spans="1:65" s="12" customFormat="1" ht="20.85" customHeight="1">
      <c r="B110" s="166"/>
      <c r="C110" s="167"/>
      <c r="D110" s="168" t="s">
        <v>71</v>
      </c>
      <c r="E110" s="180" t="s">
        <v>162</v>
      </c>
      <c r="F110" s="180" t="s">
        <v>163</v>
      </c>
      <c r="G110" s="167"/>
      <c r="H110" s="167"/>
      <c r="I110" s="170"/>
      <c r="J110" s="181">
        <f>BK110</f>
        <v>0</v>
      </c>
      <c r="K110" s="167"/>
      <c r="L110" s="172"/>
      <c r="M110" s="173"/>
      <c r="N110" s="174"/>
      <c r="O110" s="174"/>
      <c r="P110" s="175">
        <f>SUM(P111:P119)</f>
        <v>0</v>
      </c>
      <c r="Q110" s="174"/>
      <c r="R110" s="175">
        <f>SUM(R111:R119)</f>
        <v>7.2635199999999999E-3</v>
      </c>
      <c r="S110" s="174"/>
      <c r="T110" s="176">
        <f>SUM(T111:T119)</f>
        <v>0</v>
      </c>
      <c r="AR110" s="177" t="s">
        <v>80</v>
      </c>
      <c r="AT110" s="178" t="s">
        <v>71</v>
      </c>
      <c r="AU110" s="178" t="s">
        <v>88</v>
      </c>
      <c r="AY110" s="177" t="s">
        <v>131</v>
      </c>
      <c r="BK110" s="179">
        <f>SUM(BK111:BK119)</f>
        <v>0</v>
      </c>
    </row>
    <row r="111" spans="1:65" s="2" customFormat="1" ht="24.2" customHeight="1">
      <c r="A111" s="38"/>
      <c r="B111" s="39"/>
      <c r="C111" s="182" t="s">
        <v>141</v>
      </c>
      <c r="D111" s="182" t="s">
        <v>136</v>
      </c>
      <c r="E111" s="183" t="s">
        <v>164</v>
      </c>
      <c r="F111" s="184" t="s">
        <v>165</v>
      </c>
      <c r="G111" s="185" t="s">
        <v>139</v>
      </c>
      <c r="H111" s="186">
        <v>5.3380000000000001</v>
      </c>
      <c r="I111" s="187"/>
      <c r="J111" s="188">
        <f>ROUND(I111*H111,2)</f>
        <v>0</v>
      </c>
      <c r="K111" s="184" t="s">
        <v>140</v>
      </c>
      <c r="L111" s="43"/>
      <c r="M111" s="189" t="s">
        <v>19</v>
      </c>
      <c r="N111" s="190" t="s">
        <v>44</v>
      </c>
      <c r="O111" s="68"/>
      <c r="P111" s="191">
        <f>O111*H111</f>
        <v>0</v>
      </c>
      <c r="Q111" s="191">
        <v>4.0000000000000003E-5</v>
      </c>
      <c r="R111" s="191">
        <f>Q111*H111</f>
        <v>2.1352000000000003E-4</v>
      </c>
      <c r="S111" s="191">
        <v>0</v>
      </c>
      <c r="T111" s="192">
        <f>S111*H111</f>
        <v>0</v>
      </c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R111" s="193" t="s">
        <v>141</v>
      </c>
      <c r="AT111" s="193" t="s">
        <v>136</v>
      </c>
      <c r="AU111" s="193" t="s">
        <v>142</v>
      </c>
      <c r="AY111" s="21" t="s">
        <v>131</v>
      </c>
      <c r="BE111" s="194">
        <f>IF(N111="základní",J111,0)</f>
        <v>0</v>
      </c>
      <c r="BF111" s="194">
        <f>IF(N111="snížená",J111,0)</f>
        <v>0</v>
      </c>
      <c r="BG111" s="194">
        <f>IF(N111="zákl. přenesená",J111,0)</f>
        <v>0</v>
      </c>
      <c r="BH111" s="194">
        <f>IF(N111="sníž. přenesená",J111,0)</f>
        <v>0</v>
      </c>
      <c r="BI111" s="194">
        <f>IF(N111="nulová",J111,0)</f>
        <v>0</v>
      </c>
      <c r="BJ111" s="21" t="s">
        <v>88</v>
      </c>
      <c r="BK111" s="194">
        <f>ROUND(I111*H111,2)</f>
        <v>0</v>
      </c>
      <c r="BL111" s="21" t="s">
        <v>141</v>
      </c>
      <c r="BM111" s="193" t="s">
        <v>166</v>
      </c>
    </row>
    <row r="112" spans="1:65" s="2" customFormat="1" ht="11.25">
      <c r="A112" s="38"/>
      <c r="B112" s="39"/>
      <c r="C112" s="40"/>
      <c r="D112" s="195" t="s">
        <v>144</v>
      </c>
      <c r="E112" s="40"/>
      <c r="F112" s="196" t="s">
        <v>167</v>
      </c>
      <c r="G112" s="40"/>
      <c r="H112" s="40"/>
      <c r="I112" s="197"/>
      <c r="J112" s="40"/>
      <c r="K112" s="40"/>
      <c r="L112" s="43"/>
      <c r="M112" s="198"/>
      <c r="N112" s="199"/>
      <c r="O112" s="68"/>
      <c r="P112" s="68"/>
      <c r="Q112" s="68"/>
      <c r="R112" s="68"/>
      <c r="S112" s="68"/>
      <c r="T112" s="69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T112" s="21" t="s">
        <v>144</v>
      </c>
      <c r="AU112" s="21" t="s">
        <v>142</v>
      </c>
    </row>
    <row r="113" spans="1:65" s="13" customFormat="1" ht="11.25">
      <c r="B113" s="200"/>
      <c r="C113" s="201"/>
      <c r="D113" s="202" t="s">
        <v>146</v>
      </c>
      <c r="E113" s="203" t="s">
        <v>19</v>
      </c>
      <c r="F113" s="204" t="s">
        <v>168</v>
      </c>
      <c r="G113" s="201"/>
      <c r="H113" s="205">
        <v>3.238</v>
      </c>
      <c r="I113" s="206"/>
      <c r="J113" s="201"/>
      <c r="K113" s="201"/>
      <c r="L113" s="207"/>
      <c r="M113" s="208"/>
      <c r="N113" s="209"/>
      <c r="O113" s="209"/>
      <c r="P113" s="209"/>
      <c r="Q113" s="209"/>
      <c r="R113" s="209"/>
      <c r="S113" s="209"/>
      <c r="T113" s="210"/>
      <c r="AT113" s="211" t="s">
        <v>146</v>
      </c>
      <c r="AU113" s="211" t="s">
        <v>142</v>
      </c>
      <c r="AV113" s="13" t="s">
        <v>88</v>
      </c>
      <c r="AW113" s="13" t="s">
        <v>33</v>
      </c>
      <c r="AX113" s="13" t="s">
        <v>72</v>
      </c>
      <c r="AY113" s="211" t="s">
        <v>131</v>
      </c>
    </row>
    <row r="114" spans="1:65" s="13" customFormat="1" ht="11.25">
      <c r="B114" s="200"/>
      <c r="C114" s="201"/>
      <c r="D114" s="202" t="s">
        <v>146</v>
      </c>
      <c r="E114" s="203" t="s">
        <v>19</v>
      </c>
      <c r="F114" s="204" t="s">
        <v>169</v>
      </c>
      <c r="G114" s="201"/>
      <c r="H114" s="205">
        <v>2.1</v>
      </c>
      <c r="I114" s="206"/>
      <c r="J114" s="201"/>
      <c r="K114" s="201"/>
      <c r="L114" s="207"/>
      <c r="M114" s="208"/>
      <c r="N114" s="209"/>
      <c r="O114" s="209"/>
      <c r="P114" s="209"/>
      <c r="Q114" s="209"/>
      <c r="R114" s="209"/>
      <c r="S114" s="209"/>
      <c r="T114" s="210"/>
      <c r="AT114" s="211" t="s">
        <v>146</v>
      </c>
      <c r="AU114" s="211" t="s">
        <v>142</v>
      </c>
      <c r="AV114" s="13" t="s">
        <v>88</v>
      </c>
      <c r="AW114" s="13" t="s">
        <v>33</v>
      </c>
      <c r="AX114" s="13" t="s">
        <v>72</v>
      </c>
      <c r="AY114" s="211" t="s">
        <v>131</v>
      </c>
    </row>
    <row r="115" spans="1:65" s="14" customFormat="1" ht="11.25">
      <c r="B115" s="212"/>
      <c r="C115" s="213"/>
      <c r="D115" s="202" t="s">
        <v>146</v>
      </c>
      <c r="E115" s="214" t="s">
        <v>19</v>
      </c>
      <c r="F115" s="215" t="s">
        <v>148</v>
      </c>
      <c r="G115" s="213"/>
      <c r="H115" s="216">
        <v>5.3380000000000001</v>
      </c>
      <c r="I115" s="217"/>
      <c r="J115" s="213"/>
      <c r="K115" s="213"/>
      <c r="L115" s="218"/>
      <c r="M115" s="219"/>
      <c r="N115" s="220"/>
      <c r="O115" s="220"/>
      <c r="P115" s="220"/>
      <c r="Q115" s="220"/>
      <c r="R115" s="220"/>
      <c r="S115" s="220"/>
      <c r="T115" s="221"/>
      <c r="AT115" s="222" t="s">
        <v>146</v>
      </c>
      <c r="AU115" s="222" t="s">
        <v>142</v>
      </c>
      <c r="AV115" s="14" t="s">
        <v>142</v>
      </c>
      <c r="AW115" s="14" t="s">
        <v>33</v>
      </c>
      <c r="AX115" s="14" t="s">
        <v>80</v>
      </c>
      <c r="AY115" s="222" t="s">
        <v>131</v>
      </c>
    </row>
    <row r="116" spans="1:65" s="2" customFormat="1" ht="24.2" customHeight="1">
      <c r="A116" s="38"/>
      <c r="B116" s="39"/>
      <c r="C116" s="182" t="s">
        <v>170</v>
      </c>
      <c r="D116" s="182" t="s">
        <v>136</v>
      </c>
      <c r="E116" s="183" t="s">
        <v>171</v>
      </c>
      <c r="F116" s="184" t="s">
        <v>172</v>
      </c>
      <c r="G116" s="185" t="s">
        <v>173</v>
      </c>
      <c r="H116" s="186">
        <v>1</v>
      </c>
      <c r="I116" s="187"/>
      <c r="J116" s="188">
        <f>ROUND(I116*H116,2)</f>
        <v>0</v>
      </c>
      <c r="K116" s="184" t="s">
        <v>140</v>
      </c>
      <c r="L116" s="43"/>
      <c r="M116" s="189" t="s">
        <v>19</v>
      </c>
      <c r="N116" s="190" t="s">
        <v>44</v>
      </c>
      <c r="O116" s="68"/>
      <c r="P116" s="191">
        <f>O116*H116</f>
        <v>0</v>
      </c>
      <c r="Q116" s="191">
        <v>1.0000000000000001E-5</v>
      </c>
      <c r="R116" s="191">
        <f>Q116*H116</f>
        <v>1.0000000000000001E-5</v>
      </c>
      <c r="S116" s="191">
        <v>0</v>
      </c>
      <c r="T116" s="192">
        <f>S116*H116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R116" s="193" t="s">
        <v>141</v>
      </c>
      <c r="AT116" s="193" t="s">
        <v>136</v>
      </c>
      <c r="AU116" s="193" t="s">
        <v>142</v>
      </c>
      <c r="AY116" s="21" t="s">
        <v>131</v>
      </c>
      <c r="BE116" s="194">
        <f>IF(N116="základní",J116,0)</f>
        <v>0</v>
      </c>
      <c r="BF116" s="194">
        <f>IF(N116="snížená",J116,0)</f>
        <v>0</v>
      </c>
      <c r="BG116" s="194">
        <f>IF(N116="zákl. přenesená",J116,0)</f>
        <v>0</v>
      </c>
      <c r="BH116" s="194">
        <f>IF(N116="sníž. přenesená",J116,0)</f>
        <v>0</v>
      </c>
      <c r="BI116" s="194">
        <f>IF(N116="nulová",J116,0)</f>
        <v>0</v>
      </c>
      <c r="BJ116" s="21" t="s">
        <v>88</v>
      </c>
      <c r="BK116" s="194">
        <f>ROUND(I116*H116,2)</f>
        <v>0</v>
      </c>
      <c r="BL116" s="21" t="s">
        <v>141</v>
      </c>
      <c r="BM116" s="193" t="s">
        <v>174</v>
      </c>
    </row>
    <row r="117" spans="1:65" s="2" customFormat="1" ht="11.25">
      <c r="A117" s="38"/>
      <c r="B117" s="39"/>
      <c r="C117" s="40"/>
      <c r="D117" s="195" t="s">
        <v>144</v>
      </c>
      <c r="E117" s="40"/>
      <c r="F117" s="196" t="s">
        <v>175</v>
      </c>
      <c r="G117" s="40"/>
      <c r="H117" s="40"/>
      <c r="I117" s="197"/>
      <c r="J117" s="40"/>
      <c r="K117" s="40"/>
      <c r="L117" s="43"/>
      <c r="M117" s="198"/>
      <c r="N117" s="199"/>
      <c r="O117" s="68"/>
      <c r="P117" s="68"/>
      <c r="Q117" s="68"/>
      <c r="R117" s="68"/>
      <c r="S117" s="68"/>
      <c r="T117" s="69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T117" s="21" t="s">
        <v>144</v>
      </c>
      <c r="AU117" s="21" t="s">
        <v>142</v>
      </c>
    </row>
    <row r="118" spans="1:65" s="2" customFormat="1" ht="16.5" customHeight="1">
      <c r="A118" s="38"/>
      <c r="B118" s="39"/>
      <c r="C118" s="223" t="s">
        <v>132</v>
      </c>
      <c r="D118" s="223" t="s">
        <v>176</v>
      </c>
      <c r="E118" s="224" t="s">
        <v>177</v>
      </c>
      <c r="F118" s="225" t="s">
        <v>178</v>
      </c>
      <c r="G118" s="226" t="s">
        <v>173</v>
      </c>
      <c r="H118" s="227">
        <v>1</v>
      </c>
      <c r="I118" s="228"/>
      <c r="J118" s="229">
        <f>ROUND(I118*H118,2)</f>
        <v>0</v>
      </c>
      <c r="K118" s="225" t="s">
        <v>19</v>
      </c>
      <c r="L118" s="230"/>
      <c r="M118" s="231" t="s">
        <v>19</v>
      </c>
      <c r="N118" s="232" t="s">
        <v>44</v>
      </c>
      <c r="O118" s="68"/>
      <c r="P118" s="191">
        <f>O118*H118</f>
        <v>0</v>
      </c>
      <c r="Q118" s="191">
        <v>4.0000000000000003E-5</v>
      </c>
      <c r="R118" s="191">
        <f>Q118*H118</f>
        <v>4.0000000000000003E-5</v>
      </c>
      <c r="S118" s="191">
        <v>0</v>
      </c>
      <c r="T118" s="192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193" t="s">
        <v>179</v>
      </c>
      <c r="AT118" s="193" t="s">
        <v>176</v>
      </c>
      <c r="AU118" s="193" t="s">
        <v>142</v>
      </c>
      <c r="AY118" s="21" t="s">
        <v>131</v>
      </c>
      <c r="BE118" s="194">
        <f>IF(N118="základní",J118,0)</f>
        <v>0</v>
      </c>
      <c r="BF118" s="194">
        <f>IF(N118="snížená",J118,0)</f>
        <v>0</v>
      </c>
      <c r="BG118" s="194">
        <f>IF(N118="zákl. přenesená",J118,0)</f>
        <v>0</v>
      </c>
      <c r="BH118" s="194">
        <f>IF(N118="sníž. přenesená",J118,0)</f>
        <v>0</v>
      </c>
      <c r="BI118" s="194">
        <f>IF(N118="nulová",J118,0)</f>
        <v>0</v>
      </c>
      <c r="BJ118" s="21" t="s">
        <v>88</v>
      </c>
      <c r="BK118" s="194">
        <f>ROUND(I118*H118,2)</f>
        <v>0</v>
      </c>
      <c r="BL118" s="21" t="s">
        <v>141</v>
      </c>
      <c r="BM118" s="193" t="s">
        <v>180</v>
      </c>
    </row>
    <row r="119" spans="1:65" s="2" customFormat="1" ht="101.25" customHeight="1">
      <c r="A119" s="38"/>
      <c r="B119" s="39"/>
      <c r="C119" s="182" t="s">
        <v>181</v>
      </c>
      <c r="D119" s="182" t="s">
        <v>136</v>
      </c>
      <c r="E119" s="183" t="s">
        <v>182</v>
      </c>
      <c r="F119" s="184" t="s">
        <v>183</v>
      </c>
      <c r="G119" s="185" t="s">
        <v>173</v>
      </c>
      <c r="H119" s="186">
        <v>1</v>
      </c>
      <c r="I119" s="187"/>
      <c r="J119" s="188">
        <f>ROUND(I119*H119,2)</f>
        <v>0</v>
      </c>
      <c r="K119" s="184" t="s">
        <v>19</v>
      </c>
      <c r="L119" s="43"/>
      <c r="M119" s="189" t="s">
        <v>19</v>
      </c>
      <c r="N119" s="190" t="s">
        <v>44</v>
      </c>
      <c r="O119" s="68"/>
      <c r="P119" s="191">
        <f>O119*H119</f>
        <v>0</v>
      </c>
      <c r="Q119" s="191">
        <v>7.0000000000000001E-3</v>
      </c>
      <c r="R119" s="191">
        <f>Q119*H119</f>
        <v>7.0000000000000001E-3</v>
      </c>
      <c r="S119" s="191">
        <v>0</v>
      </c>
      <c r="T119" s="192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193" t="s">
        <v>141</v>
      </c>
      <c r="AT119" s="193" t="s">
        <v>136</v>
      </c>
      <c r="AU119" s="193" t="s">
        <v>142</v>
      </c>
      <c r="AY119" s="21" t="s">
        <v>131</v>
      </c>
      <c r="BE119" s="194">
        <f>IF(N119="základní",J119,0)</f>
        <v>0</v>
      </c>
      <c r="BF119" s="194">
        <f>IF(N119="snížená",J119,0)</f>
        <v>0</v>
      </c>
      <c r="BG119" s="194">
        <f>IF(N119="zákl. přenesená",J119,0)</f>
        <v>0</v>
      </c>
      <c r="BH119" s="194">
        <f>IF(N119="sníž. přenesená",J119,0)</f>
        <v>0</v>
      </c>
      <c r="BI119" s="194">
        <f>IF(N119="nulová",J119,0)</f>
        <v>0</v>
      </c>
      <c r="BJ119" s="21" t="s">
        <v>88</v>
      </c>
      <c r="BK119" s="194">
        <f>ROUND(I119*H119,2)</f>
        <v>0</v>
      </c>
      <c r="BL119" s="21" t="s">
        <v>141</v>
      </c>
      <c r="BM119" s="193" t="s">
        <v>184</v>
      </c>
    </row>
    <row r="120" spans="1:65" s="12" customFormat="1" ht="20.85" customHeight="1">
      <c r="B120" s="166"/>
      <c r="C120" s="167"/>
      <c r="D120" s="168" t="s">
        <v>71</v>
      </c>
      <c r="E120" s="180" t="s">
        <v>185</v>
      </c>
      <c r="F120" s="180" t="s">
        <v>186</v>
      </c>
      <c r="G120" s="167"/>
      <c r="H120" s="167"/>
      <c r="I120" s="170"/>
      <c r="J120" s="181">
        <f>BK120</f>
        <v>0</v>
      </c>
      <c r="K120" s="167"/>
      <c r="L120" s="172"/>
      <c r="M120" s="173"/>
      <c r="N120" s="174"/>
      <c r="O120" s="174"/>
      <c r="P120" s="175">
        <f>SUM(P121:P125)</f>
        <v>0</v>
      </c>
      <c r="Q120" s="174"/>
      <c r="R120" s="175">
        <f>SUM(R121:R125)</f>
        <v>0</v>
      </c>
      <c r="S120" s="174"/>
      <c r="T120" s="176">
        <f>SUM(T121:T125)</f>
        <v>7.9436000000000007E-2</v>
      </c>
      <c r="AR120" s="177" t="s">
        <v>80</v>
      </c>
      <c r="AT120" s="178" t="s">
        <v>71</v>
      </c>
      <c r="AU120" s="178" t="s">
        <v>88</v>
      </c>
      <c r="AY120" s="177" t="s">
        <v>131</v>
      </c>
      <c r="BK120" s="179">
        <f>SUM(BK121:BK125)</f>
        <v>0</v>
      </c>
    </row>
    <row r="121" spans="1:65" s="2" customFormat="1" ht="24.2" customHeight="1">
      <c r="A121" s="38"/>
      <c r="B121" s="39"/>
      <c r="C121" s="182" t="s">
        <v>179</v>
      </c>
      <c r="D121" s="182" t="s">
        <v>136</v>
      </c>
      <c r="E121" s="183" t="s">
        <v>187</v>
      </c>
      <c r="F121" s="184" t="s">
        <v>188</v>
      </c>
      <c r="G121" s="185" t="s">
        <v>139</v>
      </c>
      <c r="H121" s="186">
        <v>19.859000000000002</v>
      </c>
      <c r="I121" s="187"/>
      <c r="J121" s="188">
        <f>ROUND(I121*H121,2)</f>
        <v>0</v>
      </c>
      <c r="K121" s="184" t="s">
        <v>140</v>
      </c>
      <c r="L121" s="43"/>
      <c r="M121" s="189" t="s">
        <v>19</v>
      </c>
      <c r="N121" s="190" t="s">
        <v>44</v>
      </c>
      <c r="O121" s="68"/>
      <c r="P121" s="191">
        <f>O121*H121</f>
        <v>0</v>
      </c>
      <c r="Q121" s="191">
        <v>0</v>
      </c>
      <c r="R121" s="191">
        <f>Q121*H121</f>
        <v>0</v>
      </c>
      <c r="S121" s="191">
        <v>4.0000000000000001E-3</v>
      </c>
      <c r="T121" s="192">
        <f>S121*H121</f>
        <v>7.9436000000000007E-2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193" t="s">
        <v>141</v>
      </c>
      <c r="AT121" s="193" t="s">
        <v>136</v>
      </c>
      <c r="AU121" s="193" t="s">
        <v>142</v>
      </c>
      <c r="AY121" s="21" t="s">
        <v>131</v>
      </c>
      <c r="BE121" s="194">
        <f>IF(N121="základní",J121,0)</f>
        <v>0</v>
      </c>
      <c r="BF121" s="194">
        <f>IF(N121="snížená",J121,0)</f>
        <v>0</v>
      </c>
      <c r="BG121" s="194">
        <f>IF(N121="zákl. přenesená",J121,0)</f>
        <v>0</v>
      </c>
      <c r="BH121" s="194">
        <f>IF(N121="sníž. přenesená",J121,0)</f>
        <v>0</v>
      </c>
      <c r="BI121" s="194">
        <f>IF(N121="nulová",J121,0)</f>
        <v>0</v>
      </c>
      <c r="BJ121" s="21" t="s">
        <v>88</v>
      </c>
      <c r="BK121" s="194">
        <f>ROUND(I121*H121,2)</f>
        <v>0</v>
      </c>
      <c r="BL121" s="21" t="s">
        <v>141</v>
      </c>
      <c r="BM121" s="193" t="s">
        <v>189</v>
      </c>
    </row>
    <row r="122" spans="1:65" s="2" customFormat="1" ht="11.25">
      <c r="A122" s="38"/>
      <c r="B122" s="39"/>
      <c r="C122" s="40"/>
      <c r="D122" s="195" t="s">
        <v>144</v>
      </c>
      <c r="E122" s="40"/>
      <c r="F122" s="196" t="s">
        <v>190</v>
      </c>
      <c r="G122" s="40"/>
      <c r="H122" s="40"/>
      <c r="I122" s="197"/>
      <c r="J122" s="40"/>
      <c r="K122" s="40"/>
      <c r="L122" s="43"/>
      <c r="M122" s="198"/>
      <c r="N122" s="199"/>
      <c r="O122" s="68"/>
      <c r="P122" s="68"/>
      <c r="Q122" s="68"/>
      <c r="R122" s="68"/>
      <c r="S122" s="68"/>
      <c r="T122" s="69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21" t="s">
        <v>144</v>
      </c>
      <c r="AU122" s="21" t="s">
        <v>142</v>
      </c>
    </row>
    <row r="123" spans="1:65" s="13" customFormat="1" ht="11.25">
      <c r="B123" s="200"/>
      <c r="C123" s="201"/>
      <c r="D123" s="202" t="s">
        <v>146</v>
      </c>
      <c r="E123" s="203" t="s">
        <v>19</v>
      </c>
      <c r="F123" s="204" t="s">
        <v>191</v>
      </c>
      <c r="G123" s="201"/>
      <c r="H123" s="205">
        <v>3.238</v>
      </c>
      <c r="I123" s="206"/>
      <c r="J123" s="201"/>
      <c r="K123" s="201"/>
      <c r="L123" s="207"/>
      <c r="M123" s="208"/>
      <c r="N123" s="209"/>
      <c r="O123" s="209"/>
      <c r="P123" s="209"/>
      <c r="Q123" s="209"/>
      <c r="R123" s="209"/>
      <c r="S123" s="209"/>
      <c r="T123" s="210"/>
      <c r="AT123" s="211" t="s">
        <v>146</v>
      </c>
      <c r="AU123" s="211" t="s">
        <v>142</v>
      </c>
      <c r="AV123" s="13" t="s">
        <v>88</v>
      </c>
      <c r="AW123" s="13" t="s">
        <v>33</v>
      </c>
      <c r="AX123" s="13" t="s">
        <v>72</v>
      </c>
      <c r="AY123" s="211" t="s">
        <v>131</v>
      </c>
    </row>
    <row r="124" spans="1:65" s="13" customFormat="1" ht="11.25">
      <c r="B124" s="200"/>
      <c r="C124" s="201"/>
      <c r="D124" s="202" t="s">
        <v>146</v>
      </c>
      <c r="E124" s="203" t="s">
        <v>19</v>
      </c>
      <c r="F124" s="204" t="s">
        <v>192</v>
      </c>
      <c r="G124" s="201"/>
      <c r="H124" s="205">
        <v>16.620999999999999</v>
      </c>
      <c r="I124" s="206"/>
      <c r="J124" s="201"/>
      <c r="K124" s="201"/>
      <c r="L124" s="207"/>
      <c r="M124" s="208"/>
      <c r="N124" s="209"/>
      <c r="O124" s="209"/>
      <c r="P124" s="209"/>
      <c r="Q124" s="209"/>
      <c r="R124" s="209"/>
      <c r="S124" s="209"/>
      <c r="T124" s="210"/>
      <c r="AT124" s="211" t="s">
        <v>146</v>
      </c>
      <c r="AU124" s="211" t="s">
        <v>142</v>
      </c>
      <c r="AV124" s="13" t="s">
        <v>88</v>
      </c>
      <c r="AW124" s="13" t="s">
        <v>33</v>
      </c>
      <c r="AX124" s="13" t="s">
        <v>72</v>
      </c>
      <c r="AY124" s="211" t="s">
        <v>131</v>
      </c>
    </row>
    <row r="125" spans="1:65" s="14" customFormat="1" ht="11.25">
      <c r="B125" s="212"/>
      <c r="C125" s="213"/>
      <c r="D125" s="202" t="s">
        <v>146</v>
      </c>
      <c r="E125" s="214" t="s">
        <v>19</v>
      </c>
      <c r="F125" s="215" t="s">
        <v>148</v>
      </c>
      <c r="G125" s="213"/>
      <c r="H125" s="216">
        <v>19.859000000000002</v>
      </c>
      <c r="I125" s="217"/>
      <c r="J125" s="213"/>
      <c r="K125" s="213"/>
      <c r="L125" s="218"/>
      <c r="M125" s="219"/>
      <c r="N125" s="220"/>
      <c r="O125" s="220"/>
      <c r="P125" s="220"/>
      <c r="Q125" s="220"/>
      <c r="R125" s="220"/>
      <c r="S125" s="220"/>
      <c r="T125" s="221"/>
      <c r="AT125" s="222" t="s">
        <v>146</v>
      </c>
      <c r="AU125" s="222" t="s">
        <v>142</v>
      </c>
      <c r="AV125" s="14" t="s">
        <v>142</v>
      </c>
      <c r="AW125" s="14" t="s">
        <v>33</v>
      </c>
      <c r="AX125" s="14" t="s">
        <v>80</v>
      </c>
      <c r="AY125" s="222" t="s">
        <v>131</v>
      </c>
    </row>
    <row r="126" spans="1:65" s="12" customFormat="1" ht="22.9" customHeight="1">
      <c r="B126" s="166"/>
      <c r="C126" s="167"/>
      <c r="D126" s="168" t="s">
        <v>71</v>
      </c>
      <c r="E126" s="180" t="s">
        <v>193</v>
      </c>
      <c r="F126" s="180" t="s">
        <v>194</v>
      </c>
      <c r="G126" s="167"/>
      <c r="H126" s="167"/>
      <c r="I126" s="170"/>
      <c r="J126" s="181">
        <f>BK126</f>
        <v>0</v>
      </c>
      <c r="K126" s="167"/>
      <c r="L126" s="172"/>
      <c r="M126" s="173"/>
      <c r="N126" s="174"/>
      <c r="O126" s="174"/>
      <c r="P126" s="175">
        <f>SUM(P127:P135)</f>
        <v>0</v>
      </c>
      <c r="Q126" s="174"/>
      <c r="R126" s="175">
        <f>SUM(R127:R135)</f>
        <v>0</v>
      </c>
      <c r="S126" s="174"/>
      <c r="T126" s="176">
        <f>SUM(T127:T135)</f>
        <v>0</v>
      </c>
      <c r="AR126" s="177" t="s">
        <v>80</v>
      </c>
      <c r="AT126" s="178" t="s">
        <v>71</v>
      </c>
      <c r="AU126" s="178" t="s">
        <v>80</v>
      </c>
      <c r="AY126" s="177" t="s">
        <v>131</v>
      </c>
      <c r="BK126" s="179">
        <f>SUM(BK127:BK135)</f>
        <v>0</v>
      </c>
    </row>
    <row r="127" spans="1:65" s="2" customFormat="1" ht="24.2" customHeight="1">
      <c r="A127" s="38"/>
      <c r="B127" s="39"/>
      <c r="C127" s="182" t="s">
        <v>154</v>
      </c>
      <c r="D127" s="182" t="s">
        <v>136</v>
      </c>
      <c r="E127" s="183" t="s">
        <v>195</v>
      </c>
      <c r="F127" s="184" t="s">
        <v>196</v>
      </c>
      <c r="G127" s="185" t="s">
        <v>197</v>
      </c>
      <c r="H127" s="186">
        <v>0.08</v>
      </c>
      <c r="I127" s="187"/>
      <c r="J127" s="188">
        <f>ROUND(I127*H127,2)</f>
        <v>0</v>
      </c>
      <c r="K127" s="184" t="s">
        <v>140</v>
      </c>
      <c r="L127" s="43"/>
      <c r="M127" s="189" t="s">
        <v>19</v>
      </c>
      <c r="N127" s="190" t="s">
        <v>44</v>
      </c>
      <c r="O127" s="68"/>
      <c r="P127" s="191">
        <f>O127*H127</f>
        <v>0</v>
      </c>
      <c r="Q127" s="191">
        <v>0</v>
      </c>
      <c r="R127" s="191">
        <f>Q127*H127</f>
        <v>0</v>
      </c>
      <c r="S127" s="191">
        <v>0</v>
      </c>
      <c r="T127" s="192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193" t="s">
        <v>141</v>
      </c>
      <c r="AT127" s="193" t="s">
        <v>136</v>
      </c>
      <c r="AU127" s="193" t="s">
        <v>88</v>
      </c>
      <c r="AY127" s="21" t="s">
        <v>131</v>
      </c>
      <c r="BE127" s="194">
        <f>IF(N127="základní",J127,0)</f>
        <v>0</v>
      </c>
      <c r="BF127" s="194">
        <f>IF(N127="snížená",J127,0)</f>
        <v>0</v>
      </c>
      <c r="BG127" s="194">
        <f>IF(N127="zákl. přenesená",J127,0)</f>
        <v>0</v>
      </c>
      <c r="BH127" s="194">
        <f>IF(N127="sníž. přenesená",J127,0)</f>
        <v>0</v>
      </c>
      <c r="BI127" s="194">
        <f>IF(N127="nulová",J127,0)</f>
        <v>0</v>
      </c>
      <c r="BJ127" s="21" t="s">
        <v>88</v>
      </c>
      <c r="BK127" s="194">
        <f>ROUND(I127*H127,2)</f>
        <v>0</v>
      </c>
      <c r="BL127" s="21" t="s">
        <v>141</v>
      </c>
      <c r="BM127" s="193" t="s">
        <v>198</v>
      </c>
    </row>
    <row r="128" spans="1:65" s="2" customFormat="1" ht="11.25">
      <c r="A128" s="38"/>
      <c r="B128" s="39"/>
      <c r="C128" s="40"/>
      <c r="D128" s="195" t="s">
        <v>144</v>
      </c>
      <c r="E128" s="40"/>
      <c r="F128" s="196" t="s">
        <v>199</v>
      </c>
      <c r="G128" s="40"/>
      <c r="H128" s="40"/>
      <c r="I128" s="197"/>
      <c r="J128" s="40"/>
      <c r="K128" s="40"/>
      <c r="L128" s="43"/>
      <c r="M128" s="198"/>
      <c r="N128" s="199"/>
      <c r="O128" s="68"/>
      <c r="P128" s="68"/>
      <c r="Q128" s="68"/>
      <c r="R128" s="68"/>
      <c r="S128" s="68"/>
      <c r="T128" s="69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21" t="s">
        <v>144</v>
      </c>
      <c r="AU128" s="21" t="s">
        <v>88</v>
      </c>
    </row>
    <row r="129" spans="1:65" s="2" customFormat="1" ht="21.75" customHeight="1">
      <c r="A129" s="38"/>
      <c r="B129" s="39"/>
      <c r="C129" s="182" t="s">
        <v>200</v>
      </c>
      <c r="D129" s="182" t="s">
        <v>136</v>
      </c>
      <c r="E129" s="183" t="s">
        <v>201</v>
      </c>
      <c r="F129" s="184" t="s">
        <v>202</v>
      </c>
      <c r="G129" s="185" t="s">
        <v>197</v>
      </c>
      <c r="H129" s="186">
        <v>0.08</v>
      </c>
      <c r="I129" s="187"/>
      <c r="J129" s="188">
        <f>ROUND(I129*H129,2)</f>
        <v>0</v>
      </c>
      <c r="K129" s="184" t="s">
        <v>140</v>
      </c>
      <c r="L129" s="43"/>
      <c r="M129" s="189" t="s">
        <v>19</v>
      </c>
      <c r="N129" s="190" t="s">
        <v>44</v>
      </c>
      <c r="O129" s="68"/>
      <c r="P129" s="191">
        <f>O129*H129</f>
        <v>0</v>
      </c>
      <c r="Q129" s="191">
        <v>0</v>
      </c>
      <c r="R129" s="191">
        <f>Q129*H129</f>
        <v>0</v>
      </c>
      <c r="S129" s="191">
        <v>0</v>
      </c>
      <c r="T129" s="192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193" t="s">
        <v>141</v>
      </c>
      <c r="AT129" s="193" t="s">
        <v>136</v>
      </c>
      <c r="AU129" s="193" t="s">
        <v>88</v>
      </c>
      <c r="AY129" s="21" t="s">
        <v>131</v>
      </c>
      <c r="BE129" s="194">
        <f>IF(N129="základní",J129,0)</f>
        <v>0</v>
      </c>
      <c r="BF129" s="194">
        <f>IF(N129="snížená",J129,0)</f>
        <v>0</v>
      </c>
      <c r="BG129" s="194">
        <f>IF(N129="zákl. přenesená",J129,0)</f>
        <v>0</v>
      </c>
      <c r="BH129" s="194">
        <f>IF(N129="sníž. přenesená",J129,0)</f>
        <v>0</v>
      </c>
      <c r="BI129" s="194">
        <f>IF(N129="nulová",J129,0)</f>
        <v>0</v>
      </c>
      <c r="BJ129" s="21" t="s">
        <v>88</v>
      </c>
      <c r="BK129" s="194">
        <f>ROUND(I129*H129,2)</f>
        <v>0</v>
      </c>
      <c r="BL129" s="21" t="s">
        <v>141</v>
      </c>
      <c r="BM129" s="193" t="s">
        <v>203</v>
      </c>
    </row>
    <row r="130" spans="1:65" s="2" customFormat="1" ht="11.25">
      <c r="A130" s="38"/>
      <c r="B130" s="39"/>
      <c r="C130" s="40"/>
      <c r="D130" s="195" t="s">
        <v>144</v>
      </c>
      <c r="E130" s="40"/>
      <c r="F130" s="196" t="s">
        <v>204</v>
      </c>
      <c r="G130" s="40"/>
      <c r="H130" s="40"/>
      <c r="I130" s="197"/>
      <c r="J130" s="40"/>
      <c r="K130" s="40"/>
      <c r="L130" s="43"/>
      <c r="M130" s="198"/>
      <c r="N130" s="199"/>
      <c r="O130" s="68"/>
      <c r="P130" s="68"/>
      <c r="Q130" s="68"/>
      <c r="R130" s="68"/>
      <c r="S130" s="68"/>
      <c r="T130" s="69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21" t="s">
        <v>144</v>
      </c>
      <c r="AU130" s="21" t="s">
        <v>88</v>
      </c>
    </row>
    <row r="131" spans="1:65" s="2" customFormat="1" ht="24.2" customHeight="1">
      <c r="A131" s="38"/>
      <c r="B131" s="39"/>
      <c r="C131" s="182" t="s">
        <v>205</v>
      </c>
      <c r="D131" s="182" t="s">
        <v>136</v>
      </c>
      <c r="E131" s="183" t="s">
        <v>206</v>
      </c>
      <c r="F131" s="184" t="s">
        <v>207</v>
      </c>
      <c r="G131" s="185" t="s">
        <v>197</v>
      </c>
      <c r="H131" s="186">
        <v>0.72</v>
      </c>
      <c r="I131" s="187"/>
      <c r="J131" s="188">
        <f>ROUND(I131*H131,2)</f>
        <v>0</v>
      </c>
      <c r="K131" s="184" t="s">
        <v>140</v>
      </c>
      <c r="L131" s="43"/>
      <c r="M131" s="189" t="s">
        <v>19</v>
      </c>
      <c r="N131" s="190" t="s">
        <v>44</v>
      </c>
      <c r="O131" s="68"/>
      <c r="P131" s="191">
        <f>O131*H131</f>
        <v>0</v>
      </c>
      <c r="Q131" s="191">
        <v>0</v>
      </c>
      <c r="R131" s="191">
        <f>Q131*H131</f>
        <v>0</v>
      </c>
      <c r="S131" s="191">
        <v>0</v>
      </c>
      <c r="T131" s="192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193" t="s">
        <v>141</v>
      </c>
      <c r="AT131" s="193" t="s">
        <v>136</v>
      </c>
      <c r="AU131" s="193" t="s">
        <v>88</v>
      </c>
      <c r="AY131" s="21" t="s">
        <v>131</v>
      </c>
      <c r="BE131" s="194">
        <f>IF(N131="základní",J131,0)</f>
        <v>0</v>
      </c>
      <c r="BF131" s="194">
        <f>IF(N131="snížená",J131,0)</f>
        <v>0</v>
      </c>
      <c r="BG131" s="194">
        <f>IF(N131="zákl. přenesená",J131,0)</f>
        <v>0</v>
      </c>
      <c r="BH131" s="194">
        <f>IF(N131="sníž. přenesená",J131,0)</f>
        <v>0</v>
      </c>
      <c r="BI131" s="194">
        <f>IF(N131="nulová",J131,0)</f>
        <v>0</v>
      </c>
      <c r="BJ131" s="21" t="s">
        <v>88</v>
      </c>
      <c r="BK131" s="194">
        <f>ROUND(I131*H131,2)</f>
        <v>0</v>
      </c>
      <c r="BL131" s="21" t="s">
        <v>141</v>
      </c>
      <c r="BM131" s="193" t="s">
        <v>208</v>
      </c>
    </row>
    <row r="132" spans="1:65" s="2" customFormat="1" ht="11.25">
      <c r="A132" s="38"/>
      <c r="B132" s="39"/>
      <c r="C132" s="40"/>
      <c r="D132" s="195" t="s">
        <v>144</v>
      </c>
      <c r="E132" s="40"/>
      <c r="F132" s="196" t="s">
        <v>209</v>
      </c>
      <c r="G132" s="40"/>
      <c r="H132" s="40"/>
      <c r="I132" s="197"/>
      <c r="J132" s="40"/>
      <c r="K132" s="40"/>
      <c r="L132" s="43"/>
      <c r="M132" s="198"/>
      <c r="N132" s="199"/>
      <c r="O132" s="68"/>
      <c r="P132" s="68"/>
      <c r="Q132" s="68"/>
      <c r="R132" s="68"/>
      <c r="S132" s="68"/>
      <c r="T132" s="69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21" t="s">
        <v>144</v>
      </c>
      <c r="AU132" s="21" t="s">
        <v>88</v>
      </c>
    </row>
    <row r="133" spans="1:65" s="13" customFormat="1" ht="11.25">
      <c r="B133" s="200"/>
      <c r="C133" s="201"/>
      <c r="D133" s="202" t="s">
        <v>146</v>
      </c>
      <c r="E133" s="201"/>
      <c r="F133" s="204" t="s">
        <v>210</v>
      </c>
      <c r="G133" s="201"/>
      <c r="H133" s="205">
        <v>0.72</v>
      </c>
      <c r="I133" s="206"/>
      <c r="J133" s="201"/>
      <c r="K133" s="201"/>
      <c r="L133" s="207"/>
      <c r="M133" s="208"/>
      <c r="N133" s="209"/>
      <c r="O133" s="209"/>
      <c r="P133" s="209"/>
      <c r="Q133" s="209"/>
      <c r="R133" s="209"/>
      <c r="S133" s="209"/>
      <c r="T133" s="210"/>
      <c r="AT133" s="211" t="s">
        <v>146</v>
      </c>
      <c r="AU133" s="211" t="s">
        <v>88</v>
      </c>
      <c r="AV133" s="13" t="s">
        <v>88</v>
      </c>
      <c r="AW133" s="13" t="s">
        <v>4</v>
      </c>
      <c r="AX133" s="13" t="s">
        <v>80</v>
      </c>
      <c r="AY133" s="211" t="s">
        <v>131</v>
      </c>
    </row>
    <row r="134" spans="1:65" s="2" customFormat="1" ht="24.2" customHeight="1">
      <c r="A134" s="38"/>
      <c r="B134" s="39"/>
      <c r="C134" s="182" t="s">
        <v>8</v>
      </c>
      <c r="D134" s="182" t="s">
        <v>136</v>
      </c>
      <c r="E134" s="183" t="s">
        <v>211</v>
      </c>
      <c r="F134" s="184" t="s">
        <v>212</v>
      </c>
      <c r="G134" s="185" t="s">
        <v>197</v>
      </c>
      <c r="H134" s="186">
        <v>0.08</v>
      </c>
      <c r="I134" s="187"/>
      <c r="J134" s="188">
        <f>ROUND(I134*H134,2)</f>
        <v>0</v>
      </c>
      <c r="K134" s="184" t="s">
        <v>140</v>
      </c>
      <c r="L134" s="43"/>
      <c r="M134" s="189" t="s">
        <v>19</v>
      </c>
      <c r="N134" s="190" t="s">
        <v>44</v>
      </c>
      <c r="O134" s="68"/>
      <c r="P134" s="191">
        <f>O134*H134</f>
        <v>0</v>
      </c>
      <c r="Q134" s="191">
        <v>0</v>
      </c>
      <c r="R134" s="191">
        <f>Q134*H134</f>
        <v>0</v>
      </c>
      <c r="S134" s="191">
        <v>0</v>
      </c>
      <c r="T134" s="192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193" t="s">
        <v>141</v>
      </c>
      <c r="AT134" s="193" t="s">
        <v>136</v>
      </c>
      <c r="AU134" s="193" t="s">
        <v>88</v>
      </c>
      <c r="AY134" s="21" t="s">
        <v>131</v>
      </c>
      <c r="BE134" s="194">
        <f>IF(N134="základní",J134,0)</f>
        <v>0</v>
      </c>
      <c r="BF134" s="194">
        <f>IF(N134="snížená",J134,0)</f>
        <v>0</v>
      </c>
      <c r="BG134" s="194">
        <f>IF(N134="zákl. přenesená",J134,0)</f>
        <v>0</v>
      </c>
      <c r="BH134" s="194">
        <f>IF(N134="sníž. přenesená",J134,0)</f>
        <v>0</v>
      </c>
      <c r="BI134" s="194">
        <f>IF(N134="nulová",J134,0)</f>
        <v>0</v>
      </c>
      <c r="BJ134" s="21" t="s">
        <v>88</v>
      </c>
      <c r="BK134" s="194">
        <f>ROUND(I134*H134,2)</f>
        <v>0</v>
      </c>
      <c r="BL134" s="21" t="s">
        <v>141</v>
      </c>
      <c r="BM134" s="193" t="s">
        <v>213</v>
      </c>
    </row>
    <row r="135" spans="1:65" s="2" customFormat="1" ht="11.25">
      <c r="A135" s="38"/>
      <c r="B135" s="39"/>
      <c r="C135" s="40"/>
      <c r="D135" s="195" t="s">
        <v>144</v>
      </c>
      <c r="E135" s="40"/>
      <c r="F135" s="196" t="s">
        <v>214</v>
      </c>
      <c r="G135" s="40"/>
      <c r="H135" s="40"/>
      <c r="I135" s="197"/>
      <c r="J135" s="40"/>
      <c r="K135" s="40"/>
      <c r="L135" s="43"/>
      <c r="M135" s="198"/>
      <c r="N135" s="199"/>
      <c r="O135" s="68"/>
      <c r="P135" s="68"/>
      <c r="Q135" s="68"/>
      <c r="R135" s="68"/>
      <c r="S135" s="68"/>
      <c r="T135" s="69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21" t="s">
        <v>144</v>
      </c>
      <c r="AU135" s="21" t="s">
        <v>88</v>
      </c>
    </row>
    <row r="136" spans="1:65" s="12" customFormat="1" ht="22.9" customHeight="1">
      <c r="B136" s="166"/>
      <c r="C136" s="167"/>
      <c r="D136" s="168" t="s">
        <v>71</v>
      </c>
      <c r="E136" s="180" t="s">
        <v>215</v>
      </c>
      <c r="F136" s="180" t="s">
        <v>216</v>
      </c>
      <c r="G136" s="167"/>
      <c r="H136" s="167"/>
      <c r="I136" s="170"/>
      <c r="J136" s="181">
        <f>BK136</f>
        <v>0</v>
      </c>
      <c r="K136" s="167"/>
      <c r="L136" s="172"/>
      <c r="M136" s="173"/>
      <c r="N136" s="174"/>
      <c r="O136" s="174"/>
      <c r="P136" s="175">
        <f>SUM(P137:P138)</f>
        <v>0</v>
      </c>
      <c r="Q136" s="174"/>
      <c r="R136" s="175">
        <f>SUM(R137:R138)</f>
        <v>0</v>
      </c>
      <c r="S136" s="174"/>
      <c r="T136" s="176">
        <f>SUM(T137:T138)</f>
        <v>0</v>
      </c>
      <c r="AR136" s="177" t="s">
        <v>80</v>
      </c>
      <c r="AT136" s="178" t="s">
        <v>71</v>
      </c>
      <c r="AU136" s="178" t="s">
        <v>80</v>
      </c>
      <c r="AY136" s="177" t="s">
        <v>131</v>
      </c>
      <c r="BK136" s="179">
        <f>SUM(BK137:BK138)</f>
        <v>0</v>
      </c>
    </row>
    <row r="137" spans="1:65" s="2" customFormat="1" ht="33" customHeight="1">
      <c r="A137" s="38"/>
      <c r="B137" s="39"/>
      <c r="C137" s="182" t="s">
        <v>217</v>
      </c>
      <c r="D137" s="182" t="s">
        <v>136</v>
      </c>
      <c r="E137" s="183" t="s">
        <v>218</v>
      </c>
      <c r="F137" s="184" t="s">
        <v>219</v>
      </c>
      <c r="G137" s="185" t="s">
        <v>197</v>
      </c>
      <c r="H137" s="186">
        <v>0.121</v>
      </c>
      <c r="I137" s="187"/>
      <c r="J137" s="188">
        <f>ROUND(I137*H137,2)</f>
        <v>0</v>
      </c>
      <c r="K137" s="184" t="s">
        <v>140</v>
      </c>
      <c r="L137" s="43"/>
      <c r="M137" s="189" t="s">
        <v>19</v>
      </c>
      <c r="N137" s="190" t="s">
        <v>44</v>
      </c>
      <c r="O137" s="68"/>
      <c r="P137" s="191">
        <f>O137*H137</f>
        <v>0</v>
      </c>
      <c r="Q137" s="191">
        <v>0</v>
      </c>
      <c r="R137" s="191">
        <f>Q137*H137</f>
        <v>0</v>
      </c>
      <c r="S137" s="191">
        <v>0</v>
      </c>
      <c r="T137" s="192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193" t="s">
        <v>141</v>
      </c>
      <c r="AT137" s="193" t="s">
        <v>136</v>
      </c>
      <c r="AU137" s="193" t="s">
        <v>88</v>
      </c>
      <c r="AY137" s="21" t="s">
        <v>131</v>
      </c>
      <c r="BE137" s="194">
        <f>IF(N137="základní",J137,0)</f>
        <v>0</v>
      </c>
      <c r="BF137" s="194">
        <f>IF(N137="snížená",J137,0)</f>
        <v>0</v>
      </c>
      <c r="BG137" s="194">
        <f>IF(N137="zákl. přenesená",J137,0)</f>
        <v>0</v>
      </c>
      <c r="BH137" s="194">
        <f>IF(N137="sníž. přenesená",J137,0)</f>
        <v>0</v>
      </c>
      <c r="BI137" s="194">
        <f>IF(N137="nulová",J137,0)</f>
        <v>0</v>
      </c>
      <c r="BJ137" s="21" t="s">
        <v>88</v>
      </c>
      <c r="BK137" s="194">
        <f>ROUND(I137*H137,2)</f>
        <v>0</v>
      </c>
      <c r="BL137" s="21" t="s">
        <v>141</v>
      </c>
      <c r="BM137" s="193" t="s">
        <v>220</v>
      </c>
    </row>
    <row r="138" spans="1:65" s="2" customFormat="1" ht="11.25">
      <c r="A138" s="38"/>
      <c r="B138" s="39"/>
      <c r="C138" s="40"/>
      <c r="D138" s="195" t="s">
        <v>144</v>
      </c>
      <c r="E138" s="40"/>
      <c r="F138" s="196" t="s">
        <v>221</v>
      </c>
      <c r="G138" s="40"/>
      <c r="H138" s="40"/>
      <c r="I138" s="197"/>
      <c r="J138" s="40"/>
      <c r="K138" s="40"/>
      <c r="L138" s="43"/>
      <c r="M138" s="198"/>
      <c r="N138" s="199"/>
      <c r="O138" s="68"/>
      <c r="P138" s="68"/>
      <c r="Q138" s="68"/>
      <c r="R138" s="68"/>
      <c r="S138" s="68"/>
      <c r="T138" s="69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21" t="s">
        <v>144</v>
      </c>
      <c r="AU138" s="21" t="s">
        <v>88</v>
      </c>
    </row>
    <row r="139" spans="1:65" s="12" customFormat="1" ht="25.9" customHeight="1">
      <c r="B139" s="166"/>
      <c r="C139" s="167"/>
      <c r="D139" s="168" t="s">
        <v>71</v>
      </c>
      <c r="E139" s="169" t="s">
        <v>222</v>
      </c>
      <c r="F139" s="169" t="s">
        <v>223</v>
      </c>
      <c r="G139" s="167"/>
      <c r="H139" s="167"/>
      <c r="I139" s="170"/>
      <c r="J139" s="171">
        <f>BK139</f>
        <v>0</v>
      </c>
      <c r="K139" s="167"/>
      <c r="L139" s="172"/>
      <c r="M139" s="173"/>
      <c r="N139" s="174"/>
      <c r="O139" s="174"/>
      <c r="P139" s="175">
        <f>P140+P148</f>
        <v>0</v>
      </c>
      <c r="Q139" s="174"/>
      <c r="R139" s="175">
        <f>R140+R148</f>
        <v>7.5047400000000002E-3</v>
      </c>
      <c r="S139" s="174"/>
      <c r="T139" s="176">
        <f>T140+T148</f>
        <v>3.2228000000000004E-4</v>
      </c>
      <c r="AR139" s="177" t="s">
        <v>88</v>
      </c>
      <c r="AT139" s="178" t="s">
        <v>71</v>
      </c>
      <c r="AU139" s="178" t="s">
        <v>72</v>
      </c>
      <c r="AY139" s="177" t="s">
        <v>131</v>
      </c>
      <c r="BK139" s="179">
        <f>BK140+BK148</f>
        <v>0</v>
      </c>
    </row>
    <row r="140" spans="1:65" s="12" customFormat="1" ht="22.9" customHeight="1">
      <c r="B140" s="166"/>
      <c r="C140" s="167"/>
      <c r="D140" s="168" t="s">
        <v>71</v>
      </c>
      <c r="E140" s="180" t="s">
        <v>224</v>
      </c>
      <c r="F140" s="180" t="s">
        <v>225</v>
      </c>
      <c r="G140" s="167"/>
      <c r="H140" s="167"/>
      <c r="I140" s="170"/>
      <c r="J140" s="181">
        <f>BK140</f>
        <v>0</v>
      </c>
      <c r="K140" s="167"/>
      <c r="L140" s="172"/>
      <c r="M140" s="173"/>
      <c r="N140" s="174"/>
      <c r="O140" s="174"/>
      <c r="P140" s="175">
        <f>SUM(P141:P147)</f>
        <v>0</v>
      </c>
      <c r="Q140" s="174"/>
      <c r="R140" s="175">
        <f>SUM(R141:R147)</f>
        <v>1.4999999999999999E-4</v>
      </c>
      <c r="S140" s="174"/>
      <c r="T140" s="176">
        <f>SUM(T141:T147)</f>
        <v>0</v>
      </c>
      <c r="AR140" s="177" t="s">
        <v>88</v>
      </c>
      <c r="AT140" s="178" t="s">
        <v>71</v>
      </c>
      <c r="AU140" s="178" t="s">
        <v>80</v>
      </c>
      <c r="AY140" s="177" t="s">
        <v>131</v>
      </c>
      <c r="BK140" s="179">
        <f>SUM(BK141:BK147)</f>
        <v>0</v>
      </c>
    </row>
    <row r="141" spans="1:65" s="2" customFormat="1" ht="16.5" customHeight="1">
      <c r="A141" s="38"/>
      <c r="B141" s="39"/>
      <c r="C141" s="182" t="s">
        <v>226</v>
      </c>
      <c r="D141" s="182" t="s">
        <v>136</v>
      </c>
      <c r="E141" s="183" t="s">
        <v>227</v>
      </c>
      <c r="F141" s="184" t="s">
        <v>228</v>
      </c>
      <c r="G141" s="185" t="s">
        <v>173</v>
      </c>
      <c r="H141" s="186">
        <v>1</v>
      </c>
      <c r="I141" s="187"/>
      <c r="J141" s="188">
        <f>ROUND(I141*H141,2)</f>
        <v>0</v>
      </c>
      <c r="K141" s="184" t="s">
        <v>140</v>
      </c>
      <c r="L141" s="43"/>
      <c r="M141" s="189" t="s">
        <v>19</v>
      </c>
      <c r="N141" s="190" t="s">
        <v>44</v>
      </c>
      <c r="O141" s="68"/>
      <c r="P141" s="191">
        <f>O141*H141</f>
        <v>0</v>
      </c>
      <c r="Q141" s="191">
        <v>0</v>
      </c>
      <c r="R141" s="191">
        <f>Q141*H141</f>
        <v>0</v>
      </c>
      <c r="S141" s="191">
        <v>0</v>
      </c>
      <c r="T141" s="192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93" t="s">
        <v>229</v>
      </c>
      <c r="AT141" s="193" t="s">
        <v>136</v>
      </c>
      <c r="AU141" s="193" t="s">
        <v>88</v>
      </c>
      <c r="AY141" s="21" t="s">
        <v>131</v>
      </c>
      <c r="BE141" s="194">
        <f>IF(N141="základní",J141,0)</f>
        <v>0</v>
      </c>
      <c r="BF141" s="194">
        <f>IF(N141="snížená",J141,0)</f>
        <v>0</v>
      </c>
      <c r="BG141" s="194">
        <f>IF(N141="zákl. přenesená",J141,0)</f>
        <v>0</v>
      </c>
      <c r="BH141" s="194">
        <f>IF(N141="sníž. přenesená",J141,0)</f>
        <v>0</v>
      </c>
      <c r="BI141" s="194">
        <f>IF(N141="nulová",J141,0)</f>
        <v>0</v>
      </c>
      <c r="BJ141" s="21" t="s">
        <v>88</v>
      </c>
      <c r="BK141" s="194">
        <f>ROUND(I141*H141,2)</f>
        <v>0</v>
      </c>
      <c r="BL141" s="21" t="s">
        <v>229</v>
      </c>
      <c r="BM141" s="193" t="s">
        <v>230</v>
      </c>
    </row>
    <row r="142" spans="1:65" s="2" customFormat="1" ht="11.25">
      <c r="A142" s="38"/>
      <c r="B142" s="39"/>
      <c r="C142" s="40"/>
      <c r="D142" s="195" t="s">
        <v>144</v>
      </c>
      <c r="E142" s="40"/>
      <c r="F142" s="196" t="s">
        <v>231</v>
      </c>
      <c r="G142" s="40"/>
      <c r="H142" s="40"/>
      <c r="I142" s="197"/>
      <c r="J142" s="40"/>
      <c r="K142" s="40"/>
      <c r="L142" s="43"/>
      <c r="M142" s="198"/>
      <c r="N142" s="199"/>
      <c r="O142" s="68"/>
      <c r="P142" s="68"/>
      <c r="Q142" s="68"/>
      <c r="R142" s="68"/>
      <c r="S142" s="68"/>
      <c r="T142" s="69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21" t="s">
        <v>144</v>
      </c>
      <c r="AU142" s="21" t="s">
        <v>88</v>
      </c>
    </row>
    <row r="143" spans="1:65" s="2" customFormat="1" ht="16.5" customHeight="1">
      <c r="A143" s="38"/>
      <c r="B143" s="39"/>
      <c r="C143" s="223" t="s">
        <v>232</v>
      </c>
      <c r="D143" s="223" t="s">
        <v>176</v>
      </c>
      <c r="E143" s="224" t="s">
        <v>233</v>
      </c>
      <c r="F143" s="225" t="s">
        <v>234</v>
      </c>
      <c r="G143" s="226" t="s">
        <v>173</v>
      </c>
      <c r="H143" s="227">
        <v>1</v>
      </c>
      <c r="I143" s="228"/>
      <c r="J143" s="229">
        <f>ROUND(I143*H143,2)</f>
        <v>0</v>
      </c>
      <c r="K143" s="225" t="s">
        <v>140</v>
      </c>
      <c r="L143" s="230"/>
      <c r="M143" s="231" t="s">
        <v>19</v>
      </c>
      <c r="N143" s="232" t="s">
        <v>44</v>
      </c>
      <c r="O143" s="68"/>
      <c r="P143" s="191">
        <f>O143*H143</f>
        <v>0</v>
      </c>
      <c r="Q143" s="191">
        <v>1.4999999999999999E-4</v>
      </c>
      <c r="R143" s="191">
        <f>Q143*H143</f>
        <v>1.4999999999999999E-4</v>
      </c>
      <c r="S143" s="191">
        <v>0</v>
      </c>
      <c r="T143" s="192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193" t="s">
        <v>235</v>
      </c>
      <c r="AT143" s="193" t="s">
        <v>176</v>
      </c>
      <c r="AU143" s="193" t="s">
        <v>88</v>
      </c>
      <c r="AY143" s="21" t="s">
        <v>131</v>
      </c>
      <c r="BE143" s="194">
        <f>IF(N143="základní",J143,0)</f>
        <v>0</v>
      </c>
      <c r="BF143" s="194">
        <f>IF(N143="snížená",J143,0)</f>
        <v>0</v>
      </c>
      <c r="BG143" s="194">
        <f>IF(N143="zákl. přenesená",J143,0)</f>
        <v>0</v>
      </c>
      <c r="BH143" s="194">
        <f>IF(N143="sníž. přenesená",J143,0)</f>
        <v>0</v>
      </c>
      <c r="BI143" s="194">
        <f>IF(N143="nulová",J143,0)</f>
        <v>0</v>
      </c>
      <c r="BJ143" s="21" t="s">
        <v>88</v>
      </c>
      <c r="BK143" s="194">
        <f>ROUND(I143*H143,2)</f>
        <v>0</v>
      </c>
      <c r="BL143" s="21" t="s">
        <v>229</v>
      </c>
      <c r="BM143" s="193" t="s">
        <v>236</v>
      </c>
    </row>
    <row r="144" spans="1:65" s="2" customFormat="1" ht="16.5" customHeight="1">
      <c r="A144" s="38"/>
      <c r="B144" s="39"/>
      <c r="C144" s="182" t="s">
        <v>229</v>
      </c>
      <c r="D144" s="182" t="s">
        <v>136</v>
      </c>
      <c r="E144" s="183" t="s">
        <v>237</v>
      </c>
      <c r="F144" s="184" t="s">
        <v>238</v>
      </c>
      <c r="G144" s="185" t="s">
        <v>173</v>
      </c>
      <c r="H144" s="186">
        <v>1</v>
      </c>
      <c r="I144" s="187"/>
      <c r="J144" s="188">
        <f>ROUND(I144*H144,2)</f>
        <v>0</v>
      </c>
      <c r="K144" s="184" t="s">
        <v>140</v>
      </c>
      <c r="L144" s="43"/>
      <c r="M144" s="189" t="s">
        <v>19</v>
      </c>
      <c r="N144" s="190" t="s">
        <v>44</v>
      </c>
      <c r="O144" s="68"/>
      <c r="P144" s="191">
        <f>O144*H144</f>
        <v>0</v>
      </c>
      <c r="Q144" s="191">
        <v>0</v>
      </c>
      <c r="R144" s="191">
        <f>Q144*H144</f>
        <v>0</v>
      </c>
      <c r="S144" s="191">
        <v>0</v>
      </c>
      <c r="T144" s="192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193" t="s">
        <v>229</v>
      </c>
      <c r="AT144" s="193" t="s">
        <v>136</v>
      </c>
      <c r="AU144" s="193" t="s">
        <v>88</v>
      </c>
      <c r="AY144" s="21" t="s">
        <v>131</v>
      </c>
      <c r="BE144" s="194">
        <f>IF(N144="základní",J144,0)</f>
        <v>0</v>
      </c>
      <c r="BF144" s="194">
        <f>IF(N144="snížená",J144,0)</f>
        <v>0</v>
      </c>
      <c r="BG144" s="194">
        <f>IF(N144="zákl. přenesená",J144,0)</f>
        <v>0</v>
      </c>
      <c r="BH144" s="194">
        <f>IF(N144="sníž. přenesená",J144,0)</f>
        <v>0</v>
      </c>
      <c r="BI144" s="194">
        <f>IF(N144="nulová",J144,0)</f>
        <v>0</v>
      </c>
      <c r="BJ144" s="21" t="s">
        <v>88</v>
      </c>
      <c r="BK144" s="194">
        <f>ROUND(I144*H144,2)</f>
        <v>0</v>
      </c>
      <c r="BL144" s="21" t="s">
        <v>229</v>
      </c>
      <c r="BM144" s="193" t="s">
        <v>239</v>
      </c>
    </row>
    <row r="145" spans="1:65" s="2" customFormat="1" ht="11.25">
      <c r="A145" s="38"/>
      <c r="B145" s="39"/>
      <c r="C145" s="40"/>
      <c r="D145" s="195" t="s">
        <v>144</v>
      </c>
      <c r="E145" s="40"/>
      <c r="F145" s="196" t="s">
        <v>240</v>
      </c>
      <c r="G145" s="40"/>
      <c r="H145" s="40"/>
      <c r="I145" s="197"/>
      <c r="J145" s="40"/>
      <c r="K145" s="40"/>
      <c r="L145" s="43"/>
      <c r="M145" s="198"/>
      <c r="N145" s="199"/>
      <c r="O145" s="68"/>
      <c r="P145" s="68"/>
      <c r="Q145" s="68"/>
      <c r="R145" s="68"/>
      <c r="S145" s="68"/>
      <c r="T145" s="69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21" t="s">
        <v>144</v>
      </c>
      <c r="AU145" s="21" t="s">
        <v>88</v>
      </c>
    </row>
    <row r="146" spans="1:65" s="2" customFormat="1" ht="24.2" customHeight="1">
      <c r="A146" s="38"/>
      <c r="B146" s="39"/>
      <c r="C146" s="182" t="s">
        <v>241</v>
      </c>
      <c r="D146" s="182" t="s">
        <v>136</v>
      </c>
      <c r="E146" s="183" t="s">
        <v>242</v>
      </c>
      <c r="F146" s="184" t="s">
        <v>243</v>
      </c>
      <c r="G146" s="185" t="s">
        <v>244</v>
      </c>
      <c r="H146" s="233"/>
      <c r="I146" s="187"/>
      <c r="J146" s="188">
        <f>ROUND(I146*H146,2)</f>
        <v>0</v>
      </c>
      <c r="K146" s="184" t="s">
        <v>140</v>
      </c>
      <c r="L146" s="43"/>
      <c r="M146" s="189" t="s">
        <v>19</v>
      </c>
      <c r="N146" s="190" t="s">
        <v>44</v>
      </c>
      <c r="O146" s="68"/>
      <c r="P146" s="191">
        <f>O146*H146</f>
        <v>0</v>
      </c>
      <c r="Q146" s="191">
        <v>0</v>
      </c>
      <c r="R146" s="191">
        <f>Q146*H146</f>
        <v>0</v>
      </c>
      <c r="S146" s="191">
        <v>0</v>
      </c>
      <c r="T146" s="192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193" t="s">
        <v>229</v>
      </c>
      <c r="AT146" s="193" t="s">
        <v>136</v>
      </c>
      <c r="AU146" s="193" t="s">
        <v>88</v>
      </c>
      <c r="AY146" s="21" t="s">
        <v>131</v>
      </c>
      <c r="BE146" s="194">
        <f>IF(N146="základní",J146,0)</f>
        <v>0</v>
      </c>
      <c r="BF146" s="194">
        <f>IF(N146="snížená",J146,0)</f>
        <v>0</v>
      </c>
      <c r="BG146" s="194">
        <f>IF(N146="zákl. přenesená",J146,0)</f>
        <v>0</v>
      </c>
      <c r="BH146" s="194">
        <f>IF(N146="sníž. přenesená",J146,0)</f>
        <v>0</v>
      </c>
      <c r="BI146" s="194">
        <f>IF(N146="nulová",J146,0)</f>
        <v>0</v>
      </c>
      <c r="BJ146" s="21" t="s">
        <v>88</v>
      </c>
      <c r="BK146" s="194">
        <f>ROUND(I146*H146,2)</f>
        <v>0</v>
      </c>
      <c r="BL146" s="21" t="s">
        <v>229</v>
      </c>
      <c r="BM146" s="193" t="s">
        <v>245</v>
      </c>
    </row>
    <row r="147" spans="1:65" s="2" customFormat="1" ht="11.25">
      <c r="A147" s="38"/>
      <c r="B147" s="39"/>
      <c r="C147" s="40"/>
      <c r="D147" s="195" t="s">
        <v>144</v>
      </c>
      <c r="E147" s="40"/>
      <c r="F147" s="196" t="s">
        <v>246</v>
      </c>
      <c r="G147" s="40"/>
      <c r="H147" s="40"/>
      <c r="I147" s="197"/>
      <c r="J147" s="40"/>
      <c r="K147" s="40"/>
      <c r="L147" s="43"/>
      <c r="M147" s="198"/>
      <c r="N147" s="199"/>
      <c r="O147" s="68"/>
      <c r="P147" s="68"/>
      <c r="Q147" s="68"/>
      <c r="R147" s="68"/>
      <c r="S147" s="68"/>
      <c r="T147" s="69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21" t="s">
        <v>144</v>
      </c>
      <c r="AU147" s="21" t="s">
        <v>88</v>
      </c>
    </row>
    <row r="148" spans="1:65" s="12" customFormat="1" ht="22.9" customHeight="1">
      <c r="B148" s="166"/>
      <c r="C148" s="167"/>
      <c r="D148" s="168" t="s">
        <v>71</v>
      </c>
      <c r="E148" s="180" t="s">
        <v>247</v>
      </c>
      <c r="F148" s="180" t="s">
        <v>248</v>
      </c>
      <c r="G148" s="167"/>
      <c r="H148" s="167"/>
      <c r="I148" s="170"/>
      <c r="J148" s="181">
        <f>BK148</f>
        <v>0</v>
      </c>
      <c r="K148" s="167"/>
      <c r="L148" s="172"/>
      <c r="M148" s="173"/>
      <c r="N148" s="174"/>
      <c r="O148" s="174"/>
      <c r="P148" s="175">
        <f>SUM(P149:P172)</f>
        <v>0</v>
      </c>
      <c r="Q148" s="174"/>
      <c r="R148" s="175">
        <f>SUM(R149:R172)</f>
        <v>7.3547400000000002E-3</v>
      </c>
      <c r="S148" s="174"/>
      <c r="T148" s="176">
        <f>SUM(T149:T172)</f>
        <v>3.2228000000000004E-4</v>
      </c>
      <c r="AR148" s="177" t="s">
        <v>88</v>
      </c>
      <c r="AT148" s="178" t="s">
        <v>71</v>
      </c>
      <c r="AU148" s="178" t="s">
        <v>80</v>
      </c>
      <c r="AY148" s="177" t="s">
        <v>131</v>
      </c>
      <c r="BK148" s="179">
        <f>SUM(BK149:BK172)</f>
        <v>0</v>
      </c>
    </row>
    <row r="149" spans="1:65" s="2" customFormat="1" ht="16.5" customHeight="1">
      <c r="A149" s="38"/>
      <c r="B149" s="39"/>
      <c r="C149" s="182" t="s">
        <v>249</v>
      </c>
      <c r="D149" s="182" t="s">
        <v>136</v>
      </c>
      <c r="E149" s="183" t="s">
        <v>250</v>
      </c>
      <c r="F149" s="184" t="s">
        <v>251</v>
      </c>
      <c r="G149" s="185" t="s">
        <v>139</v>
      </c>
      <c r="H149" s="186">
        <v>3.238</v>
      </c>
      <c r="I149" s="187"/>
      <c r="J149" s="188">
        <f>ROUND(I149*H149,2)</f>
        <v>0</v>
      </c>
      <c r="K149" s="184" t="s">
        <v>140</v>
      </c>
      <c r="L149" s="43"/>
      <c r="M149" s="189" t="s">
        <v>19</v>
      </c>
      <c r="N149" s="190" t="s">
        <v>44</v>
      </c>
      <c r="O149" s="68"/>
      <c r="P149" s="191">
        <f>O149*H149</f>
        <v>0</v>
      </c>
      <c r="Q149" s="191">
        <v>4.0000000000000003E-5</v>
      </c>
      <c r="R149" s="191">
        <f>Q149*H149</f>
        <v>1.2952000000000002E-4</v>
      </c>
      <c r="S149" s="191">
        <v>6.0000000000000002E-5</v>
      </c>
      <c r="T149" s="192">
        <f>S149*H149</f>
        <v>1.9428000000000002E-4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193" t="s">
        <v>229</v>
      </c>
      <c r="AT149" s="193" t="s">
        <v>136</v>
      </c>
      <c r="AU149" s="193" t="s">
        <v>88</v>
      </c>
      <c r="AY149" s="21" t="s">
        <v>131</v>
      </c>
      <c r="BE149" s="194">
        <f>IF(N149="základní",J149,0)</f>
        <v>0</v>
      </c>
      <c r="BF149" s="194">
        <f>IF(N149="snížená",J149,0)</f>
        <v>0</v>
      </c>
      <c r="BG149" s="194">
        <f>IF(N149="zákl. přenesená",J149,0)</f>
        <v>0</v>
      </c>
      <c r="BH149" s="194">
        <f>IF(N149="sníž. přenesená",J149,0)</f>
        <v>0</v>
      </c>
      <c r="BI149" s="194">
        <f>IF(N149="nulová",J149,0)</f>
        <v>0</v>
      </c>
      <c r="BJ149" s="21" t="s">
        <v>88</v>
      </c>
      <c r="BK149" s="194">
        <f>ROUND(I149*H149,2)</f>
        <v>0</v>
      </c>
      <c r="BL149" s="21" t="s">
        <v>229</v>
      </c>
      <c r="BM149" s="193" t="s">
        <v>252</v>
      </c>
    </row>
    <row r="150" spans="1:65" s="2" customFormat="1" ht="11.25">
      <c r="A150" s="38"/>
      <c r="B150" s="39"/>
      <c r="C150" s="40"/>
      <c r="D150" s="195" t="s">
        <v>144</v>
      </c>
      <c r="E150" s="40"/>
      <c r="F150" s="196" t="s">
        <v>253</v>
      </c>
      <c r="G150" s="40"/>
      <c r="H150" s="40"/>
      <c r="I150" s="197"/>
      <c r="J150" s="40"/>
      <c r="K150" s="40"/>
      <c r="L150" s="43"/>
      <c r="M150" s="198"/>
      <c r="N150" s="199"/>
      <c r="O150" s="68"/>
      <c r="P150" s="68"/>
      <c r="Q150" s="68"/>
      <c r="R150" s="68"/>
      <c r="S150" s="68"/>
      <c r="T150" s="69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21" t="s">
        <v>144</v>
      </c>
      <c r="AU150" s="21" t="s">
        <v>88</v>
      </c>
    </row>
    <row r="151" spans="1:65" s="13" customFormat="1" ht="11.25">
      <c r="B151" s="200"/>
      <c r="C151" s="201"/>
      <c r="D151" s="202" t="s">
        <v>146</v>
      </c>
      <c r="E151" s="203" t="s">
        <v>19</v>
      </c>
      <c r="F151" s="204" t="s">
        <v>254</v>
      </c>
      <c r="G151" s="201"/>
      <c r="H151" s="205">
        <v>3.238</v>
      </c>
      <c r="I151" s="206"/>
      <c r="J151" s="201"/>
      <c r="K151" s="201"/>
      <c r="L151" s="207"/>
      <c r="M151" s="208"/>
      <c r="N151" s="209"/>
      <c r="O151" s="209"/>
      <c r="P151" s="209"/>
      <c r="Q151" s="209"/>
      <c r="R151" s="209"/>
      <c r="S151" s="209"/>
      <c r="T151" s="210"/>
      <c r="AT151" s="211" t="s">
        <v>146</v>
      </c>
      <c r="AU151" s="211" t="s">
        <v>88</v>
      </c>
      <c r="AV151" s="13" t="s">
        <v>88</v>
      </c>
      <c r="AW151" s="13" t="s">
        <v>33</v>
      </c>
      <c r="AX151" s="13" t="s">
        <v>72</v>
      </c>
      <c r="AY151" s="211" t="s">
        <v>131</v>
      </c>
    </row>
    <row r="152" spans="1:65" s="14" customFormat="1" ht="11.25">
      <c r="B152" s="212"/>
      <c r="C152" s="213"/>
      <c r="D152" s="202" t="s">
        <v>146</v>
      </c>
      <c r="E152" s="214" t="s">
        <v>19</v>
      </c>
      <c r="F152" s="215" t="s">
        <v>148</v>
      </c>
      <c r="G152" s="213"/>
      <c r="H152" s="216">
        <v>3.238</v>
      </c>
      <c r="I152" s="217"/>
      <c r="J152" s="213"/>
      <c r="K152" s="213"/>
      <c r="L152" s="218"/>
      <c r="M152" s="219"/>
      <c r="N152" s="220"/>
      <c r="O152" s="220"/>
      <c r="P152" s="220"/>
      <c r="Q152" s="220"/>
      <c r="R152" s="220"/>
      <c r="S152" s="220"/>
      <c r="T152" s="221"/>
      <c r="AT152" s="222" t="s">
        <v>146</v>
      </c>
      <c r="AU152" s="222" t="s">
        <v>88</v>
      </c>
      <c r="AV152" s="14" t="s">
        <v>142</v>
      </c>
      <c r="AW152" s="14" t="s">
        <v>33</v>
      </c>
      <c r="AX152" s="14" t="s">
        <v>80</v>
      </c>
      <c r="AY152" s="222" t="s">
        <v>131</v>
      </c>
    </row>
    <row r="153" spans="1:65" s="2" customFormat="1" ht="24.2" customHeight="1">
      <c r="A153" s="38"/>
      <c r="B153" s="39"/>
      <c r="C153" s="182" t="s">
        <v>255</v>
      </c>
      <c r="D153" s="182" t="s">
        <v>136</v>
      </c>
      <c r="E153" s="183" t="s">
        <v>256</v>
      </c>
      <c r="F153" s="184" t="s">
        <v>257</v>
      </c>
      <c r="G153" s="185" t="s">
        <v>258</v>
      </c>
      <c r="H153" s="186">
        <v>6.5</v>
      </c>
      <c r="I153" s="187"/>
      <c r="J153" s="188">
        <f>ROUND(I153*H153,2)</f>
        <v>0</v>
      </c>
      <c r="K153" s="184" t="s">
        <v>140</v>
      </c>
      <c r="L153" s="43"/>
      <c r="M153" s="189" t="s">
        <v>19</v>
      </c>
      <c r="N153" s="190" t="s">
        <v>44</v>
      </c>
      <c r="O153" s="68"/>
      <c r="P153" s="191">
        <f>O153*H153</f>
        <v>0</v>
      </c>
      <c r="Q153" s="191">
        <v>0</v>
      </c>
      <c r="R153" s="191">
        <f>Q153*H153</f>
        <v>0</v>
      </c>
      <c r="S153" s="191">
        <v>1.0000000000000001E-5</v>
      </c>
      <c r="T153" s="192">
        <f>S153*H153</f>
        <v>6.5000000000000008E-5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93" t="s">
        <v>229</v>
      </c>
      <c r="AT153" s="193" t="s">
        <v>136</v>
      </c>
      <c r="AU153" s="193" t="s">
        <v>88</v>
      </c>
      <c r="AY153" s="21" t="s">
        <v>131</v>
      </c>
      <c r="BE153" s="194">
        <f>IF(N153="základní",J153,0)</f>
        <v>0</v>
      </c>
      <c r="BF153" s="194">
        <f>IF(N153="snížená",J153,0)</f>
        <v>0</v>
      </c>
      <c r="BG153" s="194">
        <f>IF(N153="zákl. přenesená",J153,0)</f>
        <v>0</v>
      </c>
      <c r="BH153" s="194">
        <f>IF(N153="sníž. přenesená",J153,0)</f>
        <v>0</v>
      </c>
      <c r="BI153" s="194">
        <f>IF(N153="nulová",J153,0)</f>
        <v>0</v>
      </c>
      <c r="BJ153" s="21" t="s">
        <v>88</v>
      </c>
      <c r="BK153" s="194">
        <f>ROUND(I153*H153,2)</f>
        <v>0</v>
      </c>
      <c r="BL153" s="21" t="s">
        <v>229</v>
      </c>
      <c r="BM153" s="193" t="s">
        <v>259</v>
      </c>
    </row>
    <row r="154" spans="1:65" s="2" customFormat="1" ht="11.25">
      <c r="A154" s="38"/>
      <c r="B154" s="39"/>
      <c r="C154" s="40"/>
      <c r="D154" s="195" t="s">
        <v>144</v>
      </c>
      <c r="E154" s="40"/>
      <c r="F154" s="196" t="s">
        <v>260</v>
      </c>
      <c r="G154" s="40"/>
      <c r="H154" s="40"/>
      <c r="I154" s="197"/>
      <c r="J154" s="40"/>
      <c r="K154" s="40"/>
      <c r="L154" s="43"/>
      <c r="M154" s="198"/>
      <c r="N154" s="199"/>
      <c r="O154" s="68"/>
      <c r="P154" s="68"/>
      <c r="Q154" s="68"/>
      <c r="R154" s="68"/>
      <c r="S154" s="68"/>
      <c r="T154" s="69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21" t="s">
        <v>144</v>
      </c>
      <c r="AU154" s="21" t="s">
        <v>88</v>
      </c>
    </row>
    <row r="155" spans="1:65" s="13" customFormat="1" ht="11.25">
      <c r="B155" s="200"/>
      <c r="C155" s="201"/>
      <c r="D155" s="202" t="s">
        <v>146</v>
      </c>
      <c r="E155" s="203" t="s">
        <v>19</v>
      </c>
      <c r="F155" s="204" t="s">
        <v>261</v>
      </c>
      <c r="G155" s="201"/>
      <c r="H155" s="205">
        <v>6.5</v>
      </c>
      <c r="I155" s="206"/>
      <c r="J155" s="201"/>
      <c r="K155" s="201"/>
      <c r="L155" s="207"/>
      <c r="M155" s="208"/>
      <c r="N155" s="209"/>
      <c r="O155" s="209"/>
      <c r="P155" s="209"/>
      <c r="Q155" s="209"/>
      <c r="R155" s="209"/>
      <c r="S155" s="209"/>
      <c r="T155" s="210"/>
      <c r="AT155" s="211" t="s">
        <v>146</v>
      </c>
      <c r="AU155" s="211" t="s">
        <v>88</v>
      </c>
      <c r="AV155" s="13" t="s">
        <v>88</v>
      </c>
      <c r="AW155" s="13" t="s">
        <v>33</v>
      </c>
      <c r="AX155" s="13" t="s">
        <v>72</v>
      </c>
      <c r="AY155" s="211" t="s">
        <v>131</v>
      </c>
    </row>
    <row r="156" spans="1:65" s="14" customFormat="1" ht="11.25">
      <c r="B156" s="212"/>
      <c r="C156" s="213"/>
      <c r="D156" s="202" t="s">
        <v>146</v>
      </c>
      <c r="E156" s="214" t="s">
        <v>19</v>
      </c>
      <c r="F156" s="215" t="s">
        <v>148</v>
      </c>
      <c r="G156" s="213"/>
      <c r="H156" s="216">
        <v>6.5</v>
      </c>
      <c r="I156" s="217"/>
      <c r="J156" s="213"/>
      <c r="K156" s="213"/>
      <c r="L156" s="218"/>
      <c r="M156" s="219"/>
      <c r="N156" s="220"/>
      <c r="O156" s="220"/>
      <c r="P156" s="220"/>
      <c r="Q156" s="220"/>
      <c r="R156" s="220"/>
      <c r="S156" s="220"/>
      <c r="T156" s="221"/>
      <c r="AT156" s="222" t="s">
        <v>146</v>
      </c>
      <c r="AU156" s="222" t="s">
        <v>88</v>
      </c>
      <c r="AV156" s="14" t="s">
        <v>142</v>
      </c>
      <c r="AW156" s="14" t="s">
        <v>33</v>
      </c>
      <c r="AX156" s="14" t="s">
        <v>80</v>
      </c>
      <c r="AY156" s="222" t="s">
        <v>131</v>
      </c>
    </row>
    <row r="157" spans="1:65" s="2" customFormat="1" ht="24.2" customHeight="1">
      <c r="A157" s="38"/>
      <c r="B157" s="39"/>
      <c r="C157" s="182" t="s">
        <v>262</v>
      </c>
      <c r="D157" s="182" t="s">
        <v>136</v>
      </c>
      <c r="E157" s="183" t="s">
        <v>263</v>
      </c>
      <c r="F157" s="184" t="s">
        <v>264</v>
      </c>
      <c r="G157" s="185" t="s">
        <v>139</v>
      </c>
      <c r="H157" s="186">
        <v>2.1</v>
      </c>
      <c r="I157" s="187"/>
      <c r="J157" s="188">
        <f>ROUND(I157*H157,2)</f>
        <v>0</v>
      </c>
      <c r="K157" s="184" t="s">
        <v>140</v>
      </c>
      <c r="L157" s="43"/>
      <c r="M157" s="189" t="s">
        <v>19</v>
      </c>
      <c r="N157" s="190" t="s">
        <v>44</v>
      </c>
      <c r="O157" s="68"/>
      <c r="P157" s="191">
        <f>O157*H157</f>
        <v>0</v>
      </c>
      <c r="Q157" s="191">
        <v>0</v>
      </c>
      <c r="R157" s="191">
        <f>Q157*H157</f>
        <v>0</v>
      </c>
      <c r="S157" s="191">
        <v>3.0000000000000001E-5</v>
      </c>
      <c r="T157" s="192">
        <f>S157*H157</f>
        <v>6.3E-5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93" t="s">
        <v>229</v>
      </c>
      <c r="AT157" s="193" t="s">
        <v>136</v>
      </c>
      <c r="AU157" s="193" t="s">
        <v>88</v>
      </c>
      <c r="AY157" s="21" t="s">
        <v>131</v>
      </c>
      <c r="BE157" s="194">
        <f>IF(N157="základní",J157,0)</f>
        <v>0</v>
      </c>
      <c r="BF157" s="194">
        <f>IF(N157="snížená",J157,0)</f>
        <v>0</v>
      </c>
      <c r="BG157" s="194">
        <f>IF(N157="zákl. přenesená",J157,0)</f>
        <v>0</v>
      </c>
      <c r="BH157" s="194">
        <f>IF(N157="sníž. přenesená",J157,0)</f>
        <v>0</v>
      </c>
      <c r="BI157" s="194">
        <f>IF(N157="nulová",J157,0)</f>
        <v>0</v>
      </c>
      <c r="BJ157" s="21" t="s">
        <v>88</v>
      </c>
      <c r="BK157" s="194">
        <f>ROUND(I157*H157,2)</f>
        <v>0</v>
      </c>
      <c r="BL157" s="21" t="s">
        <v>229</v>
      </c>
      <c r="BM157" s="193" t="s">
        <v>265</v>
      </c>
    </row>
    <row r="158" spans="1:65" s="2" customFormat="1" ht="11.25">
      <c r="A158" s="38"/>
      <c r="B158" s="39"/>
      <c r="C158" s="40"/>
      <c r="D158" s="195" t="s">
        <v>144</v>
      </c>
      <c r="E158" s="40"/>
      <c r="F158" s="196" t="s">
        <v>266</v>
      </c>
      <c r="G158" s="40"/>
      <c r="H158" s="40"/>
      <c r="I158" s="197"/>
      <c r="J158" s="40"/>
      <c r="K158" s="40"/>
      <c r="L158" s="43"/>
      <c r="M158" s="198"/>
      <c r="N158" s="199"/>
      <c r="O158" s="68"/>
      <c r="P158" s="68"/>
      <c r="Q158" s="68"/>
      <c r="R158" s="68"/>
      <c r="S158" s="68"/>
      <c r="T158" s="69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21" t="s">
        <v>144</v>
      </c>
      <c r="AU158" s="21" t="s">
        <v>88</v>
      </c>
    </row>
    <row r="159" spans="1:65" s="15" customFormat="1" ht="11.25">
      <c r="B159" s="234"/>
      <c r="C159" s="235"/>
      <c r="D159" s="202" t="s">
        <v>146</v>
      </c>
      <c r="E159" s="236" t="s">
        <v>19</v>
      </c>
      <c r="F159" s="237" t="s">
        <v>267</v>
      </c>
      <c r="G159" s="235"/>
      <c r="H159" s="236" t="s">
        <v>19</v>
      </c>
      <c r="I159" s="238"/>
      <c r="J159" s="235"/>
      <c r="K159" s="235"/>
      <c r="L159" s="239"/>
      <c r="M159" s="240"/>
      <c r="N159" s="241"/>
      <c r="O159" s="241"/>
      <c r="P159" s="241"/>
      <c r="Q159" s="241"/>
      <c r="R159" s="241"/>
      <c r="S159" s="241"/>
      <c r="T159" s="242"/>
      <c r="AT159" s="243" t="s">
        <v>146</v>
      </c>
      <c r="AU159" s="243" t="s">
        <v>88</v>
      </c>
      <c r="AV159" s="15" t="s">
        <v>80</v>
      </c>
      <c r="AW159" s="15" t="s">
        <v>33</v>
      </c>
      <c r="AX159" s="15" t="s">
        <v>72</v>
      </c>
      <c r="AY159" s="243" t="s">
        <v>131</v>
      </c>
    </row>
    <row r="160" spans="1:65" s="13" customFormat="1" ht="11.25">
      <c r="B160" s="200"/>
      <c r="C160" s="201"/>
      <c r="D160" s="202" t="s">
        <v>146</v>
      </c>
      <c r="E160" s="203" t="s">
        <v>19</v>
      </c>
      <c r="F160" s="204" t="s">
        <v>268</v>
      </c>
      <c r="G160" s="201"/>
      <c r="H160" s="205">
        <v>2.1</v>
      </c>
      <c r="I160" s="206"/>
      <c r="J160" s="201"/>
      <c r="K160" s="201"/>
      <c r="L160" s="207"/>
      <c r="M160" s="208"/>
      <c r="N160" s="209"/>
      <c r="O160" s="209"/>
      <c r="P160" s="209"/>
      <c r="Q160" s="209"/>
      <c r="R160" s="209"/>
      <c r="S160" s="209"/>
      <c r="T160" s="210"/>
      <c r="AT160" s="211" t="s">
        <v>146</v>
      </c>
      <c r="AU160" s="211" t="s">
        <v>88</v>
      </c>
      <c r="AV160" s="13" t="s">
        <v>88</v>
      </c>
      <c r="AW160" s="13" t="s">
        <v>33</v>
      </c>
      <c r="AX160" s="13" t="s">
        <v>72</v>
      </c>
      <c r="AY160" s="211" t="s">
        <v>131</v>
      </c>
    </row>
    <row r="161" spans="1:65" s="14" customFormat="1" ht="11.25">
      <c r="B161" s="212"/>
      <c r="C161" s="213"/>
      <c r="D161" s="202" t="s">
        <v>146</v>
      </c>
      <c r="E161" s="214" t="s">
        <v>19</v>
      </c>
      <c r="F161" s="215" t="s">
        <v>148</v>
      </c>
      <c r="G161" s="213"/>
      <c r="H161" s="216">
        <v>2.1</v>
      </c>
      <c r="I161" s="217"/>
      <c r="J161" s="213"/>
      <c r="K161" s="213"/>
      <c r="L161" s="218"/>
      <c r="M161" s="219"/>
      <c r="N161" s="220"/>
      <c r="O161" s="220"/>
      <c r="P161" s="220"/>
      <c r="Q161" s="220"/>
      <c r="R161" s="220"/>
      <c r="S161" s="220"/>
      <c r="T161" s="221"/>
      <c r="AT161" s="222" t="s">
        <v>146</v>
      </c>
      <c r="AU161" s="222" t="s">
        <v>88</v>
      </c>
      <c r="AV161" s="14" t="s">
        <v>142</v>
      </c>
      <c r="AW161" s="14" t="s">
        <v>33</v>
      </c>
      <c r="AX161" s="14" t="s">
        <v>80</v>
      </c>
      <c r="AY161" s="222" t="s">
        <v>131</v>
      </c>
    </row>
    <row r="162" spans="1:65" s="2" customFormat="1" ht="16.5" customHeight="1">
      <c r="A162" s="38"/>
      <c r="B162" s="39"/>
      <c r="C162" s="223" t="s">
        <v>7</v>
      </c>
      <c r="D162" s="223" t="s">
        <v>176</v>
      </c>
      <c r="E162" s="224" t="s">
        <v>269</v>
      </c>
      <c r="F162" s="225" t="s">
        <v>270</v>
      </c>
      <c r="G162" s="226" t="s">
        <v>139</v>
      </c>
      <c r="H162" s="227">
        <v>2.31</v>
      </c>
      <c r="I162" s="228"/>
      <c r="J162" s="229">
        <f>ROUND(I162*H162,2)</f>
        <v>0</v>
      </c>
      <c r="K162" s="225" t="s">
        <v>140</v>
      </c>
      <c r="L162" s="230"/>
      <c r="M162" s="231" t="s">
        <v>19</v>
      </c>
      <c r="N162" s="232" t="s">
        <v>44</v>
      </c>
      <c r="O162" s="68"/>
      <c r="P162" s="191">
        <f>O162*H162</f>
        <v>0</v>
      </c>
      <c r="Q162" s="191">
        <v>2.0000000000000002E-5</v>
      </c>
      <c r="R162" s="191">
        <f>Q162*H162</f>
        <v>4.6200000000000005E-5</v>
      </c>
      <c r="S162" s="191">
        <v>0</v>
      </c>
      <c r="T162" s="192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193" t="s">
        <v>235</v>
      </c>
      <c r="AT162" s="193" t="s">
        <v>176</v>
      </c>
      <c r="AU162" s="193" t="s">
        <v>88</v>
      </c>
      <c r="AY162" s="21" t="s">
        <v>131</v>
      </c>
      <c r="BE162" s="194">
        <f>IF(N162="základní",J162,0)</f>
        <v>0</v>
      </c>
      <c r="BF162" s="194">
        <f>IF(N162="snížená",J162,0)</f>
        <v>0</v>
      </c>
      <c r="BG162" s="194">
        <f>IF(N162="zákl. přenesená",J162,0)</f>
        <v>0</v>
      </c>
      <c r="BH162" s="194">
        <f>IF(N162="sníž. přenesená",J162,0)</f>
        <v>0</v>
      </c>
      <c r="BI162" s="194">
        <f>IF(N162="nulová",J162,0)</f>
        <v>0</v>
      </c>
      <c r="BJ162" s="21" t="s">
        <v>88</v>
      </c>
      <c r="BK162" s="194">
        <f>ROUND(I162*H162,2)</f>
        <v>0</v>
      </c>
      <c r="BL162" s="21" t="s">
        <v>229</v>
      </c>
      <c r="BM162" s="193" t="s">
        <v>271</v>
      </c>
    </row>
    <row r="163" spans="1:65" s="13" customFormat="1" ht="11.25">
      <c r="B163" s="200"/>
      <c r="C163" s="201"/>
      <c r="D163" s="202" t="s">
        <v>146</v>
      </c>
      <c r="E163" s="201"/>
      <c r="F163" s="204" t="s">
        <v>272</v>
      </c>
      <c r="G163" s="201"/>
      <c r="H163" s="205">
        <v>2.31</v>
      </c>
      <c r="I163" s="206"/>
      <c r="J163" s="201"/>
      <c r="K163" s="201"/>
      <c r="L163" s="207"/>
      <c r="M163" s="208"/>
      <c r="N163" s="209"/>
      <c r="O163" s="209"/>
      <c r="P163" s="209"/>
      <c r="Q163" s="209"/>
      <c r="R163" s="209"/>
      <c r="S163" s="209"/>
      <c r="T163" s="210"/>
      <c r="AT163" s="211" t="s">
        <v>146</v>
      </c>
      <c r="AU163" s="211" t="s">
        <v>88</v>
      </c>
      <c r="AV163" s="13" t="s">
        <v>88</v>
      </c>
      <c r="AW163" s="13" t="s">
        <v>4</v>
      </c>
      <c r="AX163" s="13" t="s">
        <v>80</v>
      </c>
      <c r="AY163" s="211" t="s">
        <v>131</v>
      </c>
    </row>
    <row r="164" spans="1:65" s="2" customFormat="1" ht="16.5" customHeight="1">
      <c r="A164" s="38"/>
      <c r="B164" s="39"/>
      <c r="C164" s="182" t="s">
        <v>273</v>
      </c>
      <c r="D164" s="182" t="s">
        <v>136</v>
      </c>
      <c r="E164" s="183" t="s">
        <v>274</v>
      </c>
      <c r="F164" s="184" t="s">
        <v>275</v>
      </c>
      <c r="G164" s="185" t="s">
        <v>139</v>
      </c>
      <c r="H164" s="186">
        <v>21.238</v>
      </c>
      <c r="I164" s="187"/>
      <c r="J164" s="188">
        <f>ROUND(I164*H164,2)</f>
        <v>0</v>
      </c>
      <c r="K164" s="184" t="s">
        <v>140</v>
      </c>
      <c r="L164" s="43"/>
      <c r="M164" s="189" t="s">
        <v>19</v>
      </c>
      <c r="N164" s="190" t="s">
        <v>44</v>
      </c>
      <c r="O164" s="68"/>
      <c r="P164" s="191">
        <f>O164*H164</f>
        <v>0</v>
      </c>
      <c r="Q164" s="191">
        <v>0</v>
      </c>
      <c r="R164" s="191">
        <f>Q164*H164</f>
        <v>0</v>
      </c>
      <c r="S164" s="191">
        <v>0</v>
      </c>
      <c r="T164" s="192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193" t="s">
        <v>229</v>
      </c>
      <c r="AT164" s="193" t="s">
        <v>136</v>
      </c>
      <c r="AU164" s="193" t="s">
        <v>88</v>
      </c>
      <c r="AY164" s="21" t="s">
        <v>131</v>
      </c>
      <c r="BE164" s="194">
        <f>IF(N164="základní",J164,0)</f>
        <v>0</v>
      </c>
      <c r="BF164" s="194">
        <f>IF(N164="snížená",J164,0)</f>
        <v>0</v>
      </c>
      <c r="BG164" s="194">
        <f>IF(N164="zákl. přenesená",J164,0)</f>
        <v>0</v>
      </c>
      <c r="BH164" s="194">
        <f>IF(N164="sníž. přenesená",J164,0)</f>
        <v>0</v>
      </c>
      <c r="BI164" s="194">
        <f>IF(N164="nulová",J164,0)</f>
        <v>0</v>
      </c>
      <c r="BJ164" s="21" t="s">
        <v>88</v>
      </c>
      <c r="BK164" s="194">
        <f>ROUND(I164*H164,2)</f>
        <v>0</v>
      </c>
      <c r="BL164" s="21" t="s">
        <v>229</v>
      </c>
      <c r="BM164" s="193" t="s">
        <v>276</v>
      </c>
    </row>
    <row r="165" spans="1:65" s="2" customFormat="1" ht="11.25">
      <c r="A165" s="38"/>
      <c r="B165" s="39"/>
      <c r="C165" s="40"/>
      <c r="D165" s="195" t="s">
        <v>144</v>
      </c>
      <c r="E165" s="40"/>
      <c r="F165" s="196" t="s">
        <v>277</v>
      </c>
      <c r="G165" s="40"/>
      <c r="H165" s="40"/>
      <c r="I165" s="197"/>
      <c r="J165" s="40"/>
      <c r="K165" s="40"/>
      <c r="L165" s="43"/>
      <c r="M165" s="198"/>
      <c r="N165" s="199"/>
      <c r="O165" s="68"/>
      <c r="P165" s="68"/>
      <c r="Q165" s="68"/>
      <c r="R165" s="68"/>
      <c r="S165" s="68"/>
      <c r="T165" s="69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21" t="s">
        <v>144</v>
      </c>
      <c r="AU165" s="21" t="s">
        <v>88</v>
      </c>
    </row>
    <row r="166" spans="1:65" s="2" customFormat="1" ht="16.5" customHeight="1">
      <c r="A166" s="38"/>
      <c r="B166" s="39"/>
      <c r="C166" s="223" t="s">
        <v>278</v>
      </c>
      <c r="D166" s="223" t="s">
        <v>176</v>
      </c>
      <c r="E166" s="224" t="s">
        <v>279</v>
      </c>
      <c r="F166" s="225" t="s">
        <v>280</v>
      </c>
      <c r="G166" s="226" t="s">
        <v>281</v>
      </c>
      <c r="H166" s="227">
        <v>0.85</v>
      </c>
      <c r="I166" s="228"/>
      <c r="J166" s="229">
        <f>ROUND(I166*H166,2)</f>
        <v>0</v>
      </c>
      <c r="K166" s="225" t="s">
        <v>140</v>
      </c>
      <c r="L166" s="230"/>
      <c r="M166" s="231" t="s">
        <v>19</v>
      </c>
      <c r="N166" s="232" t="s">
        <v>44</v>
      </c>
      <c r="O166" s="68"/>
      <c r="P166" s="191">
        <f>O166*H166</f>
        <v>0</v>
      </c>
      <c r="Q166" s="191">
        <v>1.1999999999999999E-3</v>
      </c>
      <c r="R166" s="191">
        <f>Q166*H166</f>
        <v>1.0199999999999999E-3</v>
      </c>
      <c r="S166" s="191">
        <v>0</v>
      </c>
      <c r="T166" s="192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193" t="s">
        <v>235</v>
      </c>
      <c r="AT166" s="193" t="s">
        <v>176</v>
      </c>
      <c r="AU166" s="193" t="s">
        <v>88</v>
      </c>
      <c r="AY166" s="21" t="s">
        <v>131</v>
      </c>
      <c r="BE166" s="194">
        <f>IF(N166="základní",J166,0)</f>
        <v>0</v>
      </c>
      <c r="BF166" s="194">
        <f>IF(N166="snížená",J166,0)</f>
        <v>0</v>
      </c>
      <c r="BG166" s="194">
        <f>IF(N166="zákl. přenesená",J166,0)</f>
        <v>0</v>
      </c>
      <c r="BH166" s="194">
        <f>IF(N166="sníž. přenesená",J166,0)</f>
        <v>0</v>
      </c>
      <c r="BI166" s="194">
        <f>IF(N166="nulová",J166,0)</f>
        <v>0</v>
      </c>
      <c r="BJ166" s="21" t="s">
        <v>88</v>
      </c>
      <c r="BK166" s="194">
        <f>ROUND(I166*H166,2)</f>
        <v>0</v>
      </c>
      <c r="BL166" s="21" t="s">
        <v>229</v>
      </c>
      <c r="BM166" s="193" t="s">
        <v>282</v>
      </c>
    </row>
    <row r="167" spans="1:65" s="13" customFormat="1" ht="11.25">
      <c r="B167" s="200"/>
      <c r="C167" s="201"/>
      <c r="D167" s="202" t="s">
        <v>146</v>
      </c>
      <c r="E167" s="201"/>
      <c r="F167" s="204" t="s">
        <v>283</v>
      </c>
      <c r="G167" s="201"/>
      <c r="H167" s="205">
        <v>0.85</v>
      </c>
      <c r="I167" s="206"/>
      <c r="J167" s="201"/>
      <c r="K167" s="201"/>
      <c r="L167" s="207"/>
      <c r="M167" s="208"/>
      <c r="N167" s="209"/>
      <c r="O167" s="209"/>
      <c r="P167" s="209"/>
      <c r="Q167" s="209"/>
      <c r="R167" s="209"/>
      <c r="S167" s="209"/>
      <c r="T167" s="210"/>
      <c r="AT167" s="211" t="s">
        <v>146</v>
      </c>
      <c r="AU167" s="211" t="s">
        <v>88</v>
      </c>
      <c r="AV167" s="13" t="s">
        <v>88</v>
      </c>
      <c r="AW167" s="13" t="s">
        <v>4</v>
      </c>
      <c r="AX167" s="13" t="s">
        <v>80</v>
      </c>
      <c r="AY167" s="211" t="s">
        <v>131</v>
      </c>
    </row>
    <row r="168" spans="1:65" s="2" customFormat="1" ht="24.2" customHeight="1">
      <c r="A168" s="38"/>
      <c r="B168" s="39"/>
      <c r="C168" s="182" t="s">
        <v>284</v>
      </c>
      <c r="D168" s="182" t="s">
        <v>136</v>
      </c>
      <c r="E168" s="183" t="s">
        <v>285</v>
      </c>
      <c r="F168" s="184" t="s">
        <v>286</v>
      </c>
      <c r="G168" s="185" t="s">
        <v>139</v>
      </c>
      <c r="H168" s="186">
        <v>21.238</v>
      </c>
      <c r="I168" s="187"/>
      <c r="J168" s="188">
        <f>ROUND(I168*H168,2)</f>
        <v>0</v>
      </c>
      <c r="K168" s="184" t="s">
        <v>140</v>
      </c>
      <c r="L168" s="43"/>
      <c r="M168" s="189" t="s">
        <v>19</v>
      </c>
      <c r="N168" s="190" t="s">
        <v>44</v>
      </c>
      <c r="O168" s="68"/>
      <c r="P168" s="191">
        <f>O168*H168</f>
        <v>0</v>
      </c>
      <c r="Q168" s="191">
        <v>2.9E-4</v>
      </c>
      <c r="R168" s="191">
        <f>Q168*H168</f>
        <v>6.1590200000000003E-3</v>
      </c>
      <c r="S168" s="191">
        <v>0</v>
      </c>
      <c r="T168" s="192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193" t="s">
        <v>229</v>
      </c>
      <c r="AT168" s="193" t="s">
        <v>136</v>
      </c>
      <c r="AU168" s="193" t="s">
        <v>88</v>
      </c>
      <c r="AY168" s="21" t="s">
        <v>131</v>
      </c>
      <c r="BE168" s="194">
        <f>IF(N168="základní",J168,0)</f>
        <v>0</v>
      </c>
      <c r="BF168" s="194">
        <f>IF(N168="snížená",J168,0)</f>
        <v>0</v>
      </c>
      <c r="BG168" s="194">
        <f>IF(N168="zákl. přenesená",J168,0)</f>
        <v>0</v>
      </c>
      <c r="BH168" s="194">
        <f>IF(N168="sníž. přenesená",J168,0)</f>
        <v>0</v>
      </c>
      <c r="BI168" s="194">
        <f>IF(N168="nulová",J168,0)</f>
        <v>0</v>
      </c>
      <c r="BJ168" s="21" t="s">
        <v>88</v>
      </c>
      <c r="BK168" s="194">
        <f>ROUND(I168*H168,2)</f>
        <v>0</v>
      </c>
      <c r="BL168" s="21" t="s">
        <v>229</v>
      </c>
      <c r="BM168" s="193" t="s">
        <v>287</v>
      </c>
    </row>
    <row r="169" spans="1:65" s="2" customFormat="1" ht="11.25">
      <c r="A169" s="38"/>
      <c r="B169" s="39"/>
      <c r="C169" s="40"/>
      <c r="D169" s="195" t="s">
        <v>144</v>
      </c>
      <c r="E169" s="40"/>
      <c r="F169" s="196" t="s">
        <v>288</v>
      </c>
      <c r="G169" s="40"/>
      <c r="H169" s="40"/>
      <c r="I169" s="197"/>
      <c r="J169" s="40"/>
      <c r="K169" s="40"/>
      <c r="L169" s="43"/>
      <c r="M169" s="198"/>
      <c r="N169" s="199"/>
      <c r="O169" s="68"/>
      <c r="P169" s="68"/>
      <c r="Q169" s="68"/>
      <c r="R169" s="68"/>
      <c r="S169" s="68"/>
      <c r="T169" s="69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21" t="s">
        <v>144</v>
      </c>
      <c r="AU169" s="21" t="s">
        <v>88</v>
      </c>
    </row>
    <row r="170" spans="1:65" s="13" customFormat="1" ht="11.25">
      <c r="B170" s="200"/>
      <c r="C170" s="201"/>
      <c r="D170" s="202" t="s">
        <v>146</v>
      </c>
      <c r="E170" s="203" t="s">
        <v>19</v>
      </c>
      <c r="F170" s="204" t="s">
        <v>191</v>
      </c>
      <c r="G170" s="201"/>
      <c r="H170" s="205">
        <v>3.238</v>
      </c>
      <c r="I170" s="206"/>
      <c r="J170" s="201"/>
      <c r="K170" s="201"/>
      <c r="L170" s="207"/>
      <c r="M170" s="208"/>
      <c r="N170" s="209"/>
      <c r="O170" s="209"/>
      <c r="P170" s="209"/>
      <c r="Q170" s="209"/>
      <c r="R170" s="209"/>
      <c r="S170" s="209"/>
      <c r="T170" s="210"/>
      <c r="AT170" s="211" t="s">
        <v>146</v>
      </c>
      <c r="AU170" s="211" t="s">
        <v>88</v>
      </c>
      <c r="AV170" s="13" t="s">
        <v>88</v>
      </c>
      <c r="AW170" s="13" t="s">
        <v>33</v>
      </c>
      <c r="AX170" s="13" t="s">
        <v>72</v>
      </c>
      <c r="AY170" s="211" t="s">
        <v>131</v>
      </c>
    </row>
    <row r="171" spans="1:65" s="13" customFormat="1" ht="11.25">
      <c r="B171" s="200"/>
      <c r="C171" s="201"/>
      <c r="D171" s="202" t="s">
        <v>146</v>
      </c>
      <c r="E171" s="203" t="s">
        <v>19</v>
      </c>
      <c r="F171" s="204" t="s">
        <v>289</v>
      </c>
      <c r="G171" s="201"/>
      <c r="H171" s="205">
        <v>18</v>
      </c>
      <c r="I171" s="206"/>
      <c r="J171" s="201"/>
      <c r="K171" s="201"/>
      <c r="L171" s="207"/>
      <c r="M171" s="208"/>
      <c r="N171" s="209"/>
      <c r="O171" s="209"/>
      <c r="P171" s="209"/>
      <c r="Q171" s="209"/>
      <c r="R171" s="209"/>
      <c r="S171" s="209"/>
      <c r="T171" s="210"/>
      <c r="AT171" s="211" t="s">
        <v>146</v>
      </c>
      <c r="AU171" s="211" t="s">
        <v>88</v>
      </c>
      <c r="AV171" s="13" t="s">
        <v>88</v>
      </c>
      <c r="AW171" s="13" t="s">
        <v>33</v>
      </c>
      <c r="AX171" s="13" t="s">
        <v>72</v>
      </c>
      <c r="AY171" s="211" t="s">
        <v>131</v>
      </c>
    </row>
    <row r="172" spans="1:65" s="14" customFormat="1" ht="11.25">
      <c r="B172" s="212"/>
      <c r="C172" s="213"/>
      <c r="D172" s="202" t="s">
        <v>146</v>
      </c>
      <c r="E172" s="214" t="s">
        <v>19</v>
      </c>
      <c r="F172" s="215" t="s">
        <v>148</v>
      </c>
      <c r="G172" s="213"/>
      <c r="H172" s="216">
        <v>21.238</v>
      </c>
      <c r="I172" s="217"/>
      <c r="J172" s="213"/>
      <c r="K172" s="213"/>
      <c r="L172" s="218"/>
      <c r="M172" s="219"/>
      <c r="N172" s="220"/>
      <c r="O172" s="220"/>
      <c r="P172" s="220"/>
      <c r="Q172" s="220"/>
      <c r="R172" s="220"/>
      <c r="S172" s="220"/>
      <c r="T172" s="221"/>
      <c r="AT172" s="222" t="s">
        <v>146</v>
      </c>
      <c r="AU172" s="222" t="s">
        <v>88</v>
      </c>
      <c r="AV172" s="14" t="s">
        <v>142</v>
      </c>
      <c r="AW172" s="14" t="s">
        <v>33</v>
      </c>
      <c r="AX172" s="14" t="s">
        <v>80</v>
      </c>
      <c r="AY172" s="222" t="s">
        <v>131</v>
      </c>
    </row>
    <row r="173" spans="1:65" s="12" customFormat="1" ht="25.9" customHeight="1">
      <c r="B173" s="166"/>
      <c r="C173" s="167"/>
      <c r="D173" s="168" t="s">
        <v>71</v>
      </c>
      <c r="E173" s="169" t="s">
        <v>290</v>
      </c>
      <c r="F173" s="169" t="s">
        <v>291</v>
      </c>
      <c r="G173" s="167"/>
      <c r="H173" s="167"/>
      <c r="I173" s="170"/>
      <c r="J173" s="171">
        <f>BK173</f>
        <v>0</v>
      </c>
      <c r="K173" s="167"/>
      <c r="L173" s="172"/>
      <c r="M173" s="173"/>
      <c r="N173" s="174"/>
      <c r="O173" s="174"/>
      <c r="P173" s="175">
        <f>SUM(P174:P177)</f>
        <v>0</v>
      </c>
      <c r="Q173" s="174"/>
      <c r="R173" s="175">
        <f>SUM(R174:R177)</f>
        <v>0</v>
      </c>
      <c r="S173" s="174"/>
      <c r="T173" s="176">
        <f>SUM(T174:T177)</f>
        <v>0</v>
      </c>
      <c r="AR173" s="177" t="s">
        <v>141</v>
      </c>
      <c r="AT173" s="178" t="s">
        <v>71</v>
      </c>
      <c r="AU173" s="178" t="s">
        <v>72</v>
      </c>
      <c r="AY173" s="177" t="s">
        <v>131</v>
      </c>
      <c r="BK173" s="179">
        <f>SUM(BK174:BK177)</f>
        <v>0</v>
      </c>
    </row>
    <row r="174" spans="1:65" s="2" customFormat="1" ht="33" customHeight="1">
      <c r="A174" s="38"/>
      <c r="B174" s="39"/>
      <c r="C174" s="182" t="s">
        <v>292</v>
      </c>
      <c r="D174" s="182" t="s">
        <v>136</v>
      </c>
      <c r="E174" s="183" t="s">
        <v>293</v>
      </c>
      <c r="F174" s="184" t="s">
        <v>294</v>
      </c>
      <c r="G174" s="185" t="s">
        <v>295</v>
      </c>
      <c r="H174" s="186">
        <v>5</v>
      </c>
      <c r="I174" s="187"/>
      <c r="J174" s="188">
        <f>ROUND(I174*H174,2)</f>
        <v>0</v>
      </c>
      <c r="K174" s="184" t="s">
        <v>140</v>
      </c>
      <c r="L174" s="43"/>
      <c r="M174" s="189" t="s">
        <v>19</v>
      </c>
      <c r="N174" s="190" t="s">
        <v>44</v>
      </c>
      <c r="O174" s="68"/>
      <c r="P174" s="191">
        <f>O174*H174</f>
        <v>0</v>
      </c>
      <c r="Q174" s="191">
        <v>0</v>
      </c>
      <c r="R174" s="191">
        <f>Q174*H174</f>
        <v>0</v>
      </c>
      <c r="S174" s="191">
        <v>0</v>
      </c>
      <c r="T174" s="192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193" t="s">
        <v>296</v>
      </c>
      <c r="AT174" s="193" t="s">
        <v>136</v>
      </c>
      <c r="AU174" s="193" t="s">
        <v>80</v>
      </c>
      <c r="AY174" s="21" t="s">
        <v>131</v>
      </c>
      <c r="BE174" s="194">
        <f>IF(N174="základní",J174,0)</f>
        <v>0</v>
      </c>
      <c r="BF174" s="194">
        <f>IF(N174="snížená",J174,0)</f>
        <v>0</v>
      </c>
      <c r="BG174" s="194">
        <f>IF(N174="zákl. přenesená",J174,0)</f>
        <v>0</v>
      </c>
      <c r="BH174" s="194">
        <f>IF(N174="sníž. přenesená",J174,0)</f>
        <v>0</v>
      </c>
      <c r="BI174" s="194">
        <f>IF(N174="nulová",J174,0)</f>
        <v>0</v>
      </c>
      <c r="BJ174" s="21" t="s">
        <v>88</v>
      </c>
      <c r="BK174" s="194">
        <f>ROUND(I174*H174,2)</f>
        <v>0</v>
      </c>
      <c r="BL174" s="21" t="s">
        <v>296</v>
      </c>
      <c r="BM174" s="193" t="s">
        <v>297</v>
      </c>
    </row>
    <row r="175" spans="1:65" s="2" customFormat="1" ht="11.25">
      <c r="A175" s="38"/>
      <c r="B175" s="39"/>
      <c r="C175" s="40"/>
      <c r="D175" s="195" t="s">
        <v>144</v>
      </c>
      <c r="E175" s="40"/>
      <c r="F175" s="196" t="s">
        <v>298</v>
      </c>
      <c r="G175" s="40"/>
      <c r="H175" s="40"/>
      <c r="I175" s="197"/>
      <c r="J175" s="40"/>
      <c r="K175" s="40"/>
      <c r="L175" s="43"/>
      <c r="M175" s="198"/>
      <c r="N175" s="199"/>
      <c r="O175" s="68"/>
      <c r="P175" s="68"/>
      <c r="Q175" s="68"/>
      <c r="R175" s="68"/>
      <c r="S175" s="68"/>
      <c r="T175" s="69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21" t="s">
        <v>144</v>
      </c>
      <c r="AU175" s="21" t="s">
        <v>80</v>
      </c>
    </row>
    <row r="176" spans="1:65" s="2" customFormat="1" ht="37.9" customHeight="1">
      <c r="A176" s="38"/>
      <c r="B176" s="39"/>
      <c r="C176" s="182" t="s">
        <v>299</v>
      </c>
      <c r="D176" s="182" t="s">
        <v>136</v>
      </c>
      <c r="E176" s="183" t="s">
        <v>300</v>
      </c>
      <c r="F176" s="184" t="s">
        <v>301</v>
      </c>
      <c r="G176" s="185" t="s">
        <v>295</v>
      </c>
      <c r="H176" s="186">
        <v>10</v>
      </c>
      <c r="I176" s="187"/>
      <c r="J176" s="188">
        <f>ROUND(I176*H176,2)</f>
        <v>0</v>
      </c>
      <c r="K176" s="184" t="s">
        <v>140</v>
      </c>
      <c r="L176" s="43"/>
      <c r="M176" s="189" t="s">
        <v>19</v>
      </c>
      <c r="N176" s="190" t="s">
        <v>44</v>
      </c>
      <c r="O176" s="68"/>
      <c r="P176" s="191">
        <f>O176*H176</f>
        <v>0</v>
      </c>
      <c r="Q176" s="191">
        <v>0</v>
      </c>
      <c r="R176" s="191">
        <f>Q176*H176</f>
        <v>0</v>
      </c>
      <c r="S176" s="191">
        <v>0</v>
      </c>
      <c r="T176" s="192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193" t="s">
        <v>296</v>
      </c>
      <c r="AT176" s="193" t="s">
        <v>136</v>
      </c>
      <c r="AU176" s="193" t="s">
        <v>80</v>
      </c>
      <c r="AY176" s="21" t="s">
        <v>131</v>
      </c>
      <c r="BE176" s="194">
        <f>IF(N176="základní",J176,0)</f>
        <v>0</v>
      </c>
      <c r="BF176" s="194">
        <f>IF(N176="snížená",J176,0)</f>
        <v>0</v>
      </c>
      <c r="BG176" s="194">
        <f>IF(N176="zákl. přenesená",J176,0)</f>
        <v>0</v>
      </c>
      <c r="BH176" s="194">
        <f>IF(N176="sníž. přenesená",J176,0)</f>
        <v>0</v>
      </c>
      <c r="BI176" s="194">
        <f>IF(N176="nulová",J176,0)</f>
        <v>0</v>
      </c>
      <c r="BJ176" s="21" t="s">
        <v>88</v>
      </c>
      <c r="BK176" s="194">
        <f>ROUND(I176*H176,2)</f>
        <v>0</v>
      </c>
      <c r="BL176" s="21" t="s">
        <v>296</v>
      </c>
      <c r="BM176" s="193" t="s">
        <v>302</v>
      </c>
    </row>
    <row r="177" spans="1:47" s="2" customFormat="1" ht="11.25">
      <c r="A177" s="38"/>
      <c r="B177" s="39"/>
      <c r="C177" s="40"/>
      <c r="D177" s="195" t="s">
        <v>144</v>
      </c>
      <c r="E177" s="40"/>
      <c r="F177" s="196" t="s">
        <v>303</v>
      </c>
      <c r="G177" s="40"/>
      <c r="H177" s="40"/>
      <c r="I177" s="197"/>
      <c r="J177" s="40"/>
      <c r="K177" s="40"/>
      <c r="L177" s="43"/>
      <c r="M177" s="244"/>
      <c r="N177" s="245"/>
      <c r="O177" s="246"/>
      <c r="P177" s="246"/>
      <c r="Q177" s="246"/>
      <c r="R177" s="246"/>
      <c r="S177" s="246"/>
      <c r="T177" s="247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21" t="s">
        <v>144</v>
      </c>
      <c r="AU177" s="21" t="s">
        <v>80</v>
      </c>
    </row>
    <row r="178" spans="1:47" s="2" customFormat="1" ht="6.95" customHeight="1">
      <c r="A178" s="38"/>
      <c r="B178" s="51"/>
      <c r="C178" s="52"/>
      <c r="D178" s="52"/>
      <c r="E178" s="52"/>
      <c r="F178" s="52"/>
      <c r="G178" s="52"/>
      <c r="H178" s="52"/>
      <c r="I178" s="52"/>
      <c r="J178" s="52"/>
      <c r="K178" s="52"/>
      <c r="L178" s="43"/>
      <c r="M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</row>
  </sheetData>
  <sheetProtection algorithmName="SHA-512" hashValue="1IhS/mqk9jQJM29xOd2ZSY8HIvhRiJDcxatxNxFuRU5mgaLZIXO/VPkV8xOSmC0s2HS5vXWGsDGt2w9vrXDxjQ==" saltValue="q67JcwXWs1XsyDPgnzd9pxf5sT4h5v09ef8lls71xL9Dug0MiKRcQMpaAnaHuWLaaOGALm3LBs+P9adcmTGwRQ==" spinCount="100000" sheet="1" objects="1" scenarios="1" formatColumns="0" formatRows="0" autoFilter="0"/>
  <autoFilter ref="C91:K177"/>
  <mergeCells count="9">
    <mergeCell ref="E50:H50"/>
    <mergeCell ref="E82:H82"/>
    <mergeCell ref="E84:H84"/>
    <mergeCell ref="L2:V2"/>
    <mergeCell ref="E7:H7"/>
    <mergeCell ref="E9:H9"/>
    <mergeCell ref="E18:H18"/>
    <mergeCell ref="E27:H27"/>
    <mergeCell ref="E48:H48"/>
  </mergeCells>
  <hyperlinks>
    <hyperlink ref="F97" r:id="rId1"/>
    <hyperlink ref="F101" r:id="rId2"/>
    <hyperlink ref="F107" r:id="rId3"/>
    <hyperlink ref="F112" r:id="rId4"/>
    <hyperlink ref="F117" r:id="rId5"/>
    <hyperlink ref="F122" r:id="rId6"/>
    <hyperlink ref="F128" r:id="rId7"/>
    <hyperlink ref="F130" r:id="rId8"/>
    <hyperlink ref="F132" r:id="rId9"/>
    <hyperlink ref="F135" r:id="rId10"/>
    <hyperlink ref="F138" r:id="rId11"/>
    <hyperlink ref="F142" r:id="rId12"/>
    <hyperlink ref="F145" r:id="rId13"/>
    <hyperlink ref="F147" r:id="rId14"/>
    <hyperlink ref="F150" r:id="rId15"/>
    <hyperlink ref="F154" r:id="rId16"/>
    <hyperlink ref="F158" r:id="rId17"/>
    <hyperlink ref="F165" r:id="rId18"/>
    <hyperlink ref="F169" r:id="rId19"/>
    <hyperlink ref="F175" r:id="rId20"/>
    <hyperlink ref="F177" r:id="rId21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27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407"/>
      <c r="M2" s="407"/>
      <c r="N2" s="407"/>
      <c r="O2" s="407"/>
      <c r="P2" s="407"/>
      <c r="Q2" s="407"/>
      <c r="R2" s="407"/>
      <c r="S2" s="407"/>
      <c r="T2" s="407"/>
      <c r="U2" s="407"/>
      <c r="V2" s="407"/>
      <c r="AT2" s="21" t="s">
        <v>89</v>
      </c>
    </row>
    <row r="3" spans="1:46" s="1" customFormat="1" ht="6.95" customHeight="1">
      <c r="B3" s="112"/>
      <c r="C3" s="113"/>
      <c r="D3" s="113"/>
      <c r="E3" s="113"/>
      <c r="F3" s="113"/>
      <c r="G3" s="113"/>
      <c r="H3" s="113"/>
      <c r="I3" s="113"/>
      <c r="J3" s="113"/>
      <c r="K3" s="113"/>
      <c r="L3" s="24"/>
      <c r="AT3" s="21" t="s">
        <v>80</v>
      </c>
    </row>
    <row r="4" spans="1:46" s="1" customFormat="1" ht="24.95" customHeight="1">
      <c r="B4" s="24"/>
      <c r="D4" s="114" t="s">
        <v>96</v>
      </c>
      <c r="L4" s="24"/>
      <c r="M4" s="115" t="s">
        <v>10</v>
      </c>
      <c r="AT4" s="21" t="s">
        <v>4</v>
      </c>
    </row>
    <row r="5" spans="1:46" s="1" customFormat="1" ht="6.95" customHeight="1">
      <c r="B5" s="24"/>
      <c r="L5" s="24"/>
    </row>
    <row r="6" spans="1:46" s="1" customFormat="1" ht="12" customHeight="1">
      <c r="B6" s="24"/>
      <c r="D6" s="116" t="s">
        <v>16</v>
      </c>
      <c r="L6" s="24"/>
    </row>
    <row r="7" spans="1:46" s="1" customFormat="1" ht="16.5" customHeight="1">
      <c r="B7" s="24"/>
      <c r="E7" s="408" t="str">
        <f>'Rekapitulace stavby'!K6</f>
        <v>DPS Za Prachárnou 1a, Jihlava</v>
      </c>
      <c r="F7" s="409"/>
      <c r="G7" s="409"/>
      <c r="H7" s="409"/>
      <c r="L7" s="24"/>
    </row>
    <row r="8" spans="1:46" s="1" customFormat="1" ht="12" customHeight="1">
      <c r="B8" s="24"/>
      <c r="D8" s="116" t="s">
        <v>97</v>
      </c>
      <c r="L8" s="24"/>
    </row>
    <row r="9" spans="1:46" s="2" customFormat="1" ht="16.5" customHeight="1">
      <c r="A9" s="38"/>
      <c r="B9" s="43"/>
      <c r="C9" s="38"/>
      <c r="D9" s="38"/>
      <c r="E9" s="408" t="s">
        <v>304</v>
      </c>
      <c r="F9" s="411"/>
      <c r="G9" s="411"/>
      <c r="H9" s="411"/>
      <c r="I9" s="38"/>
      <c r="J9" s="38"/>
      <c r="K9" s="38"/>
      <c r="L9" s="117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pans="1:46" s="2" customFormat="1" ht="12" customHeight="1">
      <c r="A10" s="38"/>
      <c r="B10" s="43"/>
      <c r="C10" s="38"/>
      <c r="D10" s="116" t="s">
        <v>305</v>
      </c>
      <c r="E10" s="38"/>
      <c r="F10" s="38"/>
      <c r="G10" s="38"/>
      <c r="H10" s="38"/>
      <c r="I10" s="38"/>
      <c r="J10" s="38"/>
      <c r="K10" s="38"/>
      <c r="L10" s="117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pans="1:46" s="2" customFormat="1" ht="16.5" customHeight="1">
      <c r="A11" s="38"/>
      <c r="B11" s="43"/>
      <c r="C11" s="38"/>
      <c r="D11" s="38"/>
      <c r="E11" s="410" t="s">
        <v>306</v>
      </c>
      <c r="F11" s="411"/>
      <c r="G11" s="411"/>
      <c r="H11" s="411"/>
      <c r="I11" s="38"/>
      <c r="J11" s="38"/>
      <c r="K11" s="38"/>
      <c r="L11" s="117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pans="1:46" s="2" customFormat="1" ht="11.25">
      <c r="A12" s="38"/>
      <c r="B12" s="43"/>
      <c r="C12" s="38"/>
      <c r="D12" s="38"/>
      <c r="E12" s="38"/>
      <c r="F12" s="38"/>
      <c r="G12" s="38"/>
      <c r="H12" s="38"/>
      <c r="I12" s="38"/>
      <c r="J12" s="38"/>
      <c r="K12" s="38"/>
      <c r="L12" s="117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pans="1:46" s="2" customFormat="1" ht="12" customHeight="1">
      <c r="A13" s="38"/>
      <c r="B13" s="43"/>
      <c r="C13" s="38"/>
      <c r="D13" s="116" t="s">
        <v>18</v>
      </c>
      <c r="E13" s="38"/>
      <c r="F13" s="107" t="s">
        <v>19</v>
      </c>
      <c r="G13" s="38"/>
      <c r="H13" s="38"/>
      <c r="I13" s="116" t="s">
        <v>20</v>
      </c>
      <c r="J13" s="107" t="s">
        <v>19</v>
      </c>
      <c r="K13" s="38"/>
      <c r="L13" s="117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pans="1:46" s="2" customFormat="1" ht="12" customHeight="1">
      <c r="A14" s="38"/>
      <c r="B14" s="43"/>
      <c r="C14" s="38"/>
      <c r="D14" s="116" t="s">
        <v>21</v>
      </c>
      <c r="E14" s="38"/>
      <c r="F14" s="107" t="s">
        <v>22</v>
      </c>
      <c r="G14" s="38"/>
      <c r="H14" s="38"/>
      <c r="I14" s="116" t="s">
        <v>23</v>
      </c>
      <c r="J14" s="118" t="str">
        <f>'Rekapitulace stavby'!AN8</f>
        <v>3. 11. 2025</v>
      </c>
      <c r="K14" s="38"/>
      <c r="L14" s="117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pans="1:46" s="2" customFormat="1" ht="10.9" customHeight="1">
      <c r="A15" s="38"/>
      <c r="B15" s="43"/>
      <c r="C15" s="38"/>
      <c r="D15" s="38"/>
      <c r="E15" s="38"/>
      <c r="F15" s="38"/>
      <c r="G15" s="38"/>
      <c r="H15" s="38"/>
      <c r="I15" s="38"/>
      <c r="J15" s="38"/>
      <c r="K15" s="38"/>
      <c r="L15" s="117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pans="1:46" s="2" customFormat="1" ht="12" customHeight="1">
      <c r="A16" s="38"/>
      <c r="B16" s="43"/>
      <c r="C16" s="38"/>
      <c r="D16" s="116" t="s">
        <v>25</v>
      </c>
      <c r="E16" s="38"/>
      <c r="F16" s="38"/>
      <c r="G16" s="38"/>
      <c r="H16" s="38"/>
      <c r="I16" s="116" t="s">
        <v>26</v>
      </c>
      <c r="J16" s="107" t="s">
        <v>19</v>
      </c>
      <c r="K16" s="38"/>
      <c r="L16" s="117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pans="1:31" s="2" customFormat="1" ht="18" customHeight="1">
      <c r="A17" s="38"/>
      <c r="B17" s="43"/>
      <c r="C17" s="38"/>
      <c r="D17" s="38"/>
      <c r="E17" s="107" t="s">
        <v>27</v>
      </c>
      <c r="F17" s="38"/>
      <c r="G17" s="38"/>
      <c r="H17" s="38"/>
      <c r="I17" s="116" t="s">
        <v>28</v>
      </c>
      <c r="J17" s="107" t="s">
        <v>19</v>
      </c>
      <c r="K17" s="38"/>
      <c r="L17" s="117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pans="1:31" s="2" customFormat="1" ht="6.95" customHeight="1">
      <c r="A18" s="38"/>
      <c r="B18" s="43"/>
      <c r="C18" s="38"/>
      <c r="D18" s="38"/>
      <c r="E18" s="38"/>
      <c r="F18" s="38"/>
      <c r="G18" s="38"/>
      <c r="H18" s="38"/>
      <c r="I18" s="38"/>
      <c r="J18" s="38"/>
      <c r="K18" s="38"/>
      <c r="L18" s="117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pans="1:31" s="2" customFormat="1" ht="12" customHeight="1">
      <c r="A19" s="38"/>
      <c r="B19" s="43"/>
      <c r="C19" s="38"/>
      <c r="D19" s="116" t="s">
        <v>29</v>
      </c>
      <c r="E19" s="38"/>
      <c r="F19" s="38"/>
      <c r="G19" s="38"/>
      <c r="H19" s="38"/>
      <c r="I19" s="116" t="s">
        <v>26</v>
      </c>
      <c r="J19" s="34" t="str">
        <f>'Rekapitulace stavby'!AN13</f>
        <v>Vyplň údaj</v>
      </c>
      <c r="K19" s="38"/>
      <c r="L19" s="117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pans="1:31" s="2" customFormat="1" ht="18" customHeight="1">
      <c r="A20" s="38"/>
      <c r="B20" s="43"/>
      <c r="C20" s="38"/>
      <c r="D20" s="38"/>
      <c r="E20" s="412" t="str">
        <f>'Rekapitulace stavby'!E14</f>
        <v>Vyplň údaj</v>
      </c>
      <c r="F20" s="413"/>
      <c r="G20" s="413"/>
      <c r="H20" s="413"/>
      <c r="I20" s="116" t="s">
        <v>28</v>
      </c>
      <c r="J20" s="34" t="str">
        <f>'Rekapitulace stavby'!AN14</f>
        <v>Vyplň údaj</v>
      </c>
      <c r="K20" s="38"/>
      <c r="L20" s="117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pans="1:31" s="2" customFormat="1" ht="6.95" customHeight="1">
      <c r="A21" s="38"/>
      <c r="B21" s="43"/>
      <c r="C21" s="38"/>
      <c r="D21" s="38"/>
      <c r="E21" s="38"/>
      <c r="F21" s="38"/>
      <c r="G21" s="38"/>
      <c r="H21" s="38"/>
      <c r="I21" s="38"/>
      <c r="J21" s="38"/>
      <c r="K21" s="38"/>
      <c r="L21" s="117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pans="1:31" s="2" customFormat="1" ht="12" customHeight="1">
      <c r="A22" s="38"/>
      <c r="B22" s="43"/>
      <c r="C22" s="38"/>
      <c r="D22" s="116" t="s">
        <v>31</v>
      </c>
      <c r="E22" s="38"/>
      <c r="F22" s="38"/>
      <c r="G22" s="38"/>
      <c r="H22" s="38"/>
      <c r="I22" s="116" t="s">
        <v>26</v>
      </c>
      <c r="J22" s="107" t="s">
        <v>19</v>
      </c>
      <c r="K22" s="38"/>
      <c r="L22" s="117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pans="1:31" s="2" customFormat="1" ht="18" customHeight="1">
      <c r="A23" s="38"/>
      <c r="B23" s="43"/>
      <c r="C23" s="38"/>
      <c r="D23" s="38"/>
      <c r="E23" s="107" t="s">
        <v>32</v>
      </c>
      <c r="F23" s="38"/>
      <c r="G23" s="38"/>
      <c r="H23" s="38"/>
      <c r="I23" s="116" t="s">
        <v>28</v>
      </c>
      <c r="J23" s="107" t="s">
        <v>19</v>
      </c>
      <c r="K23" s="38"/>
      <c r="L23" s="117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pans="1:31" s="2" customFormat="1" ht="6.95" customHeight="1">
      <c r="A24" s="38"/>
      <c r="B24" s="43"/>
      <c r="C24" s="38"/>
      <c r="D24" s="38"/>
      <c r="E24" s="38"/>
      <c r="F24" s="38"/>
      <c r="G24" s="38"/>
      <c r="H24" s="38"/>
      <c r="I24" s="38"/>
      <c r="J24" s="38"/>
      <c r="K24" s="38"/>
      <c r="L24" s="117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pans="1:31" s="2" customFormat="1" ht="12" customHeight="1">
      <c r="A25" s="38"/>
      <c r="B25" s="43"/>
      <c r="C25" s="38"/>
      <c r="D25" s="116" t="s">
        <v>34</v>
      </c>
      <c r="E25" s="38"/>
      <c r="F25" s="38"/>
      <c r="G25" s="38"/>
      <c r="H25" s="38"/>
      <c r="I25" s="116" t="s">
        <v>26</v>
      </c>
      <c r="J25" s="107" t="s">
        <v>19</v>
      </c>
      <c r="K25" s="38"/>
      <c r="L25" s="117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pans="1:31" s="2" customFormat="1" ht="18" customHeight="1">
      <c r="A26" s="38"/>
      <c r="B26" s="43"/>
      <c r="C26" s="38"/>
      <c r="D26" s="38"/>
      <c r="E26" s="107" t="s">
        <v>35</v>
      </c>
      <c r="F26" s="38"/>
      <c r="G26" s="38"/>
      <c r="H26" s="38"/>
      <c r="I26" s="116" t="s">
        <v>28</v>
      </c>
      <c r="J26" s="107" t="s">
        <v>19</v>
      </c>
      <c r="K26" s="38"/>
      <c r="L26" s="117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pans="1:31" s="2" customFormat="1" ht="6.95" customHeight="1">
      <c r="A27" s="38"/>
      <c r="B27" s="43"/>
      <c r="C27" s="38"/>
      <c r="D27" s="38"/>
      <c r="E27" s="38"/>
      <c r="F27" s="38"/>
      <c r="G27" s="38"/>
      <c r="H27" s="38"/>
      <c r="I27" s="38"/>
      <c r="J27" s="38"/>
      <c r="K27" s="38"/>
      <c r="L27" s="117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pans="1:31" s="2" customFormat="1" ht="12" customHeight="1">
      <c r="A28" s="38"/>
      <c r="B28" s="43"/>
      <c r="C28" s="38"/>
      <c r="D28" s="116" t="s">
        <v>36</v>
      </c>
      <c r="E28" s="38"/>
      <c r="F28" s="38"/>
      <c r="G28" s="38"/>
      <c r="H28" s="38"/>
      <c r="I28" s="38"/>
      <c r="J28" s="38"/>
      <c r="K28" s="38"/>
      <c r="L28" s="117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pans="1:31" s="8" customFormat="1" ht="16.5" customHeight="1">
      <c r="A29" s="119"/>
      <c r="B29" s="120"/>
      <c r="C29" s="119"/>
      <c r="D29" s="119"/>
      <c r="E29" s="414" t="s">
        <v>19</v>
      </c>
      <c r="F29" s="414"/>
      <c r="G29" s="414"/>
      <c r="H29" s="414"/>
      <c r="I29" s="119"/>
      <c r="J29" s="119"/>
      <c r="K29" s="119"/>
      <c r="L29" s="121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</row>
    <row r="30" spans="1:31" s="2" customFormat="1" ht="6.95" customHeight="1">
      <c r="A30" s="38"/>
      <c r="B30" s="43"/>
      <c r="C30" s="38"/>
      <c r="D30" s="38"/>
      <c r="E30" s="38"/>
      <c r="F30" s="38"/>
      <c r="G30" s="38"/>
      <c r="H30" s="38"/>
      <c r="I30" s="38"/>
      <c r="J30" s="38"/>
      <c r="K30" s="38"/>
      <c r="L30" s="117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pans="1:31" s="2" customFormat="1" ht="6.95" customHeight="1">
      <c r="A31" s="38"/>
      <c r="B31" s="43"/>
      <c r="C31" s="38"/>
      <c r="D31" s="122"/>
      <c r="E31" s="122"/>
      <c r="F31" s="122"/>
      <c r="G31" s="122"/>
      <c r="H31" s="122"/>
      <c r="I31" s="122"/>
      <c r="J31" s="122"/>
      <c r="K31" s="122"/>
      <c r="L31" s="117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pans="1:31" s="2" customFormat="1" ht="25.35" customHeight="1">
      <c r="A32" s="38"/>
      <c r="B32" s="43"/>
      <c r="C32" s="38"/>
      <c r="D32" s="123" t="s">
        <v>38</v>
      </c>
      <c r="E32" s="38"/>
      <c r="F32" s="38"/>
      <c r="G32" s="38"/>
      <c r="H32" s="38"/>
      <c r="I32" s="38"/>
      <c r="J32" s="124">
        <f>ROUND(J103, 2)</f>
        <v>0</v>
      </c>
      <c r="K32" s="38"/>
      <c r="L32" s="117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pans="1:31" s="2" customFormat="1" ht="6.95" customHeight="1">
      <c r="A33" s="38"/>
      <c r="B33" s="43"/>
      <c r="C33" s="38"/>
      <c r="D33" s="122"/>
      <c r="E33" s="122"/>
      <c r="F33" s="122"/>
      <c r="G33" s="122"/>
      <c r="H33" s="122"/>
      <c r="I33" s="122"/>
      <c r="J33" s="122"/>
      <c r="K33" s="122"/>
      <c r="L33" s="117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pans="1:31" s="2" customFormat="1" ht="14.45" customHeight="1">
      <c r="A34" s="38"/>
      <c r="B34" s="43"/>
      <c r="C34" s="38"/>
      <c r="D34" s="38"/>
      <c r="E34" s="38"/>
      <c r="F34" s="125" t="s">
        <v>40</v>
      </c>
      <c r="G34" s="38"/>
      <c r="H34" s="38"/>
      <c r="I34" s="125" t="s">
        <v>39</v>
      </c>
      <c r="J34" s="125" t="s">
        <v>41</v>
      </c>
      <c r="K34" s="38"/>
      <c r="L34" s="117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pans="1:31" s="2" customFormat="1" ht="14.45" customHeight="1">
      <c r="A35" s="38"/>
      <c r="B35" s="43"/>
      <c r="C35" s="38"/>
      <c r="D35" s="126" t="s">
        <v>42</v>
      </c>
      <c r="E35" s="116" t="s">
        <v>43</v>
      </c>
      <c r="F35" s="127">
        <f>ROUND((SUM(BE103:BE426)),  2)</f>
        <v>0</v>
      </c>
      <c r="G35" s="38"/>
      <c r="H35" s="38"/>
      <c r="I35" s="128">
        <v>0.21</v>
      </c>
      <c r="J35" s="127">
        <f>ROUND(((SUM(BE103:BE426))*I35),  2)</f>
        <v>0</v>
      </c>
      <c r="K35" s="38"/>
      <c r="L35" s="117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pans="1:31" s="2" customFormat="1" ht="14.45" customHeight="1">
      <c r="A36" s="38"/>
      <c r="B36" s="43"/>
      <c r="C36" s="38"/>
      <c r="D36" s="38"/>
      <c r="E36" s="116" t="s">
        <v>44</v>
      </c>
      <c r="F36" s="127">
        <f>ROUND((SUM(BF103:BF426)),  2)</f>
        <v>0</v>
      </c>
      <c r="G36" s="38"/>
      <c r="H36" s="38"/>
      <c r="I36" s="128">
        <v>0.12</v>
      </c>
      <c r="J36" s="127">
        <f>ROUND(((SUM(BF103:BF426))*I36),  2)</f>
        <v>0</v>
      </c>
      <c r="K36" s="38"/>
      <c r="L36" s="117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pans="1:31" s="2" customFormat="1" ht="14.45" hidden="1" customHeight="1">
      <c r="A37" s="38"/>
      <c r="B37" s="43"/>
      <c r="C37" s="38"/>
      <c r="D37" s="38"/>
      <c r="E37" s="116" t="s">
        <v>45</v>
      </c>
      <c r="F37" s="127">
        <f>ROUND((SUM(BG103:BG426)),  2)</f>
        <v>0</v>
      </c>
      <c r="G37" s="38"/>
      <c r="H37" s="38"/>
      <c r="I37" s="128">
        <v>0.21</v>
      </c>
      <c r="J37" s="127">
        <f>0</f>
        <v>0</v>
      </c>
      <c r="K37" s="38"/>
      <c r="L37" s="117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pans="1:31" s="2" customFormat="1" ht="14.45" hidden="1" customHeight="1">
      <c r="A38" s="38"/>
      <c r="B38" s="43"/>
      <c r="C38" s="38"/>
      <c r="D38" s="38"/>
      <c r="E38" s="116" t="s">
        <v>46</v>
      </c>
      <c r="F38" s="127">
        <f>ROUND((SUM(BH103:BH426)),  2)</f>
        <v>0</v>
      </c>
      <c r="G38" s="38"/>
      <c r="H38" s="38"/>
      <c r="I38" s="128">
        <v>0.12</v>
      </c>
      <c r="J38" s="127">
        <f>0</f>
        <v>0</v>
      </c>
      <c r="K38" s="38"/>
      <c r="L38" s="117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pans="1:31" s="2" customFormat="1" ht="14.45" hidden="1" customHeight="1">
      <c r="A39" s="38"/>
      <c r="B39" s="43"/>
      <c r="C39" s="38"/>
      <c r="D39" s="38"/>
      <c r="E39" s="116" t="s">
        <v>47</v>
      </c>
      <c r="F39" s="127">
        <f>ROUND((SUM(BI103:BI426)),  2)</f>
        <v>0</v>
      </c>
      <c r="G39" s="38"/>
      <c r="H39" s="38"/>
      <c r="I39" s="128">
        <v>0</v>
      </c>
      <c r="J39" s="127">
        <f>0</f>
        <v>0</v>
      </c>
      <c r="K39" s="38"/>
      <c r="L39" s="117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pans="1:31" s="2" customFormat="1" ht="6.95" customHeight="1">
      <c r="A40" s="38"/>
      <c r="B40" s="43"/>
      <c r="C40" s="38"/>
      <c r="D40" s="38"/>
      <c r="E40" s="38"/>
      <c r="F40" s="38"/>
      <c r="G40" s="38"/>
      <c r="H40" s="38"/>
      <c r="I40" s="38"/>
      <c r="J40" s="38"/>
      <c r="K40" s="38"/>
      <c r="L40" s="117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pans="1:31" s="2" customFormat="1" ht="25.35" customHeight="1">
      <c r="A41" s="38"/>
      <c r="B41" s="43"/>
      <c r="C41" s="129"/>
      <c r="D41" s="130" t="s">
        <v>48</v>
      </c>
      <c r="E41" s="131"/>
      <c r="F41" s="131"/>
      <c r="G41" s="132" t="s">
        <v>49</v>
      </c>
      <c r="H41" s="133" t="s">
        <v>50</v>
      </c>
      <c r="I41" s="131"/>
      <c r="J41" s="134">
        <f>SUM(J32:J39)</f>
        <v>0</v>
      </c>
      <c r="K41" s="135"/>
      <c r="L41" s="117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pans="1:31" s="2" customFormat="1" ht="14.45" customHeight="1">
      <c r="A42" s="38"/>
      <c r="B42" s="136"/>
      <c r="C42" s="137"/>
      <c r="D42" s="137"/>
      <c r="E42" s="137"/>
      <c r="F42" s="137"/>
      <c r="G42" s="137"/>
      <c r="H42" s="137"/>
      <c r="I42" s="137"/>
      <c r="J42" s="137"/>
      <c r="K42" s="137"/>
      <c r="L42" s="117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6" spans="1:31" s="2" customFormat="1" ht="6.95" customHeight="1">
      <c r="A46" s="38"/>
      <c r="B46" s="138"/>
      <c r="C46" s="139"/>
      <c r="D46" s="139"/>
      <c r="E46" s="139"/>
      <c r="F46" s="139"/>
      <c r="G46" s="139"/>
      <c r="H46" s="139"/>
      <c r="I46" s="139"/>
      <c r="J46" s="139"/>
      <c r="K46" s="139"/>
      <c r="L46" s="117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pans="1:31" s="2" customFormat="1" ht="24.95" customHeight="1">
      <c r="A47" s="38"/>
      <c r="B47" s="39"/>
      <c r="C47" s="27" t="s">
        <v>99</v>
      </c>
      <c r="D47" s="40"/>
      <c r="E47" s="40"/>
      <c r="F47" s="40"/>
      <c r="G47" s="40"/>
      <c r="H47" s="40"/>
      <c r="I47" s="40"/>
      <c r="J47" s="40"/>
      <c r="K47" s="40"/>
      <c r="L47" s="117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pans="1:31" s="2" customFormat="1" ht="6.95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17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pans="1:47" s="2" customFormat="1" ht="12" customHeight="1">
      <c r="A49" s="38"/>
      <c r="B49" s="39"/>
      <c r="C49" s="33" t="s">
        <v>16</v>
      </c>
      <c r="D49" s="40"/>
      <c r="E49" s="40"/>
      <c r="F49" s="40"/>
      <c r="G49" s="40"/>
      <c r="H49" s="40"/>
      <c r="I49" s="40"/>
      <c r="J49" s="40"/>
      <c r="K49" s="40"/>
      <c r="L49" s="117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pans="1:47" s="2" customFormat="1" ht="16.5" customHeight="1">
      <c r="A50" s="38"/>
      <c r="B50" s="39"/>
      <c r="C50" s="40"/>
      <c r="D50" s="40"/>
      <c r="E50" s="415" t="str">
        <f>E7</f>
        <v>DPS Za Prachárnou 1a, Jihlava</v>
      </c>
      <c r="F50" s="416"/>
      <c r="G50" s="416"/>
      <c r="H50" s="416"/>
      <c r="I50" s="40"/>
      <c r="J50" s="40"/>
      <c r="K50" s="40"/>
      <c r="L50" s="117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pans="1:47" s="1" customFormat="1" ht="12" customHeight="1">
      <c r="B51" s="25"/>
      <c r="C51" s="33" t="s">
        <v>97</v>
      </c>
      <c r="D51" s="26"/>
      <c r="E51" s="26"/>
      <c r="F51" s="26"/>
      <c r="G51" s="26"/>
      <c r="H51" s="26"/>
      <c r="I51" s="26"/>
      <c r="J51" s="26"/>
      <c r="K51" s="26"/>
      <c r="L51" s="24"/>
    </row>
    <row r="52" spans="1:47" s="2" customFormat="1" ht="16.5" customHeight="1">
      <c r="A52" s="38"/>
      <c r="B52" s="39"/>
      <c r="C52" s="40"/>
      <c r="D52" s="40"/>
      <c r="E52" s="415" t="s">
        <v>304</v>
      </c>
      <c r="F52" s="417"/>
      <c r="G52" s="417"/>
      <c r="H52" s="417"/>
      <c r="I52" s="40"/>
      <c r="J52" s="40"/>
      <c r="K52" s="40"/>
      <c r="L52" s="117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pans="1:47" s="2" customFormat="1" ht="12" customHeight="1">
      <c r="A53" s="38"/>
      <c r="B53" s="39"/>
      <c r="C53" s="33" t="s">
        <v>305</v>
      </c>
      <c r="D53" s="40"/>
      <c r="E53" s="40"/>
      <c r="F53" s="40"/>
      <c r="G53" s="40"/>
      <c r="H53" s="40"/>
      <c r="I53" s="40"/>
      <c r="J53" s="40"/>
      <c r="K53" s="40"/>
      <c r="L53" s="117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pans="1:47" s="2" customFormat="1" ht="16.5" customHeight="1">
      <c r="A54" s="38"/>
      <c r="B54" s="39"/>
      <c r="C54" s="40"/>
      <c r="D54" s="40"/>
      <c r="E54" s="364" t="str">
        <f>E11</f>
        <v>01 - stavební část</v>
      </c>
      <c r="F54" s="417"/>
      <c r="G54" s="417"/>
      <c r="H54" s="417"/>
      <c r="I54" s="40"/>
      <c r="J54" s="40"/>
      <c r="K54" s="40"/>
      <c r="L54" s="117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pans="1:47" s="2" customFormat="1" ht="6.95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17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pans="1:47" s="2" customFormat="1" ht="12" customHeight="1">
      <c r="A56" s="38"/>
      <c r="B56" s="39"/>
      <c r="C56" s="33" t="s">
        <v>21</v>
      </c>
      <c r="D56" s="40"/>
      <c r="E56" s="40"/>
      <c r="F56" s="31" t="str">
        <f>F14</f>
        <v>Jihlava</v>
      </c>
      <c r="G56" s="40"/>
      <c r="H56" s="40"/>
      <c r="I56" s="33" t="s">
        <v>23</v>
      </c>
      <c r="J56" s="63" t="str">
        <f>IF(J14="","",J14)</f>
        <v>3. 11. 2025</v>
      </c>
      <c r="K56" s="40"/>
      <c r="L56" s="117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pans="1:47" s="2" customFormat="1" ht="6.95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17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pans="1:47" s="2" customFormat="1" ht="40.15" customHeight="1">
      <c r="A58" s="38"/>
      <c r="B58" s="39"/>
      <c r="C58" s="33" t="s">
        <v>25</v>
      </c>
      <c r="D58" s="40"/>
      <c r="E58" s="40"/>
      <c r="F58" s="31" t="str">
        <f>E17</f>
        <v>Statutární město Jihlava</v>
      </c>
      <c r="G58" s="40"/>
      <c r="H58" s="40"/>
      <c r="I58" s="33" t="s">
        <v>31</v>
      </c>
      <c r="J58" s="36" t="str">
        <f>E23</f>
        <v>SPA spol.s r.o., Jihlava, Havlíčkova 46, 58601</v>
      </c>
      <c r="K58" s="40"/>
      <c r="L58" s="117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pans="1:47" s="2" customFormat="1" ht="15.2" customHeight="1">
      <c r="A59" s="38"/>
      <c r="B59" s="39"/>
      <c r="C59" s="33" t="s">
        <v>29</v>
      </c>
      <c r="D59" s="40"/>
      <c r="E59" s="40"/>
      <c r="F59" s="31" t="str">
        <f>IF(E20="","",E20)</f>
        <v>Vyplň údaj</v>
      </c>
      <c r="G59" s="40"/>
      <c r="H59" s="40"/>
      <c r="I59" s="33" t="s">
        <v>34</v>
      </c>
      <c r="J59" s="36" t="str">
        <f>E26</f>
        <v>Fr.Neuwirth</v>
      </c>
      <c r="K59" s="40"/>
      <c r="L59" s="117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spans="1:47" s="2" customFormat="1" ht="10.35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17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spans="1:47" s="2" customFormat="1" ht="29.25" customHeight="1">
      <c r="A61" s="38"/>
      <c r="B61" s="39"/>
      <c r="C61" s="140" t="s">
        <v>100</v>
      </c>
      <c r="D61" s="141"/>
      <c r="E61" s="141"/>
      <c r="F61" s="141"/>
      <c r="G61" s="141"/>
      <c r="H61" s="141"/>
      <c r="I61" s="141"/>
      <c r="J61" s="142" t="s">
        <v>101</v>
      </c>
      <c r="K61" s="141"/>
      <c r="L61" s="117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spans="1:47" s="2" customFormat="1" ht="10.35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17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pans="1:47" s="2" customFormat="1" ht="22.9" customHeight="1">
      <c r="A63" s="38"/>
      <c r="B63" s="39"/>
      <c r="C63" s="143" t="s">
        <v>70</v>
      </c>
      <c r="D63" s="40"/>
      <c r="E63" s="40"/>
      <c r="F63" s="40"/>
      <c r="G63" s="40"/>
      <c r="H63" s="40"/>
      <c r="I63" s="40"/>
      <c r="J63" s="81">
        <f>J103</f>
        <v>0</v>
      </c>
      <c r="K63" s="40"/>
      <c r="L63" s="117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21" t="s">
        <v>102</v>
      </c>
    </row>
    <row r="64" spans="1:47" s="9" customFormat="1" ht="24.95" customHeight="1">
      <c r="B64" s="144"/>
      <c r="C64" s="145"/>
      <c r="D64" s="146" t="s">
        <v>103</v>
      </c>
      <c r="E64" s="147"/>
      <c r="F64" s="147"/>
      <c r="G64" s="147"/>
      <c r="H64" s="147"/>
      <c r="I64" s="147"/>
      <c r="J64" s="148">
        <f>J104</f>
        <v>0</v>
      </c>
      <c r="K64" s="145"/>
      <c r="L64" s="149"/>
    </row>
    <row r="65" spans="2:12" s="10" customFormat="1" ht="19.899999999999999" customHeight="1">
      <c r="B65" s="150"/>
      <c r="C65" s="101"/>
      <c r="D65" s="151" t="s">
        <v>307</v>
      </c>
      <c r="E65" s="152"/>
      <c r="F65" s="152"/>
      <c r="G65" s="152"/>
      <c r="H65" s="152"/>
      <c r="I65" s="152"/>
      <c r="J65" s="153">
        <f>J105</f>
        <v>0</v>
      </c>
      <c r="K65" s="101"/>
      <c r="L65" s="154"/>
    </row>
    <row r="66" spans="2:12" s="10" customFormat="1" ht="19.899999999999999" customHeight="1">
      <c r="B66" s="150"/>
      <c r="C66" s="101"/>
      <c r="D66" s="151" t="s">
        <v>104</v>
      </c>
      <c r="E66" s="152"/>
      <c r="F66" s="152"/>
      <c r="G66" s="152"/>
      <c r="H66" s="152"/>
      <c r="I66" s="152"/>
      <c r="J66" s="153">
        <f>J132</f>
        <v>0</v>
      </c>
      <c r="K66" s="101"/>
      <c r="L66" s="154"/>
    </row>
    <row r="67" spans="2:12" s="10" customFormat="1" ht="14.85" customHeight="1">
      <c r="B67" s="150"/>
      <c r="C67" s="101"/>
      <c r="D67" s="151" t="s">
        <v>105</v>
      </c>
      <c r="E67" s="152"/>
      <c r="F67" s="152"/>
      <c r="G67" s="152"/>
      <c r="H67" s="152"/>
      <c r="I67" s="152"/>
      <c r="J67" s="153">
        <f>J133</f>
        <v>0</v>
      </c>
      <c r="K67" s="101"/>
      <c r="L67" s="154"/>
    </row>
    <row r="68" spans="2:12" s="10" customFormat="1" ht="14.85" customHeight="1">
      <c r="B68" s="150"/>
      <c r="C68" s="101"/>
      <c r="D68" s="151" t="s">
        <v>308</v>
      </c>
      <c r="E68" s="152"/>
      <c r="F68" s="152"/>
      <c r="G68" s="152"/>
      <c r="H68" s="152"/>
      <c r="I68" s="152"/>
      <c r="J68" s="153">
        <f>J177</f>
        <v>0</v>
      </c>
      <c r="K68" s="101"/>
      <c r="L68" s="154"/>
    </row>
    <row r="69" spans="2:12" s="10" customFormat="1" ht="19.899999999999999" customHeight="1">
      <c r="B69" s="150"/>
      <c r="C69" s="101"/>
      <c r="D69" s="151" t="s">
        <v>106</v>
      </c>
      <c r="E69" s="152"/>
      <c r="F69" s="152"/>
      <c r="G69" s="152"/>
      <c r="H69" s="152"/>
      <c r="I69" s="152"/>
      <c r="J69" s="153">
        <f>J188</f>
        <v>0</v>
      </c>
      <c r="K69" s="101"/>
      <c r="L69" s="154"/>
    </row>
    <row r="70" spans="2:12" s="10" customFormat="1" ht="14.85" customHeight="1">
      <c r="B70" s="150"/>
      <c r="C70" s="101"/>
      <c r="D70" s="151" t="s">
        <v>107</v>
      </c>
      <c r="E70" s="152"/>
      <c r="F70" s="152"/>
      <c r="G70" s="152"/>
      <c r="H70" s="152"/>
      <c r="I70" s="152"/>
      <c r="J70" s="153">
        <f>J189</f>
        <v>0</v>
      </c>
      <c r="K70" s="101"/>
      <c r="L70" s="154"/>
    </row>
    <row r="71" spans="2:12" s="10" customFormat="1" ht="14.85" customHeight="1">
      <c r="B71" s="150"/>
      <c r="C71" s="101"/>
      <c r="D71" s="151" t="s">
        <v>108</v>
      </c>
      <c r="E71" s="152"/>
      <c r="F71" s="152"/>
      <c r="G71" s="152"/>
      <c r="H71" s="152"/>
      <c r="I71" s="152"/>
      <c r="J71" s="153">
        <f>J195</f>
        <v>0</v>
      </c>
      <c r="K71" s="101"/>
      <c r="L71" s="154"/>
    </row>
    <row r="72" spans="2:12" s="10" customFormat="1" ht="14.85" customHeight="1">
      <c r="B72" s="150"/>
      <c r="C72" s="101"/>
      <c r="D72" s="151" t="s">
        <v>109</v>
      </c>
      <c r="E72" s="152"/>
      <c r="F72" s="152"/>
      <c r="G72" s="152"/>
      <c r="H72" s="152"/>
      <c r="I72" s="152"/>
      <c r="J72" s="153">
        <f>J202</f>
        <v>0</v>
      </c>
      <c r="K72" s="101"/>
      <c r="L72" s="154"/>
    </row>
    <row r="73" spans="2:12" s="10" customFormat="1" ht="19.899999999999999" customHeight="1">
      <c r="B73" s="150"/>
      <c r="C73" s="101"/>
      <c r="D73" s="151" t="s">
        <v>110</v>
      </c>
      <c r="E73" s="152"/>
      <c r="F73" s="152"/>
      <c r="G73" s="152"/>
      <c r="H73" s="152"/>
      <c r="I73" s="152"/>
      <c r="J73" s="153">
        <f>J282</f>
        <v>0</v>
      </c>
      <c r="K73" s="101"/>
      <c r="L73" s="154"/>
    </row>
    <row r="74" spans="2:12" s="10" customFormat="1" ht="19.899999999999999" customHeight="1">
      <c r="B74" s="150"/>
      <c r="C74" s="101"/>
      <c r="D74" s="151" t="s">
        <v>111</v>
      </c>
      <c r="E74" s="152"/>
      <c r="F74" s="152"/>
      <c r="G74" s="152"/>
      <c r="H74" s="152"/>
      <c r="I74" s="152"/>
      <c r="J74" s="153">
        <f>J292</f>
        <v>0</v>
      </c>
      <c r="K74" s="101"/>
      <c r="L74" s="154"/>
    </row>
    <row r="75" spans="2:12" s="9" customFormat="1" ht="24.95" customHeight="1">
      <c r="B75" s="144"/>
      <c r="C75" s="145"/>
      <c r="D75" s="146" t="s">
        <v>112</v>
      </c>
      <c r="E75" s="147"/>
      <c r="F75" s="147"/>
      <c r="G75" s="147"/>
      <c r="H75" s="147"/>
      <c r="I75" s="147"/>
      <c r="J75" s="148">
        <f>J295</f>
        <v>0</v>
      </c>
      <c r="K75" s="145"/>
      <c r="L75" s="149"/>
    </row>
    <row r="76" spans="2:12" s="10" customFormat="1" ht="19.899999999999999" customHeight="1">
      <c r="B76" s="150"/>
      <c r="C76" s="101"/>
      <c r="D76" s="151" t="s">
        <v>309</v>
      </c>
      <c r="E76" s="152"/>
      <c r="F76" s="152"/>
      <c r="G76" s="152"/>
      <c r="H76" s="152"/>
      <c r="I76" s="152"/>
      <c r="J76" s="153">
        <f>J296</f>
        <v>0</v>
      </c>
      <c r="K76" s="101"/>
      <c r="L76" s="154"/>
    </row>
    <row r="77" spans="2:12" s="10" customFormat="1" ht="19.899999999999999" customHeight="1">
      <c r="B77" s="150"/>
      <c r="C77" s="101"/>
      <c r="D77" s="151" t="s">
        <v>310</v>
      </c>
      <c r="E77" s="152"/>
      <c r="F77" s="152"/>
      <c r="G77" s="152"/>
      <c r="H77" s="152"/>
      <c r="I77" s="152"/>
      <c r="J77" s="153">
        <f>J317</f>
        <v>0</v>
      </c>
      <c r="K77" s="101"/>
      <c r="L77" s="154"/>
    </row>
    <row r="78" spans="2:12" s="10" customFormat="1" ht="19.899999999999999" customHeight="1">
      <c r="B78" s="150"/>
      <c r="C78" s="101"/>
      <c r="D78" s="151" t="s">
        <v>311</v>
      </c>
      <c r="E78" s="152"/>
      <c r="F78" s="152"/>
      <c r="G78" s="152"/>
      <c r="H78" s="152"/>
      <c r="I78" s="152"/>
      <c r="J78" s="153">
        <f>J329</f>
        <v>0</v>
      </c>
      <c r="K78" s="101"/>
      <c r="L78" s="154"/>
    </row>
    <row r="79" spans="2:12" s="10" customFormat="1" ht="19.899999999999999" customHeight="1">
      <c r="B79" s="150"/>
      <c r="C79" s="101"/>
      <c r="D79" s="151" t="s">
        <v>312</v>
      </c>
      <c r="E79" s="152"/>
      <c r="F79" s="152"/>
      <c r="G79" s="152"/>
      <c r="H79" s="152"/>
      <c r="I79" s="152"/>
      <c r="J79" s="153">
        <f>J361</f>
        <v>0</v>
      </c>
      <c r="K79" s="101"/>
      <c r="L79" s="154"/>
    </row>
    <row r="80" spans="2:12" s="10" customFormat="1" ht="19.899999999999999" customHeight="1">
      <c r="B80" s="150"/>
      <c r="C80" s="101"/>
      <c r="D80" s="151" t="s">
        <v>114</v>
      </c>
      <c r="E80" s="152"/>
      <c r="F80" s="152"/>
      <c r="G80" s="152"/>
      <c r="H80" s="152"/>
      <c r="I80" s="152"/>
      <c r="J80" s="153">
        <f>J387</f>
        <v>0</v>
      </c>
      <c r="K80" s="101"/>
      <c r="L80" s="154"/>
    </row>
    <row r="81" spans="1:31" s="9" customFormat="1" ht="24.95" customHeight="1">
      <c r="B81" s="144"/>
      <c r="C81" s="145"/>
      <c r="D81" s="146" t="s">
        <v>115</v>
      </c>
      <c r="E81" s="147"/>
      <c r="F81" s="147"/>
      <c r="G81" s="147"/>
      <c r="H81" s="147"/>
      <c r="I81" s="147"/>
      <c r="J81" s="148">
        <f>J424</f>
        <v>0</v>
      </c>
      <c r="K81" s="145"/>
      <c r="L81" s="149"/>
    </row>
    <row r="82" spans="1:31" s="2" customFormat="1" ht="21.75" customHeight="1">
      <c r="A82" s="38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117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pans="1:31" s="2" customFormat="1" ht="6.95" customHeight="1">
      <c r="A83" s="38"/>
      <c r="B83" s="51"/>
      <c r="C83" s="52"/>
      <c r="D83" s="52"/>
      <c r="E83" s="52"/>
      <c r="F83" s="52"/>
      <c r="G83" s="52"/>
      <c r="H83" s="52"/>
      <c r="I83" s="52"/>
      <c r="J83" s="52"/>
      <c r="K83" s="52"/>
      <c r="L83" s="117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7" spans="1:31" s="2" customFormat="1" ht="6.95" customHeight="1">
      <c r="A87" s="38"/>
      <c r="B87" s="53"/>
      <c r="C87" s="54"/>
      <c r="D87" s="54"/>
      <c r="E87" s="54"/>
      <c r="F87" s="54"/>
      <c r="G87" s="54"/>
      <c r="H87" s="54"/>
      <c r="I87" s="54"/>
      <c r="J87" s="54"/>
      <c r="K87" s="54"/>
      <c r="L87" s="117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pans="1:31" s="2" customFormat="1" ht="24.95" customHeight="1">
      <c r="A88" s="38"/>
      <c r="B88" s="39"/>
      <c r="C88" s="27" t="s">
        <v>116</v>
      </c>
      <c r="D88" s="40"/>
      <c r="E88" s="40"/>
      <c r="F88" s="40"/>
      <c r="G88" s="40"/>
      <c r="H88" s="40"/>
      <c r="I88" s="40"/>
      <c r="J88" s="40"/>
      <c r="K88" s="40"/>
      <c r="L88" s="117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pans="1:31" s="2" customFormat="1" ht="6.95" customHeight="1">
      <c r="A89" s="38"/>
      <c r="B89" s="39"/>
      <c r="C89" s="40"/>
      <c r="D89" s="40"/>
      <c r="E89" s="40"/>
      <c r="F89" s="40"/>
      <c r="G89" s="40"/>
      <c r="H89" s="40"/>
      <c r="I89" s="40"/>
      <c r="J89" s="40"/>
      <c r="K89" s="40"/>
      <c r="L89" s="117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pans="1:31" s="2" customFormat="1" ht="12" customHeight="1">
      <c r="A90" s="38"/>
      <c r="B90" s="39"/>
      <c r="C90" s="33" t="s">
        <v>16</v>
      </c>
      <c r="D90" s="40"/>
      <c r="E90" s="40"/>
      <c r="F90" s="40"/>
      <c r="G90" s="40"/>
      <c r="H90" s="40"/>
      <c r="I90" s="40"/>
      <c r="J90" s="40"/>
      <c r="K90" s="40"/>
      <c r="L90" s="117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pans="1:31" s="2" customFormat="1" ht="16.5" customHeight="1">
      <c r="A91" s="38"/>
      <c r="B91" s="39"/>
      <c r="C91" s="40"/>
      <c r="D91" s="40"/>
      <c r="E91" s="415" t="str">
        <f>E7</f>
        <v>DPS Za Prachárnou 1a, Jihlava</v>
      </c>
      <c r="F91" s="416"/>
      <c r="G91" s="416"/>
      <c r="H91" s="416"/>
      <c r="I91" s="40"/>
      <c r="J91" s="40"/>
      <c r="K91" s="40"/>
      <c r="L91" s="117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pans="1:31" s="1" customFormat="1" ht="12" customHeight="1">
      <c r="B92" s="25"/>
      <c r="C92" s="33" t="s">
        <v>97</v>
      </c>
      <c r="D92" s="26"/>
      <c r="E92" s="26"/>
      <c r="F92" s="26"/>
      <c r="G92" s="26"/>
      <c r="H92" s="26"/>
      <c r="I92" s="26"/>
      <c r="J92" s="26"/>
      <c r="K92" s="26"/>
      <c r="L92" s="24"/>
    </row>
    <row r="93" spans="1:31" s="2" customFormat="1" ht="16.5" customHeight="1">
      <c r="A93" s="38"/>
      <c r="B93" s="39"/>
      <c r="C93" s="40"/>
      <c r="D93" s="40"/>
      <c r="E93" s="415" t="s">
        <v>304</v>
      </c>
      <c r="F93" s="417"/>
      <c r="G93" s="417"/>
      <c r="H93" s="417"/>
      <c r="I93" s="40"/>
      <c r="J93" s="40"/>
      <c r="K93" s="40"/>
      <c r="L93" s="117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pans="1:31" s="2" customFormat="1" ht="12" customHeight="1">
      <c r="A94" s="38"/>
      <c r="B94" s="39"/>
      <c r="C94" s="33" t="s">
        <v>305</v>
      </c>
      <c r="D94" s="40"/>
      <c r="E94" s="40"/>
      <c r="F94" s="40"/>
      <c r="G94" s="40"/>
      <c r="H94" s="40"/>
      <c r="I94" s="40"/>
      <c r="J94" s="40"/>
      <c r="K94" s="40"/>
      <c r="L94" s="117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pans="1:31" s="2" customFormat="1" ht="16.5" customHeight="1">
      <c r="A95" s="38"/>
      <c r="B95" s="39"/>
      <c r="C95" s="40"/>
      <c r="D95" s="40"/>
      <c r="E95" s="364" t="str">
        <f>E11</f>
        <v>01 - stavební část</v>
      </c>
      <c r="F95" s="417"/>
      <c r="G95" s="417"/>
      <c r="H95" s="417"/>
      <c r="I95" s="40"/>
      <c r="J95" s="40"/>
      <c r="K95" s="40"/>
      <c r="L95" s="117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pans="1:31" s="2" customFormat="1" ht="6.95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117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pans="1:65" s="2" customFormat="1" ht="12" customHeight="1">
      <c r="A97" s="38"/>
      <c r="B97" s="39"/>
      <c r="C97" s="33" t="s">
        <v>21</v>
      </c>
      <c r="D97" s="40"/>
      <c r="E97" s="40"/>
      <c r="F97" s="31" t="str">
        <f>F14</f>
        <v>Jihlava</v>
      </c>
      <c r="G97" s="40"/>
      <c r="H97" s="40"/>
      <c r="I97" s="33" t="s">
        <v>23</v>
      </c>
      <c r="J97" s="63" t="str">
        <f>IF(J14="","",J14)</f>
        <v>3. 11. 2025</v>
      </c>
      <c r="K97" s="40"/>
      <c r="L97" s="117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pans="1:65" s="2" customFormat="1" ht="6.95" customHeight="1">
      <c r="A98" s="38"/>
      <c r="B98" s="39"/>
      <c r="C98" s="40"/>
      <c r="D98" s="40"/>
      <c r="E98" s="40"/>
      <c r="F98" s="40"/>
      <c r="G98" s="40"/>
      <c r="H98" s="40"/>
      <c r="I98" s="40"/>
      <c r="J98" s="40"/>
      <c r="K98" s="40"/>
      <c r="L98" s="117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99" spans="1:65" s="2" customFormat="1" ht="40.15" customHeight="1">
      <c r="A99" s="38"/>
      <c r="B99" s="39"/>
      <c r="C99" s="33" t="s">
        <v>25</v>
      </c>
      <c r="D99" s="40"/>
      <c r="E99" s="40"/>
      <c r="F99" s="31" t="str">
        <f>E17</f>
        <v>Statutární město Jihlava</v>
      </c>
      <c r="G99" s="40"/>
      <c r="H99" s="40"/>
      <c r="I99" s="33" t="s">
        <v>31</v>
      </c>
      <c r="J99" s="36" t="str">
        <f>E23</f>
        <v>SPA spol.s r.o., Jihlava, Havlíčkova 46, 58601</v>
      </c>
      <c r="K99" s="40"/>
      <c r="L99" s="117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pans="1:65" s="2" customFormat="1" ht="15.2" customHeight="1">
      <c r="A100" s="38"/>
      <c r="B100" s="39"/>
      <c r="C100" s="33" t="s">
        <v>29</v>
      </c>
      <c r="D100" s="40"/>
      <c r="E100" s="40"/>
      <c r="F100" s="31" t="str">
        <f>IF(E20="","",E20)</f>
        <v>Vyplň údaj</v>
      </c>
      <c r="G100" s="40"/>
      <c r="H100" s="40"/>
      <c r="I100" s="33" t="s">
        <v>34</v>
      </c>
      <c r="J100" s="36" t="str">
        <f>E26</f>
        <v>Fr.Neuwirth</v>
      </c>
      <c r="K100" s="40"/>
      <c r="L100" s="117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spans="1:65" s="2" customFormat="1" ht="10.35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117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pans="1:65" s="11" customFormat="1" ht="29.25" customHeight="1">
      <c r="A102" s="155"/>
      <c r="B102" s="156"/>
      <c r="C102" s="157" t="s">
        <v>117</v>
      </c>
      <c r="D102" s="158" t="s">
        <v>57</v>
      </c>
      <c r="E102" s="158" t="s">
        <v>53</v>
      </c>
      <c r="F102" s="158" t="s">
        <v>54</v>
      </c>
      <c r="G102" s="158" t="s">
        <v>118</v>
      </c>
      <c r="H102" s="158" t="s">
        <v>119</v>
      </c>
      <c r="I102" s="158" t="s">
        <v>120</v>
      </c>
      <c r="J102" s="158" t="s">
        <v>101</v>
      </c>
      <c r="K102" s="159" t="s">
        <v>121</v>
      </c>
      <c r="L102" s="160"/>
      <c r="M102" s="72" t="s">
        <v>19</v>
      </c>
      <c r="N102" s="73" t="s">
        <v>42</v>
      </c>
      <c r="O102" s="73" t="s">
        <v>122</v>
      </c>
      <c r="P102" s="73" t="s">
        <v>123</v>
      </c>
      <c r="Q102" s="73" t="s">
        <v>124</v>
      </c>
      <c r="R102" s="73" t="s">
        <v>125</v>
      </c>
      <c r="S102" s="73" t="s">
        <v>126</v>
      </c>
      <c r="T102" s="74" t="s">
        <v>127</v>
      </c>
      <c r="U102" s="155"/>
      <c r="V102" s="155"/>
      <c r="W102" s="155"/>
      <c r="X102" s="155"/>
      <c r="Y102" s="155"/>
      <c r="Z102" s="155"/>
      <c r="AA102" s="155"/>
      <c r="AB102" s="155"/>
      <c r="AC102" s="155"/>
      <c r="AD102" s="155"/>
      <c r="AE102" s="155"/>
    </row>
    <row r="103" spans="1:65" s="2" customFormat="1" ht="22.9" customHeight="1">
      <c r="A103" s="38"/>
      <c r="B103" s="39"/>
      <c r="C103" s="79" t="s">
        <v>128</v>
      </c>
      <c r="D103" s="40"/>
      <c r="E103" s="40"/>
      <c r="F103" s="40"/>
      <c r="G103" s="40"/>
      <c r="H103" s="40"/>
      <c r="I103" s="40"/>
      <c r="J103" s="161">
        <f>BK103</f>
        <v>0</v>
      </c>
      <c r="K103" s="40"/>
      <c r="L103" s="43"/>
      <c r="M103" s="75"/>
      <c r="N103" s="162"/>
      <c r="O103" s="76"/>
      <c r="P103" s="163">
        <f>P104+P295+P424</f>
        <v>0</v>
      </c>
      <c r="Q103" s="76"/>
      <c r="R103" s="163">
        <f>R104+R295+R424</f>
        <v>3.1956214800000007</v>
      </c>
      <c r="S103" s="76"/>
      <c r="T103" s="164">
        <f>T104+T295+T424</f>
        <v>8.1805439800000013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T103" s="21" t="s">
        <v>71</v>
      </c>
      <c r="AU103" s="21" t="s">
        <v>102</v>
      </c>
      <c r="BK103" s="165">
        <f>BK104+BK295+BK424</f>
        <v>0</v>
      </c>
    </row>
    <row r="104" spans="1:65" s="12" customFormat="1" ht="25.9" customHeight="1">
      <c r="B104" s="166"/>
      <c r="C104" s="167"/>
      <c r="D104" s="168" t="s">
        <v>71</v>
      </c>
      <c r="E104" s="169" t="s">
        <v>129</v>
      </c>
      <c r="F104" s="169" t="s">
        <v>130</v>
      </c>
      <c r="G104" s="167"/>
      <c r="H104" s="167"/>
      <c r="I104" s="170"/>
      <c r="J104" s="171">
        <f>BK104</f>
        <v>0</v>
      </c>
      <c r="K104" s="167"/>
      <c r="L104" s="172"/>
      <c r="M104" s="173"/>
      <c r="N104" s="174"/>
      <c r="O104" s="174"/>
      <c r="P104" s="175">
        <f>P105+P132+P188+P282+P292</f>
        <v>0</v>
      </c>
      <c r="Q104" s="174"/>
      <c r="R104" s="175">
        <f>R105+R132+R188+R282+R292</f>
        <v>2.4558998900000004</v>
      </c>
      <c r="S104" s="174"/>
      <c r="T104" s="176">
        <f>T105+T132+T188+T282+T292</f>
        <v>8.1597195000000013</v>
      </c>
      <c r="AR104" s="177" t="s">
        <v>80</v>
      </c>
      <c r="AT104" s="178" t="s">
        <v>71</v>
      </c>
      <c r="AU104" s="178" t="s">
        <v>72</v>
      </c>
      <c r="AY104" s="177" t="s">
        <v>131</v>
      </c>
      <c r="BK104" s="179">
        <f>BK105+BK132+BK188+BK282+BK292</f>
        <v>0</v>
      </c>
    </row>
    <row r="105" spans="1:65" s="12" customFormat="1" ht="22.9" customHeight="1">
      <c r="B105" s="166"/>
      <c r="C105" s="167"/>
      <c r="D105" s="168" t="s">
        <v>71</v>
      </c>
      <c r="E105" s="180" t="s">
        <v>142</v>
      </c>
      <c r="F105" s="180" t="s">
        <v>313</v>
      </c>
      <c r="G105" s="167"/>
      <c r="H105" s="167"/>
      <c r="I105" s="170"/>
      <c r="J105" s="181">
        <f>BK105</f>
        <v>0</v>
      </c>
      <c r="K105" s="167"/>
      <c r="L105" s="172"/>
      <c r="M105" s="173"/>
      <c r="N105" s="174"/>
      <c r="O105" s="174"/>
      <c r="P105" s="175">
        <f>SUM(P106:P131)</f>
        <v>0</v>
      </c>
      <c r="Q105" s="174"/>
      <c r="R105" s="175">
        <f>SUM(R106:R131)</f>
        <v>0.98497942000000005</v>
      </c>
      <c r="S105" s="174"/>
      <c r="T105" s="176">
        <f>SUM(T106:T131)</f>
        <v>0</v>
      </c>
      <c r="AR105" s="177" t="s">
        <v>80</v>
      </c>
      <c r="AT105" s="178" t="s">
        <v>71</v>
      </c>
      <c r="AU105" s="178" t="s">
        <v>80</v>
      </c>
      <c r="AY105" s="177" t="s">
        <v>131</v>
      </c>
      <c r="BK105" s="179">
        <f>SUM(BK106:BK131)</f>
        <v>0</v>
      </c>
    </row>
    <row r="106" spans="1:65" s="2" customFormat="1" ht="21.75" customHeight="1">
      <c r="A106" s="38"/>
      <c r="B106" s="39"/>
      <c r="C106" s="182" t="s">
        <v>80</v>
      </c>
      <c r="D106" s="182" t="s">
        <v>136</v>
      </c>
      <c r="E106" s="183" t="s">
        <v>314</v>
      </c>
      <c r="F106" s="184" t="s">
        <v>315</v>
      </c>
      <c r="G106" s="185" t="s">
        <v>316</v>
      </c>
      <c r="H106" s="186">
        <v>0.14399999999999999</v>
      </c>
      <c r="I106" s="187"/>
      <c r="J106" s="188">
        <f>ROUND(I106*H106,2)</f>
        <v>0</v>
      </c>
      <c r="K106" s="184" t="s">
        <v>140</v>
      </c>
      <c r="L106" s="43"/>
      <c r="M106" s="189" t="s">
        <v>19</v>
      </c>
      <c r="N106" s="190" t="s">
        <v>44</v>
      </c>
      <c r="O106" s="68"/>
      <c r="P106" s="191">
        <f>O106*H106</f>
        <v>0</v>
      </c>
      <c r="Q106" s="191">
        <v>1.8774999999999999</v>
      </c>
      <c r="R106" s="191">
        <f>Q106*H106</f>
        <v>0.27035999999999999</v>
      </c>
      <c r="S106" s="191">
        <v>0</v>
      </c>
      <c r="T106" s="192">
        <f>S106*H106</f>
        <v>0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193" t="s">
        <v>141</v>
      </c>
      <c r="AT106" s="193" t="s">
        <v>136</v>
      </c>
      <c r="AU106" s="193" t="s">
        <v>88</v>
      </c>
      <c r="AY106" s="21" t="s">
        <v>131</v>
      </c>
      <c r="BE106" s="194">
        <f>IF(N106="základní",J106,0)</f>
        <v>0</v>
      </c>
      <c r="BF106" s="194">
        <f>IF(N106="snížená",J106,0)</f>
        <v>0</v>
      </c>
      <c r="BG106" s="194">
        <f>IF(N106="zákl. přenesená",J106,0)</f>
        <v>0</v>
      </c>
      <c r="BH106" s="194">
        <f>IF(N106="sníž. přenesená",J106,0)</f>
        <v>0</v>
      </c>
      <c r="BI106" s="194">
        <f>IF(N106="nulová",J106,0)</f>
        <v>0</v>
      </c>
      <c r="BJ106" s="21" t="s">
        <v>88</v>
      </c>
      <c r="BK106" s="194">
        <f>ROUND(I106*H106,2)</f>
        <v>0</v>
      </c>
      <c r="BL106" s="21" t="s">
        <v>141</v>
      </c>
      <c r="BM106" s="193" t="s">
        <v>317</v>
      </c>
    </row>
    <row r="107" spans="1:65" s="2" customFormat="1" ht="11.25">
      <c r="A107" s="38"/>
      <c r="B107" s="39"/>
      <c r="C107" s="40"/>
      <c r="D107" s="195" t="s">
        <v>144</v>
      </c>
      <c r="E107" s="40"/>
      <c r="F107" s="196" t="s">
        <v>318</v>
      </c>
      <c r="G107" s="40"/>
      <c r="H107" s="40"/>
      <c r="I107" s="197"/>
      <c r="J107" s="40"/>
      <c r="K107" s="40"/>
      <c r="L107" s="43"/>
      <c r="M107" s="198"/>
      <c r="N107" s="199"/>
      <c r="O107" s="68"/>
      <c r="P107" s="68"/>
      <c r="Q107" s="68"/>
      <c r="R107" s="68"/>
      <c r="S107" s="68"/>
      <c r="T107" s="69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T107" s="21" t="s">
        <v>144</v>
      </c>
      <c r="AU107" s="21" t="s">
        <v>88</v>
      </c>
    </row>
    <row r="108" spans="1:65" s="13" customFormat="1" ht="11.25">
      <c r="B108" s="200"/>
      <c r="C108" s="201"/>
      <c r="D108" s="202" t="s">
        <v>146</v>
      </c>
      <c r="E108" s="203" t="s">
        <v>19</v>
      </c>
      <c r="F108" s="204" t="s">
        <v>319</v>
      </c>
      <c r="G108" s="201"/>
      <c r="H108" s="205">
        <v>0.14399999999999999</v>
      </c>
      <c r="I108" s="206"/>
      <c r="J108" s="201"/>
      <c r="K108" s="201"/>
      <c r="L108" s="207"/>
      <c r="M108" s="208"/>
      <c r="N108" s="209"/>
      <c r="O108" s="209"/>
      <c r="P108" s="209"/>
      <c r="Q108" s="209"/>
      <c r="R108" s="209"/>
      <c r="S108" s="209"/>
      <c r="T108" s="210"/>
      <c r="AT108" s="211" t="s">
        <v>146</v>
      </c>
      <c r="AU108" s="211" t="s">
        <v>88</v>
      </c>
      <c r="AV108" s="13" t="s">
        <v>88</v>
      </c>
      <c r="AW108" s="13" t="s">
        <v>33</v>
      </c>
      <c r="AX108" s="13" t="s">
        <v>72</v>
      </c>
      <c r="AY108" s="211" t="s">
        <v>131</v>
      </c>
    </row>
    <row r="109" spans="1:65" s="14" customFormat="1" ht="11.25">
      <c r="B109" s="212"/>
      <c r="C109" s="213"/>
      <c r="D109" s="202" t="s">
        <v>146</v>
      </c>
      <c r="E109" s="214" t="s">
        <v>19</v>
      </c>
      <c r="F109" s="215" t="s">
        <v>148</v>
      </c>
      <c r="G109" s="213"/>
      <c r="H109" s="216">
        <v>0.14399999999999999</v>
      </c>
      <c r="I109" s="217"/>
      <c r="J109" s="213"/>
      <c r="K109" s="213"/>
      <c r="L109" s="218"/>
      <c r="M109" s="219"/>
      <c r="N109" s="220"/>
      <c r="O109" s="220"/>
      <c r="P109" s="220"/>
      <c r="Q109" s="220"/>
      <c r="R109" s="220"/>
      <c r="S109" s="220"/>
      <c r="T109" s="221"/>
      <c r="AT109" s="222" t="s">
        <v>146</v>
      </c>
      <c r="AU109" s="222" t="s">
        <v>88</v>
      </c>
      <c r="AV109" s="14" t="s">
        <v>142</v>
      </c>
      <c r="AW109" s="14" t="s">
        <v>33</v>
      </c>
      <c r="AX109" s="14" t="s">
        <v>80</v>
      </c>
      <c r="AY109" s="222" t="s">
        <v>131</v>
      </c>
    </row>
    <row r="110" spans="1:65" s="2" customFormat="1" ht="16.5" customHeight="1">
      <c r="A110" s="38"/>
      <c r="B110" s="39"/>
      <c r="C110" s="182" t="s">
        <v>88</v>
      </c>
      <c r="D110" s="182" t="s">
        <v>136</v>
      </c>
      <c r="E110" s="183" t="s">
        <v>320</v>
      </c>
      <c r="F110" s="184" t="s">
        <v>321</v>
      </c>
      <c r="G110" s="185" t="s">
        <v>316</v>
      </c>
      <c r="H110" s="186">
        <v>0.19500000000000001</v>
      </c>
      <c r="I110" s="187"/>
      <c r="J110" s="188">
        <f>ROUND(I110*H110,2)</f>
        <v>0</v>
      </c>
      <c r="K110" s="184" t="s">
        <v>140</v>
      </c>
      <c r="L110" s="43"/>
      <c r="M110" s="189" t="s">
        <v>19</v>
      </c>
      <c r="N110" s="190" t="s">
        <v>44</v>
      </c>
      <c r="O110" s="68"/>
      <c r="P110" s="191">
        <f>O110*H110</f>
        <v>0</v>
      </c>
      <c r="Q110" s="191">
        <v>2.6446800000000001</v>
      </c>
      <c r="R110" s="191">
        <f>Q110*H110</f>
        <v>0.51571260000000008</v>
      </c>
      <c r="S110" s="191">
        <v>0</v>
      </c>
      <c r="T110" s="192">
        <f>S110*H110</f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193" t="s">
        <v>141</v>
      </c>
      <c r="AT110" s="193" t="s">
        <v>136</v>
      </c>
      <c r="AU110" s="193" t="s">
        <v>88</v>
      </c>
      <c r="AY110" s="21" t="s">
        <v>131</v>
      </c>
      <c r="BE110" s="194">
        <f>IF(N110="základní",J110,0)</f>
        <v>0</v>
      </c>
      <c r="BF110" s="194">
        <f>IF(N110="snížená",J110,0)</f>
        <v>0</v>
      </c>
      <c r="BG110" s="194">
        <f>IF(N110="zákl. přenesená",J110,0)</f>
        <v>0</v>
      </c>
      <c r="BH110" s="194">
        <f>IF(N110="sníž. přenesená",J110,0)</f>
        <v>0</v>
      </c>
      <c r="BI110" s="194">
        <f>IF(N110="nulová",J110,0)</f>
        <v>0</v>
      </c>
      <c r="BJ110" s="21" t="s">
        <v>88</v>
      </c>
      <c r="BK110" s="194">
        <f>ROUND(I110*H110,2)</f>
        <v>0</v>
      </c>
      <c r="BL110" s="21" t="s">
        <v>141</v>
      </c>
      <c r="BM110" s="193" t="s">
        <v>322</v>
      </c>
    </row>
    <row r="111" spans="1:65" s="2" customFormat="1" ht="11.25">
      <c r="A111" s="38"/>
      <c r="B111" s="39"/>
      <c r="C111" s="40"/>
      <c r="D111" s="195" t="s">
        <v>144</v>
      </c>
      <c r="E111" s="40"/>
      <c r="F111" s="196" t="s">
        <v>323</v>
      </c>
      <c r="G111" s="40"/>
      <c r="H111" s="40"/>
      <c r="I111" s="197"/>
      <c r="J111" s="40"/>
      <c r="K111" s="40"/>
      <c r="L111" s="43"/>
      <c r="M111" s="198"/>
      <c r="N111" s="199"/>
      <c r="O111" s="68"/>
      <c r="P111" s="68"/>
      <c r="Q111" s="68"/>
      <c r="R111" s="68"/>
      <c r="S111" s="68"/>
      <c r="T111" s="69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T111" s="21" t="s">
        <v>144</v>
      </c>
      <c r="AU111" s="21" t="s">
        <v>88</v>
      </c>
    </row>
    <row r="112" spans="1:65" s="15" customFormat="1" ht="11.25">
      <c r="B112" s="234"/>
      <c r="C112" s="235"/>
      <c r="D112" s="202" t="s">
        <v>146</v>
      </c>
      <c r="E112" s="236" t="s">
        <v>19</v>
      </c>
      <c r="F112" s="237" t="s">
        <v>324</v>
      </c>
      <c r="G112" s="235"/>
      <c r="H112" s="236" t="s">
        <v>19</v>
      </c>
      <c r="I112" s="238"/>
      <c r="J112" s="235"/>
      <c r="K112" s="235"/>
      <c r="L112" s="239"/>
      <c r="M112" s="240"/>
      <c r="N112" s="241"/>
      <c r="O112" s="241"/>
      <c r="P112" s="241"/>
      <c r="Q112" s="241"/>
      <c r="R112" s="241"/>
      <c r="S112" s="241"/>
      <c r="T112" s="242"/>
      <c r="AT112" s="243" t="s">
        <v>146</v>
      </c>
      <c r="AU112" s="243" t="s">
        <v>88</v>
      </c>
      <c r="AV112" s="15" t="s">
        <v>80</v>
      </c>
      <c r="AW112" s="15" t="s">
        <v>33</v>
      </c>
      <c r="AX112" s="15" t="s">
        <v>72</v>
      </c>
      <c r="AY112" s="243" t="s">
        <v>131</v>
      </c>
    </row>
    <row r="113" spans="1:65" s="13" customFormat="1" ht="11.25">
      <c r="B113" s="200"/>
      <c r="C113" s="201"/>
      <c r="D113" s="202" t="s">
        <v>146</v>
      </c>
      <c r="E113" s="203" t="s">
        <v>19</v>
      </c>
      <c r="F113" s="204" t="s">
        <v>325</v>
      </c>
      <c r="G113" s="201"/>
      <c r="H113" s="205">
        <v>0.19500000000000001</v>
      </c>
      <c r="I113" s="206"/>
      <c r="J113" s="201"/>
      <c r="K113" s="201"/>
      <c r="L113" s="207"/>
      <c r="M113" s="208"/>
      <c r="N113" s="209"/>
      <c r="O113" s="209"/>
      <c r="P113" s="209"/>
      <c r="Q113" s="209"/>
      <c r="R113" s="209"/>
      <c r="S113" s="209"/>
      <c r="T113" s="210"/>
      <c r="AT113" s="211" t="s">
        <v>146</v>
      </c>
      <c r="AU113" s="211" t="s">
        <v>88</v>
      </c>
      <c r="AV113" s="13" t="s">
        <v>88</v>
      </c>
      <c r="AW113" s="13" t="s">
        <v>33</v>
      </c>
      <c r="AX113" s="13" t="s">
        <v>72</v>
      </c>
      <c r="AY113" s="211" t="s">
        <v>131</v>
      </c>
    </row>
    <row r="114" spans="1:65" s="14" customFormat="1" ht="11.25">
      <c r="B114" s="212"/>
      <c r="C114" s="213"/>
      <c r="D114" s="202" t="s">
        <v>146</v>
      </c>
      <c r="E114" s="214" t="s">
        <v>19</v>
      </c>
      <c r="F114" s="215" t="s">
        <v>148</v>
      </c>
      <c r="G114" s="213"/>
      <c r="H114" s="216">
        <v>0.19500000000000001</v>
      </c>
      <c r="I114" s="217"/>
      <c r="J114" s="213"/>
      <c r="K114" s="213"/>
      <c r="L114" s="218"/>
      <c r="M114" s="219"/>
      <c r="N114" s="220"/>
      <c r="O114" s="220"/>
      <c r="P114" s="220"/>
      <c r="Q114" s="220"/>
      <c r="R114" s="220"/>
      <c r="S114" s="220"/>
      <c r="T114" s="221"/>
      <c r="AT114" s="222" t="s">
        <v>146</v>
      </c>
      <c r="AU114" s="222" t="s">
        <v>88</v>
      </c>
      <c r="AV114" s="14" t="s">
        <v>142</v>
      </c>
      <c r="AW114" s="14" t="s">
        <v>33</v>
      </c>
      <c r="AX114" s="14" t="s">
        <v>80</v>
      </c>
      <c r="AY114" s="222" t="s">
        <v>131</v>
      </c>
    </row>
    <row r="115" spans="1:65" s="2" customFormat="1" ht="21.75" customHeight="1">
      <c r="A115" s="38"/>
      <c r="B115" s="39"/>
      <c r="C115" s="182" t="s">
        <v>142</v>
      </c>
      <c r="D115" s="182" t="s">
        <v>136</v>
      </c>
      <c r="E115" s="183" t="s">
        <v>326</v>
      </c>
      <c r="F115" s="184" t="s">
        <v>327</v>
      </c>
      <c r="G115" s="185" t="s">
        <v>173</v>
      </c>
      <c r="H115" s="186">
        <v>1</v>
      </c>
      <c r="I115" s="187"/>
      <c r="J115" s="188">
        <f>ROUND(I115*H115,2)</f>
        <v>0</v>
      </c>
      <c r="K115" s="184" t="s">
        <v>140</v>
      </c>
      <c r="L115" s="43"/>
      <c r="M115" s="189" t="s">
        <v>19</v>
      </c>
      <c r="N115" s="190" t="s">
        <v>44</v>
      </c>
      <c r="O115" s="68"/>
      <c r="P115" s="191">
        <f>O115*H115</f>
        <v>0</v>
      </c>
      <c r="Q115" s="191">
        <v>2.588E-2</v>
      </c>
      <c r="R115" s="191">
        <f>Q115*H115</f>
        <v>2.588E-2</v>
      </c>
      <c r="S115" s="191">
        <v>0</v>
      </c>
      <c r="T115" s="192">
        <f>S115*H115</f>
        <v>0</v>
      </c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R115" s="193" t="s">
        <v>141</v>
      </c>
      <c r="AT115" s="193" t="s">
        <v>136</v>
      </c>
      <c r="AU115" s="193" t="s">
        <v>88</v>
      </c>
      <c r="AY115" s="21" t="s">
        <v>131</v>
      </c>
      <c r="BE115" s="194">
        <f>IF(N115="základní",J115,0)</f>
        <v>0</v>
      </c>
      <c r="BF115" s="194">
        <f>IF(N115="snížená",J115,0)</f>
        <v>0</v>
      </c>
      <c r="BG115" s="194">
        <f>IF(N115="zákl. přenesená",J115,0)</f>
        <v>0</v>
      </c>
      <c r="BH115" s="194">
        <f>IF(N115="sníž. přenesená",J115,0)</f>
        <v>0</v>
      </c>
      <c r="BI115" s="194">
        <f>IF(N115="nulová",J115,0)</f>
        <v>0</v>
      </c>
      <c r="BJ115" s="21" t="s">
        <v>88</v>
      </c>
      <c r="BK115" s="194">
        <f>ROUND(I115*H115,2)</f>
        <v>0</v>
      </c>
      <c r="BL115" s="21" t="s">
        <v>141</v>
      </c>
      <c r="BM115" s="193" t="s">
        <v>328</v>
      </c>
    </row>
    <row r="116" spans="1:65" s="2" customFormat="1" ht="11.25">
      <c r="A116" s="38"/>
      <c r="B116" s="39"/>
      <c r="C116" s="40"/>
      <c r="D116" s="195" t="s">
        <v>144</v>
      </c>
      <c r="E116" s="40"/>
      <c r="F116" s="196" t="s">
        <v>329</v>
      </c>
      <c r="G116" s="40"/>
      <c r="H116" s="40"/>
      <c r="I116" s="197"/>
      <c r="J116" s="40"/>
      <c r="K116" s="40"/>
      <c r="L116" s="43"/>
      <c r="M116" s="198"/>
      <c r="N116" s="199"/>
      <c r="O116" s="68"/>
      <c r="P116" s="68"/>
      <c r="Q116" s="68"/>
      <c r="R116" s="68"/>
      <c r="S116" s="68"/>
      <c r="T116" s="69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T116" s="21" t="s">
        <v>144</v>
      </c>
      <c r="AU116" s="21" t="s">
        <v>88</v>
      </c>
    </row>
    <row r="117" spans="1:65" s="2" customFormat="1" ht="16.5" customHeight="1">
      <c r="A117" s="38"/>
      <c r="B117" s="39"/>
      <c r="C117" s="223" t="s">
        <v>141</v>
      </c>
      <c r="D117" s="223" t="s">
        <v>176</v>
      </c>
      <c r="E117" s="224" t="s">
        <v>330</v>
      </c>
      <c r="F117" s="225" t="s">
        <v>331</v>
      </c>
      <c r="G117" s="226" t="s">
        <v>173</v>
      </c>
      <c r="H117" s="227">
        <v>1</v>
      </c>
      <c r="I117" s="228"/>
      <c r="J117" s="229">
        <f>ROUND(I117*H117,2)</f>
        <v>0</v>
      </c>
      <c r="K117" s="225" t="s">
        <v>140</v>
      </c>
      <c r="L117" s="230"/>
      <c r="M117" s="231" t="s">
        <v>19</v>
      </c>
      <c r="N117" s="232" t="s">
        <v>44</v>
      </c>
      <c r="O117" s="68"/>
      <c r="P117" s="191">
        <f>O117*H117</f>
        <v>0</v>
      </c>
      <c r="Q117" s="191">
        <v>4.1000000000000002E-2</v>
      </c>
      <c r="R117" s="191">
        <f>Q117*H117</f>
        <v>4.1000000000000002E-2</v>
      </c>
      <c r="S117" s="191">
        <v>0</v>
      </c>
      <c r="T117" s="192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193" t="s">
        <v>179</v>
      </c>
      <c r="AT117" s="193" t="s">
        <v>176</v>
      </c>
      <c r="AU117" s="193" t="s">
        <v>88</v>
      </c>
      <c r="AY117" s="21" t="s">
        <v>131</v>
      </c>
      <c r="BE117" s="194">
        <f>IF(N117="základní",J117,0)</f>
        <v>0</v>
      </c>
      <c r="BF117" s="194">
        <f>IF(N117="snížená",J117,0)</f>
        <v>0</v>
      </c>
      <c r="BG117" s="194">
        <f>IF(N117="zákl. přenesená",J117,0)</f>
        <v>0</v>
      </c>
      <c r="BH117" s="194">
        <f>IF(N117="sníž. přenesená",J117,0)</f>
        <v>0</v>
      </c>
      <c r="BI117" s="194">
        <f>IF(N117="nulová",J117,0)</f>
        <v>0</v>
      </c>
      <c r="BJ117" s="21" t="s">
        <v>88</v>
      </c>
      <c r="BK117" s="194">
        <f>ROUND(I117*H117,2)</f>
        <v>0</v>
      </c>
      <c r="BL117" s="21" t="s">
        <v>141</v>
      </c>
      <c r="BM117" s="193" t="s">
        <v>332</v>
      </c>
    </row>
    <row r="118" spans="1:65" s="2" customFormat="1" ht="16.5" customHeight="1">
      <c r="A118" s="38"/>
      <c r="B118" s="39"/>
      <c r="C118" s="182" t="s">
        <v>170</v>
      </c>
      <c r="D118" s="182" t="s">
        <v>136</v>
      </c>
      <c r="E118" s="183" t="s">
        <v>333</v>
      </c>
      <c r="F118" s="184" t="s">
        <v>334</v>
      </c>
      <c r="G118" s="185" t="s">
        <v>316</v>
      </c>
      <c r="H118" s="186">
        <v>1.9E-2</v>
      </c>
      <c r="I118" s="187"/>
      <c r="J118" s="188">
        <f>ROUND(I118*H118,2)</f>
        <v>0</v>
      </c>
      <c r="K118" s="184" t="s">
        <v>140</v>
      </c>
      <c r="L118" s="43"/>
      <c r="M118" s="189" t="s">
        <v>19</v>
      </c>
      <c r="N118" s="190" t="s">
        <v>44</v>
      </c>
      <c r="O118" s="68"/>
      <c r="P118" s="191">
        <f>O118*H118</f>
        <v>0</v>
      </c>
      <c r="Q118" s="191">
        <v>1.94302</v>
      </c>
      <c r="R118" s="191">
        <f>Q118*H118</f>
        <v>3.691738E-2</v>
      </c>
      <c r="S118" s="191">
        <v>0</v>
      </c>
      <c r="T118" s="192">
        <f>S118*H118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R118" s="193" t="s">
        <v>141</v>
      </c>
      <c r="AT118" s="193" t="s">
        <v>136</v>
      </c>
      <c r="AU118" s="193" t="s">
        <v>88</v>
      </c>
      <c r="AY118" s="21" t="s">
        <v>131</v>
      </c>
      <c r="BE118" s="194">
        <f>IF(N118="základní",J118,0)</f>
        <v>0</v>
      </c>
      <c r="BF118" s="194">
        <f>IF(N118="snížená",J118,0)</f>
        <v>0</v>
      </c>
      <c r="BG118" s="194">
        <f>IF(N118="zákl. přenesená",J118,0)</f>
        <v>0</v>
      </c>
      <c r="BH118" s="194">
        <f>IF(N118="sníž. přenesená",J118,0)</f>
        <v>0</v>
      </c>
      <c r="BI118" s="194">
        <f>IF(N118="nulová",J118,0)</f>
        <v>0</v>
      </c>
      <c r="BJ118" s="21" t="s">
        <v>88</v>
      </c>
      <c r="BK118" s="194">
        <f>ROUND(I118*H118,2)</f>
        <v>0</v>
      </c>
      <c r="BL118" s="21" t="s">
        <v>141</v>
      </c>
      <c r="BM118" s="193" t="s">
        <v>335</v>
      </c>
    </row>
    <row r="119" spans="1:65" s="2" customFormat="1" ht="11.25">
      <c r="A119" s="38"/>
      <c r="B119" s="39"/>
      <c r="C119" s="40"/>
      <c r="D119" s="195" t="s">
        <v>144</v>
      </c>
      <c r="E119" s="40"/>
      <c r="F119" s="196" t="s">
        <v>336</v>
      </c>
      <c r="G119" s="40"/>
      <c r="H119" s="40"/>
      <c r="I119" s="197"/>
      <c r="J119" s="40"/>
      <c r="K119" s="40"/>
      <c r="L119" s="43"/>
      <c r="M119" s="198"/>
      <c r="N119" s="199"/>
      <c r="O119" s="68"/>
      <c r="P119" s="68"/>
      <c r="Q119" s="68"/>
      <c r="R119" s="68"/>
      <c r="S119" s="68"/>
      <c r="T119" s="69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21" t="s">
        <v>144</v>
      </c>
      <c r="AU119" s="21" t="s">
        <v>88</v>
      </c>
    </row>
    <row r="120" spans="1:65" s="13" customFormat="1" ht="11.25">
      <c r="B120" s="200"/>
      <c r="C120" s="201"/>
      <c r="D120" s="202" t="s">
        <v>146</v>
      </c>
      <c r="E120" s="203" t="s">
        <v>19</v>
      </c>
      <c r="F120" s="204" t="s">
        <v>337</v>
      </c>
      <c r="G120" s="201"/>
      <c r="H120" s="205">
        <v>1.9E-2</v>
      </c>
      <c r="I120" s="206"/>
      <c r="J120" s="201"/>
      <c r="K120" s="201"/>
      <c r="L120" s="207"/>
      <c r="M120" s="208"/>
      <c r="N120" s="209"/>
      <c r="O120" s="209"/>
      <c r="P120" s="209"/>
      <c r="Q120" s="209"/>
      <c r="R120" s="209"/>
      <c r="S120" s="209"/>
      <c r="T120" s="210"/>
      <c r="AT120" s="211" t="s">
        <v>146</v>
      </c>
      <c r="AU120" s="211" t="s">
        <v>88</v>
      </c>
      <c r="AV120" s="13" t="s">
        <v>88</v>
      </c>
      <c r="AW120" s="13" t="s">
        <v>33</v>
      </c>
      <c r="AX120" s="13" t="s">
        <v>72</v>
      </c>
      <c r="AY120" s="211" t="s">
        <v>131</v>
      </c>
    </row>
    <row r="121" spans="1:65" s="14" customFormat="1" ht="11.25">
      <c r="B121" s="212"/>
      <c r="C121" s="213"/>
      <c r="D121" s="202" t="s">
        <v>146</v>
      </c>
      <c r="E121" s="214" t="s">
        <v>19</v>
      </c>
      <c r="F121" s="215" t="s">
        <v>148</v>
      </c>
      <c r="G121" s="213"/>
      <c r="H121" s="216">
        <v>1.9E-2</v>
      </c>
      <c r="I121" s="217"/>
      <c r="J121" s="213"/>
      <c r="K121" s="213"/>
      <c r="L121" s="218"/>
      <c r="M121" s="219"/>
      <c r="N121" s="220"/>
      <c r="O121" s="220"/>
      <c r="P121" s="220"/>
      <c r="Q121" s="220"/>
      <c r="R121" s="220"/>
      <c r="S121" s="220"/>
      <c r="T121" s="221"/>
      <c r="AT121" s="222" t="s">
        <v>146</v>
      </c>
      <c r="AU121" s="222" t="s">
        <v>88</v>
      </c>
      <c r="AV121" s="14" t="s">
        <v>142</v>
      </c>
      <c r="AW121" s="14" t="s">
        <v>33</v>
      </c>
      <c r="AX121" s="14" t="s">
        <v>80</v>
      </c>
      <c r="AY121" s="222" t="s">
        <v>131</v>
      </c>
    </row>
    <row r="122" spans="1:65" s="2" customFormat="1" ht="16.5" customHeight="1">
      <c r="A122" s="38"/>
      <c r="B122" s="39"/>
      <c r="C122" s="182" t="s">
        <v>132</v>
      </c>
      <c r="D122" s="182" t="s">
        <v>136</v>
      </c>
      <c r="E122" s="183" t="s">
        <v>338</v>
      </c>
      <c r="F122" s="184" t="s">
        <v>339</v>
      </c>
      <c r="G122" s="185" t="s">
        <v>316</v>
      </c>
      <c r="H122" s="186">
        <v>4.1000000000000002E-2</v>
      </c>
      <c r="I122" s="187"/>
      <c r="J122" s="188">
        <f>ROUND(I122*H122,2)</f>
        <v>0</v>
      </c>
      <c r="K122" s="184" t="s">
        <v>140</v>
      </c>
      <c r="L122" s="43"/>
      <c r="M122" s="189" t="s">
        <v>19</v>
      </c>
      <c r="N122" s="190" t="s">
        <v>44</v>
      </c>
      <c r="O122" s="68"/>
      <c r="P122" s="191">
        <f>O122*H122</f>
        <v>0</v>
      </c>
      <c r="Q122" s="191">
        <v>2.30104</v>
      </c>
      <c r="R122" s="191">
        <f>Q122*H122</f>
        <v>9.4342640000000005E-2</v>
      </c>
      <c r="S122" s="191">
        <v>0</v>
      </c>
      <c r="T122" s="192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193" t="s">
        <v>141</v>
      </c>
      <c r="AT122" s="193" t="s">
        <v>136</v>
      </c>
      <c r="AU122" s="193" t="s">
        <v>88</v>
      </c>
      <c r="AY122" s="21" t="s">
        <v>131</v>
      </c>
      <c r="BE122" s="194">
        <f>IF(N122="základní",J122,0)</f>
        <v>0</v>
      </c>
      <c r="BF122" s="194">
        <f>IF(N122="snížená",J122,0)</f>
        <v>0</v>
      </c>
      <c r="BG122" s="194">
        <f>IF(N122="zákl. přenesená",J122,0)</f>
        <v>0</v>
      </c>
      <c r="BH122" s="194">
        <f>IF(N122="sníž. přenesená",J122,0)</f>
        <v>0</v>
      </c>
      <c r="BI122" s="194">
        <f>IF(N122="nulová",J122,0)</f>
        <v>0</v>
      </c>
      <c r="BJ122" s="21" t="s">
        <v>88</v>
      </c>
      <c r="BK122" s="194">
        <f>ROUND(I122*H122,2)</f>
        <v>0</v>
      </c>
      <c r="BL122" s="21" t="s">
        <v>141</v>
      </c>
      <c r="BM122" s="193" t="s">
        <v>340</v>
      </c>
    </row>
    <row r="123" spans="1:65" s="2" customFormat="1" ht="11.25">
      <c r="A123" s="38"/>
      <c r="B123" s="39"/>
      <c r="C123" s="40"/>
      <c r="D123" s="195" t="s">
        <v>144</v>
      </c>
      <c r="E123" s="40"/>
      <c r="F123" s="196" t="s">
        <v>341</v>
      </c>
      <c r="G123" s="40"/>
      <c r="H123" s="40"/>
      <c r="I123" s="197"/>
      <c r="J123" s="40"/>
      <c r="K123" s="40"/>
      <c r="L123" s="43"/>
      <c r="M123" s="198"/>
      <c r="N123" s="199"/>
      <c r="O123" s="68"/>
      <c r="P123" s="68"/>
      <c r="Q123" s="68"/>
      <c r="R123" s="68"/>
      <c r="S123" s="68"/>
      <c r="T123" s="69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21" t="s">
        <v>144</v>
      </c>
      <c r="AU123" s="21" t="s">
        <v>88</v>
      </c>
    </row>
    <row r="124" spans="1:65" s="13" customFormat="1" ht="11.25">
      <c r="B124" s="200"/>
      <c r="C124" s="201"/>
      <c r="D124" s="202" t="s">
        <v>146</v>
      </c>
      <c r="E124" s="203" t="s">
        <v>19</v>
      </c>
      <c r="F124" s="204" t="s">
        <v>342</v>
      </c>
      <c r="G124" s="201"/>
      <c r="H124" s="205">
        <v>4.1000000000000002E-2</v>
      </c>
      <c r="I124" s="206"/>
      <c r="J124" s="201"/>
      <c r="K124" s="201"/>
      <c r="L124" s="207"/>
      <c r="M124" s="208"/>
      <c r="N124" s="209"/>
      <c r="O124" s="209"/>
      <c r="P124" s="209"/>
      <c r="Q124" s="209"/>
      <c r="R124" s="209"/>
      <c r="S124" s="209"/>
      <c r="T124" s="210"/>
      <c r="AT124" s="211" t="s">
        <v>146</v>
      </c>
      <c r="AU124" s="211" t="s">
        <v>88</v>
      </c>
      <c r="AV124" s="13" t="s">
        <v>88</v>
      </c>
      <c r="AW124" s="13" t="s">
        <v>33</v>
      </c>
      <c r="AX124" s="13" t="s">
        <v>72</v>
      </c>
      <c r="AY124" s="211" t="s">
        <v>131</v>
      </c>
    </row>
    <row r="125" spans="1:65" s="14" customFormat="1" ht="11.25">
      <c r="B125" s="212"/>
      <c r="C125" s="213"/>
      <c r="D125" s="202" t="s">
        <v>146</v>
      </c>
      <c r="E125" s="214" t="s">
        <v>19</v>
      </c>
      <c r="F125" s="215" t="s">
        <v>148</v>
      </c>
      <c r="G125" s="213"/>
      <c r="H125" s="216">
        <v>4.1000000000000002E-2</v>
      </c>
      <c r="I125" s="217"/>
      <c r="J125" s="213"/>
      <c r="K125" s="213"/>
      <c r="L125" s="218"/>
      <c r="M125" s="219"/>
      <c r="N125" s="220"/>
      <c r="O125" s="220"/>
      <c r="P125" s="220"/>
      <c r="Q125" s="220"/>
      <c r="R125" s="220"/>
      <c r="S125" s="220"/>
      <c r="T125" s="221"/>
      <c r="AT125" s="222" t="s">
        <v>146</v>
      </c>
      <c r="AU125" s="222" t="s">
        <v>88</v>
      </c>
      <c r="AV125" s="14" t="s">
        <v>142</v>
      </c>
      <c r="AW125" s="14" t="s">
        <v>33</v>
      </c>
      <c r="AX125" s="14" t="s">
        <v>80</v>
      </c>
      <c r="AY125" s="222" t="s">
        <v>131</v>
      </c>
    </row>
    <row r="126" spans="1:65" s="2" customFormat="1" ht="16.5" customHeight="1">
      <c r="A126" s="38"/>
      <c r="B126" s="39"/>
      <c r="C126" s="182" t="s">
        <v>181</v>
      </c>
      <c r="D126" s="182" t="s">
        <v>136</v>
      </c>
      <c r="E126" s="183" t="s">
        <v>343</v>
      </c>
      <c r="F126" s="184" t="s">
        <v>344</v>
      </c>
      <c r="G126" s="185" t="s">
        <v>139</v>
      </c>
      <c r="H126" s="186">
        <v>0.54</v>
      </c>
      <c r="I126" s="187"/>
      <c r="J126" s="188">
        <f>ROUND(I126*H126,2)</f>
        <v>0</v>
      </c>
      <c r="K126" s="184" t="s">
        <v>140</v>
      </c>
      <c r="L126" s="43"/>
      <c r="M126" s="189" t="s">
        <v>19</v>
      </c>
      <c r="N126" s="190" t="s">
        <v>44</v>
      </c>
      <c r="O126" s="68"/>
      <c r="P126" s="191">
        <f>O126*H126</f>
        <v>0</v>
      </c>
      <c r="Q126" s="191">
        <v>1.42E-3</v>
      </c>
      <c r="R126" s="191">
        <f>Q126*H126</f>
        <v>7.668000000000001E-4</v>
      </c>
      <c r="S126" s="191">
        <v>0</v>
      </c>
      <c r="T126" s="192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193" t="s">
        <v>141</v>
      </c>
      <c r="AT126" s="193" t="s">
        <v>136</v>
      </c>
      <c r="AU126" s="193" t="s">
        <v>88</v>
      </c>
      <c r="AY126" s="21" t="s">
        <v>131</v>
      </c>
      <c r="BE126" s="194">
        <f>IF(N126="základní",J126,0)</f>
        <v>0</v>
      </c>
      <c r="BF126" s="194">
        <f>IF(N126="snížená",J126,0)</f>
        <v>0</v>
      </c>
      <c r="BG126" s="194">
        <f>IF(N126="zákl. přenesená",J126,0)</f>
        <v>0</v>
      </c>
      <c r="BH126" s="194">
        <f>IF(N126="sníž. přenesená",J126,0)</f>
        <v>0</v>
      </c>
      <c r="BI126" s="194">
        <f>IF(N126="nulová",J126,0)</f>
        <v>0</v>
      </c>
      <c r="BJ126" s="21" t="s">
        <v>88</v>
      </c>
      <c r="BK126" s="194">
        <f>ROUND(I126*H126,2)</f>
        <v>0</v>
      </c>
      <c r="BL126" s="21" t="s">
        <v>141</v>
      </c>
      <c r="BM126" s="193" t="s">
        <v>345</v>
      </c>
    </row>
    <row r="127" spans="1:65" s="2" customFormat="1" ht="11.25">
      <c r="A127" s="38"/>
      <c r="B127" s="39"/>
      <c r="C127" s="40"/>
      <c r="D127" s="195" t="s">
        <v>144</v>
      </c>
      <c r="E127" s="40"/>
      <c r="F127" s="196" t="s">
        <v>346</v>
      </c>
      <c r="G127" s="40"/>
      <c r="H127" s="40"/>
      <c r="I127" s="197"/>
      <c r="J127" s="40"/>
      <c r="K127" s="40"/>
      <c r="L127" s="43"/>
      <c r="M127" s="198"/>
      <c r="N127" s="199"/>
      <c r="O127" s="68"/>
      <c r="P127" s="68"/>
      <c r="Q127" s="68"/>
      <c r="R127" s="68"/>
      <c r="S127" s="68"/>
      <c r="T127" s="69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21" t="s">
        <v>144</v>
      </c>
      <c r="AU127" s="21" t="s">
        <v>88</v>
      </c>
    </row>
    <row r="128" spans="1:65" s="13" customFormat="1" ht="11.25">
      <c r="B128" s="200"/>
      <c r="C128" s="201"/>
      <c r="D128" s="202" t="s">
        <v>146</v>
      </c>
      <c r="E128" s="203" t="s">
        <v>19</v>
      </c>
      <c r="F128" s="204" t="s">
        <v>347</v>
      </c>
      <c r="G128" s="201"/>
      <c r="H128" s="205">
        <v>0.54</v>
      </c>
      <c r="I128" s="206"/>
      <c r="J128" s="201"/>
      <c r="K128" s="201"/>
      <c r="L128" s="207"/>
      <c r="M128" s="208"/>
      <c r="N128" s="209"/>
      <c r="O128" s="209"/>
      <c r="P128" s="209"/>
      <c r="Q128" s="209"/>
      <c r="R128" s="209"/>
      <c r="S128" s="209"/>
      <c r="T128" s="210"/>
      <c r="AT128" s="211" t="s">
        <v>146</v>
      </c>
      <c r="AU128" s="211" t="s">
        <v>88</v>
      </c>
      <c r="AV128" s="13" t="s">
        <v>88</v>
      </c>
      <c r="AW128" s="13" t="s">
        <v>33</v>
      </c>
      <c r="AX128" s="13" t="s">
        <v>72</v>
      </c>
      <c r="AY128" s="211" t="s">
        <v>131</v>
      </c>
    </row>
    <row r="129" spans="1:65" s="14" customFormat="1" ht="11.25">
      <c r="B129" s="212"/>
      <c r="C129" s="213"/>
      <c r="D129" s="202" t="s">
        <v>146</v>
      </c>
      <c r="E129" s="214" t="s">
        <v>19</v>
      </c>
      <c r="F129" s="215" t="s">
        <v>148</v>
      </c>
      <c r="G129" s="213"/>
      <c r="H129" s="216">
        <v>0.54</v>
      </c>
      <c r="I129" s="217"/>
      <c r="J129" s="213"/>
      <c r="K129" s="213"/>
      <c r="L129" s="218"/>
      <c r="M129" s="219"/>
      <c r="N129" s="220"/>
      <c r="O129" s="220"/>
      <c r="P129" s="220"/>
      <c r="Q129" s="220"/>
      <c r="R129" s="220"/>
      <c r="S129" s="220"/>
      <c r="T129" s="221"/>
      <c r="AT129" s="222" t="s">
        <v>146</v>
      </c>
      <c r="AU129" s="222" t="s">
        <v>88</v>
      </c>
      <c r="AV129" s="14" t="s">
        <v>142</v>
      </c>
      <c r="AW129" s="14" t="s">
        <v>33</v>
      </c>
      <c r="AX129" s="14" t="s">
        <v>80</v>
      </c>
      <c r="AY129" s="222" t="s">
        <v>131</v>
      </c>
    </row>
    <row r="130" spans="1:65" s="2" customFormat="1" ht="16.5" customHeight="1">
      <c r="A130" s="38"/>
      <c r="B130" s="39"/>
      <c r="C130" s="182" t="s">
        <v>179</v>
      </c>
      <c r="D130" s="182" t="s">
        <v>136</v>
      </c>
      <c r="E130" s="183" t="s">
        <v>348</v>
      </c>
      <c r="F130" s="184" t="s">
        <v>349</v>
      </c>
      <c r="G130" s="185" t="s">
        <v>139</v>
      </c>
      <c r="H130" s="186">
        <v>0.54</v>
      </c>
      <c r="I130" s="187"/>
      <c r="J130" s="188">
        <f>ROUND(I130*H130,2)</f>
        <v>0</v>
      </c>
      <c r="K130" s="184" t="s">
        <v>140</v>
      </c>
      <c r="L130" s="43"/>
      <c r="M130" s="189" t="s">
        <v>19</v>
      </c>
      <c r="N130" s="190" t="s">
        <v>44</v>
      </c>
      <c r="O130" s="68"/>
      <c r="P130" s="191">
        <f>O130*H130</f>
        <v>0</v>
      </c>
      <c r="Q130" s="191">
        <v>0</v>
      </c>
      <c r="R130" s="191">
        <f>Q130*H130</f>
        <v>0</v>
      </c>
      <c r="S130" s="191">
        <v>0</v>
      </c>
      <c r="T130" s="192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193" t="s">
        <v>141</v>
      </c>
      <c r="AT130" s="193" t="s">
        <v>136</v>
      </c>
      <c r="AU130" s="193" t="s">
        <v>88</v>
      </c>
      <c r="AY130" s="21" t="s">
        <v>131</v>
      </c>
      <c r="BE130" s="194">
        <f>IF(N130="základní",J130,0)</f>
        <v>0</v>
      </c>
      <c r="BF130" s="194">
        <f>IF(N130="snížená",J130,0)</f>
        <v>0</v>
      </c>
      <c r="BG130" s="194">
        <f>IF(N130="zákl. přenesená",J130,0)</f>
        <v>0</v>
      </c>
      <c r="BH130" s="194">
        <f>IF(N130="sníž. přenesená",J130,0)</f>
        <v>0</v>
      </c>
      <c r="BI130" s="194">
        <f>IF(N130="nulová",J130,0)</f>
        <v>0</v>
      </c>
      <c r="BJ130" s="21" t="s">
        <v>88</v>
      </c>
      <c r="BK130" s="194">
        <f>ROUND(I130*H130,2)</f>
        <v>0</v>
      </c>
      <c r="BL130" s="21" t="s">
        <v>141</v>
      </c>
      <c r="BM130" s="193" t="s">
        <v>350</v>
      </c>
    </row>
    <row r="131" spans="1:65" s="2" customFormat="1" ht="11.25">
      <c r="A131" s="38"/>
      <c r="B131" s="39"/>
      <c r="C131" s="40"/>
      <c r="D131" s="195" t="s">
        <v>144</v>
      </c>
      <c r="E131" s="40"/>
      <c r="F131" s="196" t="s">
        <v>351</v>
      </c>
      <c r="G131" s="40"/>
      <c r="H131" s="40"/>
      <c r="I131" s="197"/>
      <c r="J131" s="40"/>
      <c r="K131" s="40"/>
      <c r="L131" s="43"/>
      <c r="M131" s="198"/>
      <c r="N131" s="199"/>
      <c r="O131" s="68"/>
      <c r="P131" s="68"/>
      <c r="Q131" s="68"/>
      <c r="R131" s="68"/>
      <c r="S131" s="68"/>
      <c r="T131" s="69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21" t="s">
        <v>144</v>
      </c>
      <c r="AU131" s="21" t="s">
        <v>88</v>
      </c>
    </row>
    <row r="132" spans="1:65" s="12" customFormat="1" ht="22.9" customHeight="1">
      <c r="B132" s="166"/>
      <c r="C132" s="167"/>
      <c r="D132" s="168" t="s">
        <v>71</v>
      </c>
      <c r="E132" s="180" t="s">
        <v>132</v>
      </c>
      <c r="F132" s="180" t="s">
        <v>133</v>
      </c>
      <c r="G132" s="167"/>
      <c r="H132" s="167"/>
      <c r="I132" s="170"/>
      <c r="J132" s="181">
        <f>BK132</f>
        <v>0</v>
      </c>
      <c r="K132" s="167"/>
      <c r="L132" s="172"/>
      <c r="M132" s="173"/>
      <c r="N132" s="174"/>
      <c r="O132" s="174"/>
      <c r="P132" s="175">
        <f>P133+P177</f>
        <v>0</v>
      </c>
      <c r="Q132" s="174"/>
      <c r="R132" s="175">
        <f>R133+R177</f>
        <v>1.3705169700000002</v>
      </c>
      <c r="S132" s="174"/>
      <c r="T132" s="176">
        <f>T133+T177</f>
        <v>0</v>
      </c>
      <c r="AR132" s="177" t="s">
        <v>80</v>
      </c>
      <c r="AT132" s="178" t="s">
        <v>71</v>
      </c>
      <c r="AU132" s="178" t="s">
        <v>80</v>
      </c>
      <c r="AY132" s="177" t="s">
        <v>131</v>
      </c>
      <c r="BK132" s="179">
        <f>BK133+BK177</f>
        <v>0</v>
      </c>
    </row>
    <row r="133" spans="1:65" s="12" customFormat="1" ht="20.85" customHeight="1">
      <c r="B133" s="166"/>
      <c r="C133" s="167"/>
      <c r="D133" s="168" t="s">
        <v>71</v>
      </c>
      <c r="E133" s="180" t="s">
        <v>134</v>
      </c>
      <c r="F133" s="180" t="s">
        <v>135</v>
      </c>
      <c r="G133" s="167"/>
      <c r="H133" s="167"/>
      <c r="I133" s="170"/>
      <c r="J133" s="181">
        <f>BK133</f>
        <v>0</v>
      </c>
      <c r="K133" s="167"/>
      <c r="L133" s="172"/>
      <c r="M133" s="173"/>
      <c r="N133" s="174"/>
      <c r="O133" s="174"/>
      <c r="P133" s="175">
        <f>SUM(P134:P176)</f>
        <v>0</v>
      </c>
      <c r="Q133" s="174"/>
      <c r="R133" s="175">
        <f>SUM(R134:R176)</f>
        <v>0.80729351000000005</v>
      </c>
      <c r="S133" s="174"/>
      <c r="T133" s="176">
        <f>SUM(T134:T176)</f>
        <v>0</v>
      </c>
      <c r="AR133" s="177" t="s">
        <v>80</v>
      </c>
      <c r="AT133" s="178" t="s">
        <v>71</v>
      </c>
      <c r="AU133" s="178" t="s">
        <v>88</v>
      </c>
      <c r="AY133" s="177" t="s">
        <v>131</v>
      </c>
      <c r="BK133" s="179">
        <f>SUM(BK134:BK176)</f>
        <v>0</v>
      </c>
    </row>
    <row r="134" spans="1:65" s="2" customFormat="1" ht="24.2" customHeight="1">
      <c r="A134" s="38"/>
      <c r="B134" s="39"/>
      <c r="C134" s="182" t="s">
        <v>154</v>
      </c>
      <c r="D134" s="182" t="s">
        <v>136</v>
      </c>
      <c r="E134" s="183" t="s">
        <v>352</v>
      </c>
      <c r="F134" s="184" t="s">
        <v>353</v>
      </c>
      <c r="G134" s="185" t="s">
        <v>173</v>
      </c>
      <c r="H134" s="186">
        <v>3</v>
      </c>
      <c r="I134" s="187"/>
      <c r="J134" s="188">
        <f>ROUND(I134*H134,2)</f>
        <v>0</v>
      </c>
      <c r="K134" s="184" t="s">
        <v>140</v>
      </c>
      <c r="L134" s="43"/>
      <c r="M134" s="189" t="s">
        <v>19</v>
      </c>
      <c r="N134" s="190" t="s">
        <v>44</v>
      </c>
      <c r="O134" s="68"/>
      <c r="P134" s="191">
        <f>O134*H134</f>
        <v>0</v>
      </c>
      <c r="Q134" s="191">
        <v>4.3799999999999999E-2</v>
      </c>
      <c r="R134" s="191">
        <f>Q134*H134</f>
        <v>0.13139999999999999</v>
      </c>
      <c r="S134" s="191">
        <v>0</v>
      </c>
      <c r="T134" s="192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193" t="s">
        <v>141</v>
      </c>
      <c r="AT134" s="193" t="s">
        <v>136</v>
      </c>
      <c r="AU134" s="193" t="s">
        <v>142</v>
      </c>
      <c r="AY134" s="21" t="s">
        <v>131</v>
      </c>
      <c r="BE134" s="194">
        <f>IF(N134="základní",J134,0)</f>
        <v>0</v>
      </c>
      <c r="BF134" s="194">
        <f>IF(N134="snížená",J134,0)</f>
        <v>0</v>
      </c>
      <c r="BG134" s="194">
        <f>IF(N134="zákl. přenesená",J134,0)</f>
        <v>0</v>
      </c>
      <c r="BH134" s="194">
        <f>IF(N134="sníž. přenesená",J134,0)</f>
        <v>0</v>
      </c>
      <c r="BI134" s="194">
        <f>IF(N134="nulová",J134,0)</f>
        <v>0</v>
      </c>
      <c r="BJ134" s="21" t="s">
        <v>88</v>
      </c>
      <c r="BK134" s="194">
        <f>ROUND(I134*H134,2)</f>
        <v>0</v>
      </c>
      <c r="BL134" s="21" t="s">
        <v>141</v>
      </c>
      <c r="BM134" s="193" t="s">
        <v>354</v>
      </c>
    </row>
    <row r="135" spans="1:65" s="2" customFormat="1" ht="11.25">
      <c r="A135" s="38"/>
      <c r="B135" s="39"/>
      <c r="C135" s="40"/>
      <c r="D135" s="195" t="s">
        <v>144</v>
      </c>
      <c r="E135" s="40"/>
      <c r="F135" s="196" t="s">
        <v>355</v>
      </c>
      <c r="G135" s="40"/>
      <c r="H135" s="40"/>
      <c r="I135" s="197"/>
      <c r="J135" s="40"/>
      <c r="K135" s="40"/>
      <c r="L135" s="43"/>
      <c r="M135" s="198"/>
      <c r="N135" s="199"/>
      <c r="O135" s="68"/>
      <c r="P135" s="68"/>
      <c r="Q135" s="68"/>
      <c r="R135" s="68"/>
      <c r="S135" s="68"/>
      <c r="T135" s="69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21" t="s">
        <v>144</v>
      </c>
      <c r="AU135" s="21" t="s">
        <v>142</v>
      </c>
    </row>
    <row r="136" spans="1:65" s="13" customFormat="1" ht="11.25">
      <c r="B136" s="200"/>
      <c r="C136" s="201"/>
      <c r="D136" s="202" t="s">
        <v>146</v>
      </c>
      <c r="E136" s="203" t="s">
        <v>19</v>
      </c>
      <c r="F136" s="204" t="s">
        <v>356</v>
      </c>
      <c r="G136" s="201"/>
      <c r="H136" s="205">
        <v>1</v>
      </c>
      <c r="I136" s="206"/>
      <c r="J136" s="201"/>
      <c r="K136" s="201"/>
      <c r="L136" s="207"/>
      <c r="M136" s="208"/>
      <c r="N136" s="209"/>
      <c r="O136" s="209"/>
      <c r="P136" s="209"/>
      <c r="Q136" s="209"/>
      <c r="R136" s="209"/>
      <c r="S136" s="209"/>
      <c r="T136" s="210"/>
      <c r="AT136" s="211" t="s">
        <v>146</v>
      </c>
      <c r="AU136" s="211" t="s">
        <v>142</v>
      </c>
      <c r="AV136" s="13" t="s">
        <v>88</v>
      </c>
      <c r="AW136" s="13" t="s">
        <v>33</v>
      </c>
      <c r="AX136" s="13" t="s">
        <v>72</v>
      </c>
      <c r="AY136" s="211" t="s">
        <v>131</v>
      </c>
    </row>
    <row r="137" spans="1:65" s="13" customFormat="1" ht="11.25">
      <c r="B137" s="200"/>
      <c r="C137" s="201"/>
      <c r="D137" s="202" t="s">
        <v>146</v>
      </c>
      <c r="E137" s="203" t="s">
        <v>19</v>
      </c>
      <c r="F137" s="204" t="s">
        <v>357</v>
      </c>
      <c r="G137" s="201"/>
      <c r="H137" s="205">
        <v>2</v>
      </c>
      <c r="I137" s="206"/>
      <c r="J137" s="201"/>
      <c r="K137" s="201"/>
      <c r="L137" s="207"/>
      <c r="M137" s="208"/>
      <c r="N137" s="209"/>
      <c r="O137" s="209"/>
      <c r="P137" s="209"/>
      <c r="Q137" s="209"/>
      <c r="R137" s="209"/>
      <c r="S137" s="209"/>
      <c r="T137" s="210"/>
      <c r="AT137" s="211" t="s">
        <v>146</v>
      </c>
      <c r="AU137" s="211" t="s">
        <v>142</v>
      </c>
      <c r="AV137" s="13" t="s">
        <v>88</v>
      </c>
      <c r="AW137" s="13" t="s">
        <v>33</v>
      </c>
      <c r="AX137" s="13" t="s">
        <v>72</v>
      </c>
      <c r="AY137" s="211" t="s">
        <v>131</v>
      </c>
    </row>
    <row r="138" spans="1:65" s="14" customFormat="1" ht="11.25">
      <c r="B138" s="212"/>
      <c r="C138" s="213"/>
      <c r="D138" s="202" t="s">
        <v>146</v>
      </c>
      <c r="E138" s="214" t="s">
        <v>19</v>
      </c>
      <c r="F138" s="215" t="s">
        <v>148</v>
      </c>
      <c r="G138" s="213"/>
      <c r="H138" s="216">
        <v>3</v>
      </c>
      <c r="I138" s="217"/>
      <c r="J138" s="213"/>
      <c r="K138" s="213"/>
      <c r="L138" s="218"/>
      <c r="M138" s="219"/>
      <c r="N138" s="220"/>
      <c r="O138" s="220"/>
      <c r="P138" s="220"/>
      <c r="Q138" s="220"/>
      <c r="R138" s="220"/>
      <c r="S138" s="220"/>
      <c r="T138" s="221"/>
      <c r="AT138" s="222" t="s">
        <v>146</v>
      </c>
      <c r="AU138" s="222" t="s">
        <v>142</v>
      </c>
      <c r="AV138" s="14" t="s">
        <v>142</v>
      </c>
      <c r="AW138" s="14" t="s">
        <v>33</v>
      </c>
      <c r="AX138" s="14" t="s">
        <v>80</v>
      </c>
      <c r="AY138" s="222" t="s">
        <v>131</v>
      </c>
    </row>
    <row r="139" spans="1:65" s="2" customFormat="1" ht="24.2" customHeight="1">
      <c r="A139" s="38"/>
      <c r="B139" s="39"/>
      <c r="C139" s="182" t="s">
        <v>200</v>
      </c>
      <c r="D139" s="182" t="s">
        <v>136</v>
      </c>
      <c r="E139" s="183" t="s">
        <v>149</v>
      </c>
      <c r="F139" s="184" t="s">
        <v>150</v>
      </c>
      <c r="G139" s="185" t="s">
        <v>139</v>
      </c>
      <c r="H139" s="186">
        <v>76.632000000000005</v>
      </c>
      <c r="I139" s="187"/>
      <c r="J139" s="188">
        <f>ROUND(I139*H139,2)</f>
        <v>0</v>
      </c>
      <c r="K139" s="184" t="s">
        <v>140</v>
      </c>
      <c r="L139" s="43"/>
      <c r="M139" s="189" t="s">
        <v>19</v>
      </c>
      <c r="N139" s="190" t="s">
        <v>44</v>
      </c>
      <c r="O139" s="68"/>
      <c r="P139" s="191">
        <f>O139*H139</f>
        <v>0</v>
      </c>
      <c r="Q139" s="191">
        <v>5.7099999999999998E-3</v>
      </c>
      <c r="R139" s="191">
        <f>Q139*H139</f>
        <v>0.43756872000000002</v>
      </c>
      <c r="S139" s="191">
        <v>0</v>
      </c>
      <c r="T139" s="192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193" t="s">
        <v>141</v>
      </c>
      <c r="AT139" s="193" t="s">
        <v>136</v>
      </c>
      <c r="AU139" s="193" t="s">
        <v>142</v>
      </c>
      <c r="AY139" s="21" t="s">
        <v>131</v>
      </c>
      <c r="BE139" s="194">
        <f>IF(N139="základní",J139,0)</f>
        <v>0</v>
      </c>
      <c r="BF139" s="194">
        <f>IF(N139="snížená",J139,0)</f>
        <v>0</v>
      </c>
      <c r="BG139" s="194">
        <f>IF(N139="zákl. přenesená",J139,0)</f>
        <v>0</v>
      </c>
      <c r="BH139" s="194">
        <f>IF(N139="sníž. přenesená",J139,0)</f>
        <v>0</v>
      </c>
      <c r="BI139" s="194">
        <f>IF(N139="nulová",J139,0)</f>
        <v>0</v>
      </c>
      <c r="BJ139" s="21" t="s">
        <v>88</v>
      </c>
      <c r="BK139" s="194">
        <f>ROUND(I139*H139,2)</f>
        <v>0</v>
      </c>
      <c r="BL139" s="21" t="s">
        <v>141</v>
      </c>
      <c r="BM139" s="193" t="s">
        <v>358</v>
      </c>
    </row>
    <row r="140" spans="1:65" s="2" customFormat="1" ht="11.25">
      <c r="A140" s="38"/>
      <c r="B140" s="39"/>
      <c r="C140" s="40"/>
      <c r="D140" s="195" t="s">
        <v>144</v>
      </c>
      <c r="E140" s="40"/>
      <c r="F140" s="196" t="s">
        <v>152</v>
      </c>
      <c r="G140" s="40"/>
      <c r="H140" s="40"/>
      <c r="I140" s="197"/>
      <c r="J140" s="40"/>
      <c r="K140" s="40"/>
      <c r="L140" s="43"/>
      <c r="M140" s="198"/>
      <c r="N140" s="199"/>
      <c r="O140" s="68"/>
      <c r="P140" s="68"/>
      <c r="Q140" s="68"/>
      <c r="R140" s="68"/>
      <c r="S140" s="68"/>
      <c r="T140" s="69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21" t="s">
        <v>144</v>
      </c>
      <c r="AU140" s="21" t="s">
        <v>142</v>
      </c>
    </row>
    <row r="141" spans="1:65" s="15" customFormat="1" ht="11.25">
      <c r="B141" s="234"/>
      <c r="C141" s="235"/>
      <c r="D141" s="202" t="s">
        <v>146</v>
      </c>
      <c r="E141" s="236" t="s">
        <v>19</v>
      </c>
      <c r="F141" s="237" t="s">
        <v>359</v>
      </c>
      <c r="G141" s="235"/>
      <c r="H141" s="236" t="s">
        <v>19</v>
      </c>
      <c r="I141" s="238"/>
      <c r="J141" s="235"/>
      <c r="K141" s="235"/>
      <c r="L141" s="239"/>
      <c r="M141" s="240"/>
      <c r="N141" s="241"/>
      <c r="O141" s="241"/>
      <c r="P141" s="241"/>
      <c r="Q141" s="241"/>
      <c r="R141" s="241"/>
      <c r="S141" s="241"/>
      <c r="T141" s="242"/>
      <c r="AT141" s="243" t="s">
        <v>146</v>
      </c>
      <c r="AU141" s="243" t="s">
        <v>142</v>
      </c>
      <c r="AV141" s="15" t="s">
        <v>80</v>
      </c>
      <c r="AW141" s="15" t="s">
        <v>33</v>
      </c>
      <c r="AX141" s="15" t="s">
        <v>72</v>
      </c>
      <c r="AY141" s="243" t="s">
        <v>131</v>
      </c>
    </row>
    <row r="142" spans="1:65" s="13" customFormat="1" ht="11.25">
      <c r="B142" s="200"/>
      <c r="C142" s="201"/>
      <c r="D142" s="202" t="s">
        <v>146</v>
      </c>
      <c r="E142" s="203" t="s">
        <v>19</v>
      </c>
      <c r="F142" s="204" t="s">
        <v>360</v>
      </c>
      <c r="G142" s="201"/>
      <c r="H142" s="205">
        <v>32.588000000000001</v>
      </c>
      <c r="I142" s="206"/>
      <c r="J142" s="201"/>
      <c r="K142" s="201"/>
      <c r="L142" s="207"/>
      <c r="M142" s="208"/>
      <c r="N142" s="209"/>
      <c r="O142" s="209"/>
      <c r="P142" s="209"/>
      <c r="Q142" s="209"/>
      <c r="R142" s="209"/>
      <c r="S142" s="209"/>
      <c r="T142" s="210"/>
      <c r="AT142" s="211" t="s">
        <v>146</v>
      </c>
      <c r="AU142" s="211" t="s">
        <v>142</v>
      </c>
      <c r="AV142" s="13" t="s">
        <v>88</v>
      </c>
      <c r="AW142" s="13" t="s">
        <v>33</v>
      </c>
      <c r="AX142" s="13" t="s">
        <v>72</v>
      </c>
      <c r="AY142" s="211" t="s">
        <v>131</v>
      </c>
    </row>
    <row r="143" spans="1:65" s="13" customFormat="1" ht="11.25">
      <c r="B143" s="200"/>
      <c r="C143" s="201"/>
      <c r="D143" s="202" t="s">
        <v>146</v>
      </c>
      <c r="E143" s="203" t="s">
        <v>19</v>
      </c>
      <c r="F143" s="204" t="s">
        <v>361</v>
      </c>
      <c r="G143" s="201"/>
      <c r="H143" s="205">
        <v>33</v>
      </c>
      <c r="I143" s="206"/>
      <c r="J143" s="201"/>
      <c r="K143" s="201"/>
      <c r="L143" s="207"/>
      <c r="M143" s="208"/>
      <c r="N143" s="209"/>
      <c r="O143" s="209"/>
      <c r="P143" s="209"/>
      <c r="Q143" s="209"/>
      <c r="R143" s="209"/>
      <c r="S143" s="209"/>
      <c r="T143" s="210"/>
      <c r="AT143" s="211" t="s">
        <v>146</v>
      </c>
      <c r="AU143" s="211" t="s">
        <v>142</v>
      </c>
      <c r="AV143" s="13" t="s">
        <v>88</v>
      </c>
      <c r="AW143" s="13" t="s">
        <v>33</v>
      </c>
      <c r="AX143" s="13" t="s">
        <v>72</v>
      </c>
      <c r="AY143" s="211" t="s">
        <v>131</v>
      </c>
    </row>
    <row r="144" spans="1:65" s="13" customFormat="1" ht="11.25">
      <c r="B144" s="200"/>
      <c r="C144" s="201"/>
      <c r="D144" s="202" t="s">
        <v>146</v>
      </c>
      <c r="E144" s="203" t="s">
        <v>19</v>
      </c>
      <c r="F144" s="204" t="s">
        <v>362</v>
      </c>
      <c r="G144" s="201"/>
      <c r="H144" s="205">
        <v>-2.87</v>
      </c>
      <c r="I144" s="206"/>
      <c r="J144" s="201"/>
      <c r="K144" s="201"/>
      <c r="L144" s="207"/>
      <c r="M144" s="208"/>
      <c r="N144" s="209"/>
      <c r="O144" s="209"/>
      <c r="P144" s="209"/>
      <c r="Q144" s="209"/>
      <c r="R144" s="209"/>
      <c r="S144" s="209"/>
      <c r="T144" s="210"/>
      <c r="AT144" s="211" t="s">
        <v>146</v>
      </c>
      <c r="AU144" s="211" t="s">
        <v>142</v>
      </c>
      <c r="AV144" s="13" t="s">
        <v>88</v>
      </c>
      <c r="AW144" s="13" t="s">
        <v>33</v>
      </c>
      <c r="AX144" s="13" t="s">
        <v>72</v>
      </c>
      <c r="AY144" s="211" t="s">
        <v>131</v>
      </c>
    </row>
    <row r="145" spans="1:65" s="14" customFormat="1" ht="11.25">
      <c r="B145" s="212"/>
      <c r="C145" s="213"/>
      <c r="D145" s="202" t="s">
        <v>146</v>
      </c>
      <c r="E145" s="214" t="s">
        <v>19</v>
      </c>
      <c r="F145" s="215" t="s">
        <v>148</v>
      </c>
      <c r="G145" s="213"/>
      <c r="H145" s="216">
        <v>62.718000000000004</v>
      </c>
      <c r="I145" s="217"/>
      <c r="J145" s="213"/>
      <c r="K145" s="213"/>
      <c r="L145" s="218"/>
      <c r="M145" s="219"/>
      <c r="N145" s="220"/>
      <c r="O145" s="220"/>
      <c r="P145" s="220"/>
      <c r="Q145" s="220"/>
      <c r="R145" s="220"/>
      <c r="S145" s="220"/>
      <c r="T145" s="221"/>
      <c r="AT145" s="222" t="s">
        <v>146</v>
      </c>
      <c r="AU145" s="222" t="s">
        <v>142</v>
      </c>
      <c r="AV145" s="14" t="s">
        <v>142</v>
      </c>
      <c r="AW145" s="14" t="s">
        <v>33</v>
      </c>
      <c r="AX145" s="14" t="s">
        <v>72</v>
      </c>
      <c r="AY145" s="222" t="s">
        <v>131</v>
      </c>
    </row>
    <row r="146" spans="1:65" s="15" customFormat="1" ht="11.25">
      <c r="B146" s="234"/>
      <c r="C146" s="235"/>
      <c r="D146" s="202" t="s">
        <v>146</v>
      </c>
      <c r="E146" s="236" t="s">
        <v>19</v>
      </c>
      <c r="F146" s="237" t="s">
        <v>363</v>
      </c>
      <c r="G146" s="235"/>
      <c r="H146" s="236" t="s">
        <v>19</v>
      </c>
      <c r="I146" s="238"/>
      <c r="J146" s="235"/>
      <c r="K146" s="235"/>
      <c r="L146" s="239"/>
      <c r="M146" s="240"/>
      <c r="N146" s="241"/>
      <c r="O146" s="241"/>
      <c r="P146" s="241"/>
      <c r="Q146" s="241"/>
      <c r="R146" s="241"/>
      <c r="S146" s="241"/>
      <c r="T146" s="242"/>
      <c r="AT146" s="243" t="s">
        <v>146</v>
      </c>
      <c r="AU146" s="243" t="s">
        <v>142</v>
      </c>
      <c r="AV146" s="15" t="s">
        <v>80</v>
      </c>
      <c r="AW146" s="15" t="s">
        <v>33</v>
      </c>
      <c r="AX146" s="15" t="s">
        <v>72</v>
      </c>
      <c r="AY146" s="243" t="s">
        <v>131</v>
      </c>
    </row>
    <row r="147" spans="1:65" s="13" customFormat="1" ht="11.25">
      <c r="B147" s="200"/>
      <c r="C147" s="201"/>
      <c r="D147" s="202" t="s">
        <v>146</v>
      </c>
      <c r="E147" s="203" t="s">
        <v>19</v>
      </c>
      <c r="F147" s="204" t="s">
        <v>364</v>
      </c>
      <c r="G147" s="201"/>
      <c r="H147" s="205">
        <v>18.053999999999998</v>
      </c>
      <c r="I147" s="206"/>
      <c r="J147" s="201"/>
      <c r="K147" s="201"/>
      <c r="L147" s="207"/>
      <c r="M147" s="208"/>
      <c r="N147" s="209"/>
      <c r="O147" s="209"/>
      <c r="P147" s="209"/>
      <c r="Q147" s="209"/>
      <c r="R147" s="209"/>
      <c r="S147" s="209"/>
      <c r="T147" s="210"/>
      <c r="AT147" s="211" t="s">
        <v>146</v>
      </c>
      <c r="AU147" s="211" t="s">
        <v>142</v>
      </c>
      <c r="AV147" s="13" t="s">
        <v>88</v>
      </c>
      <c r="AW147" s="13" t="s">
        <v>33</v>
      </c>
      <c r="AX147" s="13" t="s">
        <v>72</v>
      </c>
      <c r="AY147" s="211" t="s">
        <v>131</v>
      </c>
    </row>
    <row r="148" spans="1:65" s="13" customFormat="1" ht="11.25">
      <c r="B148" s="200"/>
      <c r="C148" s="201"/>
      <c r="D148" s="202" t="s">
        <v>146</v>
      </c>
      <c r="E148" s="203" t="s">
        <v>19</v>
      </c>
      <c r="F148" s="204" t="s">
        <v>365</v>
      </c>
      <c r="G148" s="201"/>
      <c r="H148" s="205">
        <v>-4.1399999999999997</v>
      </c>
      <c r="I148" s="206"/>
      <c r="J148" s="201"/>
      <c r="K148" s="201"/>
      <c r="L148" s="207"/>
      <c r="M148" s="208"/>
      <c r="N148" s="209"/>
      <c r="O148" s="209"/>
      <c r="P148" s="209"/>
      <c r="Q148" s="209"/>
      <c r="R148" s="209"/>
      <c r="S148" s="209"/>
      <c r="T148" s="210"/>
      <c r="AT148" s="211" t="s">
        <v>146</v>
      </c>
      <c r="AU148" s="211" t="s">
        <v>142</v>
      </c>
      <c r="AV148" s="13" t="s">
        <v>88</v>
      </c>
      <c r="AW148" s="13" t="s">
        <v>33</v>
      </c>
      <c r="AX148" s="13" t="s">
        <v>72</v>
      </c>
      <c r="AY148" s="211" t="s">
        <v>131</v>
      </c>
    </row>
    <row r="149" spans="1:65" s="14" customFormat="1" ht="11.25">
      <c r="B149" s="212"/>
      <c r="C149" s="213"/>
      <c r="D149" s="202" t="s">
        <v>146</v>
      </c>
      <c r="E149" s="214" t="s">
        <v>19</v>
      </c>
      <c r="F149" s="215" t="s">
        <v>148</v>
      </c>
      <c r="G149" s="213"/>
      <c r="H149" s="216">
        <v>13.914</v>
      </c>
      <c r="I149" s="217"/>
      <c r="J149" s="213"/>
      <c r="K149" s="213"/>
      <c r="L149" s="218"/>
      <c r="M149" s="219"/>
      <c r="N149" s="220"/>
      <c r="O149" s="220"/>
      <c r="P149" s="220"/>
      <c r="Q149" s="220"/>
      <c r="R149" s="220"/>
      <c r="S149" s="220"/>
      <c r="T149" s="221"/>
      <c r="AT149" s="222" t="s">
        <v>146</v>
      </c>
      <c r="AU149" s="222" t="s">
        <v>142</v>
      </c>
      <c r="AV149" s="14" t="s">
        <v>142</v>
      </c>
      <c r="AW149" s="14" t="s">
        <v>33</v>
      </c>
      <c r="AX149" s="14" t="s">
        <v>72</v>
      </c>
      <c r="AY149" s="222" t="s">
        <v>131</v>
      </c>
    </row>
    <row r="150" spans="1:65" s="16" customFormat="1" ht="11.25">
      <c r="B150" s="248"/>
      <c r="C150" s="249"/>
      <c r="D150" s="202" t="s">
        <v>146</v>
      </c>
      <c r="E150" s="250" t="s">
        <v>19</v>
      </c>
      <c r="F150" s="251" t="s">
        <v>366</v>
      </c>
      <c r="G150" s="249"/>
      <c r="H150" s="252">
        <v>76.632000000000005</v>
      </c>
      <c r="I150" s="253"/>
      <c r="J150" s="249"/>
      <c r="K150" s="249"/>
      <c r="L150" s="254"/>
      <c r="M150" s="255"/>
      <c r="N150" s="256"/>
      <c r="O150" s="256"/>
      <c r="P150" s="256"/>
      <c r="Q150" s="256"/>
      <c r="R150" s="256"/>
      <c r="S150" s="256"/>
      <c r="T150" s="257"/>
      <c r="AT150" s="258" t="s">
        <v>146</v>
      </c>
      <c r="AU150" s="258" t="s">
        <v>142</v>
      </c>
      <c r="AV150" s="16" t="s">
        <v>141</v>
      </c>
      <c r="AW150" s="16" t="s">
        <v>33</v>
      </c>
      <c r="AX150" s="16" t="s">
        <v>80</v>
      </c>
      <c r="AY150" s="258" t="s">
        <v>131</v>
      </c>
    </row>
    <row r="151" spans="1:65" s="2" customFormat="1" ht="16.5" customHeight="1">
      <c r="A151" s="38"/>
      <c r="B151" s="39"/>
      <c r="C151" s="182" t="s">
        <v>205</v>
      </c>
      <c r="D151" s="182" t="s">
        <v>136</v>
      </c>
      <c r="E151" s="183" t="s">
        <v>367</v>
      </c>
      <c r="F151" s="184" t="s">
        <v>368</v>
      </c>
      <c r="G151" s="185" t="s">
        <v>139</v>
      </c>
      <c r="H151" s="186">
        <v>0.188</v>
      </c>
      <c r="I151" s="187"/>
      <c r="J151" s="188">
        <f>ROUND(I151*H151,2)</f>
        <v>0</v>
      </c>
      <c r="K151" s="184" t="s">
        <v>140</v>
      </c>
      <c r="L151" s="43"/>
      <c r="M151" s="189" t="s">
        <v>19</v>
      </c>
      <c r="N151" s="190" t="s">
        <v>44</v>
      </c>
      <c r="O151" s="68"/>
      <c r="P151" s="191">
        <f>O151*H151</f>
        <v>0</v>
      </c>
      <c r="Q151" s="191">
        <v>4.3830000000000001E-2</v>
      </c>
      <c r="R151" s="191">
        <f>Q151*H151</f>
        <v>8.2400400000000006E-3</v>
      </c>
      <c r="S151" s="191">
        <v>0</v>
      </c>
      <c r="T151" s="192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93" t="s">
        <v>141</v>
      </c>
      <c r="AT151" s="193" t="s">
        <v>136</v>
      </c>
      <c r="AU151" s="193" t="s">
        <v>142</v>
      </c>
      <c r="AY151" s="21" t="s">
        <v>131</v>
      </c>
      <c r="BE151" s="194">
        <f>IF(N151="základní",J151,0)</f>
        <v>0</v>
      </c>
      <c r="BF151" s="194">
        <f>IF(N151="snížená",J151,0)</f>
        <v>0</v>
      </c>
      <c r="BG151" s="194">
        <f>IF(N151="zákl. přenesená",J151,0)</f>
        <v>0</v>
      </c>
      <c r="BH151" s="194">
        <f>IF(N151="sníž. přenesená",J151,0)</f>
        <v>0</v>
      </c>
      <c r="BI151" s="194">
        <f>IF(N151="nulová",J151,0)</f>
        <v>0</v>
      </c>
      <c r="BJ151" s="21" t="s">
        <v>88</v>
      </c>
      <c r="BK151" s="194">
        <f>ROUND(I151*H151,2)</f>
        <v>0</v>
      </c>
      <c r="BL151" s="21" t="s">
        <v>141</v>
      </c>
      <c r="BM151" s="193" t="s">
        <v>369</v>
      </c>
    </row>
    <row r="152" spans="1:65" s="2" customFormat="1" ht="11.25">
      <c r="A152" s="38"/>
      <c r="B152" s="39"/>
      <c r="C152" s="40"/>
      <c r="D152" s="195" t="s">
        <v>144</v>
      </c>
      <c r="E152" s="40"/>
      <c r="F152" s="196" t="s">
        <v>370</v>
      </c>
      <c r="G152" s="40"/>
      <c r="H152" s="40"/>
      <c r="I152" s="197"/>
      <c r="J152" s="40"/>
      <c r="K152" s="40"/>
      <c r="L152" s="43"/>
      <c r="M152" s="198"/>
      <c r="N152" s="199"/>
      <c r="O152" s="68"/>
      <c r="P152" s="68"/>
      <c r="Q152" s="68"/>
      <c r="R152" s="68"/>
      <c r="S152" s="68"/>
      <c r="T152" s="69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21" t="s">
        <v>144</v>
      </c>
      <c r="AU152" s="21" t="s">
        <v>142</v>
      </c>
    </row>
    <row r="153" spans="1:65" s="13" customFormat="1" ht="11.25">
      <c r="B153" s="200"/>
      <c r="C153" s="201"/>
      <c r="D153" s="202" t="s">
        <v>146</v>
      </c>
      <c r="E153" s="203" t="s">
        <v>19</v>
      </c>
      <c r="F153" s="204" t="s">
        <v>371</v>
      </c>
      <c r="G153" s="201"/>
      <c r="H153" s="205">
        <v>0.188</v>
      </c>
      <c r="I153" s="206"/>
      <c r="J153" s="201"/>
      <c r="K153" s="201"/>
      <c r="L153" s="207"/>
      <c r="M153" s="208"/>
      <c r="N153" s="209"/>
      <c r="O153" s="209"/>
      <c r="P153" s="209"/>
      <c r="Q153" s="209"/>
      <c r="R153" s="209"/>
      <c r="S153" s="209"/>
      <c r="T153" s="210"/>
      <c r="AT153" s="211" t="s">
        <v>146</v>
      </c>
      <c r="AU153" s="211" t="s">
        <v>142</v>
      </c>
      <c r="AV153" s="13" t="s">
        <v>88</v>
      </c>
      <c r="AW153" s="13" t="s">
        <v>33</v>
      </c>
      <c r="AX153" s="13" t="s">
        <v>72</v>
      </c>
      <c r="AY153" s="211" t="s">
        <v>131</v>
      </c>
    </row>
    <row r="154" spans="1:65" s="14" customFormat="1" ht="11.25">
      <c r="B154" s="212"/>
      <c r="C154" s="213"/>
      <c r="D154" s="202" t="s">
        <v>146</v>
      </c>
      <c r="E154" s="214" t="s">
        <v>19</v>
      </c>
      <c r="F154" s="215" t="s">
        <v>148</v>
      </c>
      <c r="G154" s="213"/>
      <c r="H154" s="216">
        <v>0.188</v>
      </c>
      <c r="I154" s="217"/>
      <c r="J154" s="213"/>
      <c r="K154" s="213"/>
      <c r="L154" s="218"/>
      <c r="M154" s="219"/>
      <c r="N154" s="220"/>
      <c r="O154" s="220"/>
      <c r="P154" s="220"/>
      <c r="Q154" s="220"/>
      <c r="R154" s="220"/>
      <c r="S154" s="220"/>
      <c r="T154" s="221"/>
      <c r="AT154" s="222" t="s">
        <v>146</v>
      </c>
      <c r="AU154" s="222" t="s">
        <v>142</v>
      </c>
      <c r="AV154" s="14" t="s">
        <v>142</v>
      </c>
      <c r="AW154" s="14" t="s">
        <v>33</v>
      </c>
      <c r="AX154" s="14" t="s">
        <v>80</v>
      </c>
      <c r="AY154" s="222" t="s">
        <v>131</v>
      </c>
    </row>
    <row r="155" spans="1:65" s="2" customFormat="1" ht="21.75" customHeight="1">
      <c r="A155" s="38"/>
      <c r="B155" s="39"/>
      <c r="C155" s="182" t="s">
        <v>8</v>
      </c>
      <c r="D155" s="182" t="s">
        <v>136</v>
      </c>
      <c r="E155" s="183" t="s">
        <v>372</v>
      </c>
      <c r="F155" s="184" t="s">
        <v>373</v>
      </c>
      <c r="G155" s="185" t="s">
        <v>139</v>
      </c>
      <c r="H155" s="186">
        <v>4.6749999999999998</v>
      </c>
      <c r="I155" s="187"/>
      <c r="J155" s="188">
        <f>ROUND(I155*H155,2)</f>
        <v>0</v>
      </c>
      <c r="K155" s="184" t="s">
        <v>140</v>
      </c>
      <c r="L155" s="43"/>
      <c r="M155" s="189" t="s">
        <v>19</v>
      </c>
      <c r="N155" s="190" t="s">
        <v>44</v>
      </c>
      <c r="O155" s="68"/>
      <c r="P155" s="191">
        <f>O155*H155</f>
        <v>0</v>
      </c>
      <c r="Q155" s="191">
        <v>7.3499999999999998E-3</v>
      </c>
      <c r="R155" s="191">
        <f>Q155*H155</f>
        <v>3.4361249999999996E-2</v>
      </c>
      <c r="S155" s="191">
        <v>0</v>
      </c>
      <c r="T155" s="192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193" t="s">
        <v>141</v>
      </c>
      <c r="AT155" s="193" t="s">
        <v>136</v>
      </c>
      <c r="AU155" s="193" t="s">
        <v>142</v>
      </c>
      <c r="AY155" s="21" t="s">
        <v>131</v>
      </c>
      <c r="BE155" s="194">
        <f>IF(N155="základní",J155,0)</f>
        <v>0</v>
      </c>
      <c r="BF155" s="194">
        <f>IF(N155="snížená",J155,0)</f>
        <v>0</v>
      </c>
      <c r="BG155" s="194">
        <f>IF(N155="zákl. přenesená",J155,0)</f>
        <v>0</v>
      </c>
      <c r="BH155" s="194">
        <f>IF(N155="sníž. přenesená",J155,0)</f>
        <v>0</v>
      </c>
      <c r="BI155" s="194">
        <f>IF(N155="nulová",J155,0)</f>
        <v>0</v>
      </c>
      <c r="BJ155" s="21" t="s">
        <v>88</v>
      </c>
      <c r="BK155" s="194">
        <f>ROUND(I155*H155,2)</f>
        <v>0</v>
      </c>
      <c r="BL155" s="21" t="s">
        <v>141</v>
      </c>
      <c r="BM155" s="193" t="s">
        <v>374</v>
      </c>
    </row>
    <row r="156" spans="1:65" s="2" customFormat="1" ht="11.25">
      <c r="A156" s="38"/>
      <c r="B156" s="39"/>
      <c r="C156" s="40"/>
      <c r="D156" s="195" t="s">
        <v>144</v>
      </c>
      <c r="E156" s="40"/>
      <c r="F156" s="196" t="s">
        <v>375</v>
      </c>
      <c r="G156" s="40"/>
      <c r="H156" s="40"/>
      <c r="I156" s="197"/>
      <c r="J156" s="40"/>
      <c r="K156" s="40"/>
      <c r="L156" s="43"/>
      <c r="M156" s="198"/>
      <c r="N156" s="199"/>
      <c r="O156" s="68"/>
      <c r="P156" s="68"/>
      <c r="Q156" s="68"/>
      <c r="R156" s="68"/>
      <c r="S156" s="68"/>
      <c r="T156" s="69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21" t="s">
        <v>144</v>
      </c>
      <c r="AU156" s="21" t="s">
        <v>142</v>
      </c>
    </row>
    <row r="157" spans="1:65" s="15" customFormat="1" ht="11.25">
      <c r="B157" s="234"/>
      <c r="C157" s="235"/>
      <c r="D157" s="202" t="s">
        <v>146</v>
      </c>
      <c r="E157" s="236" t="s">
        <v>19</v>
      </c>
      <c r="F157" s="237" t="s">
        <v>376</v>
      </c>
      <c r="G157" s="235"/>
      <c r="H157" s="236" t="s">
        <v>19</v>
      </c>
      <c r="I157" s="238"/>
      <c r="J157" s="235"/>
      <c r="K157" s="235"/>
      <c r="L157" s="239"/>
      <c r="M157" s="240"/>
      <c r="N157" s="241"/>
      <c r="O157" s="241"/>
      <c r="P157" s="241"/>
      <c r="Q157" s="241"/>
      <c r="R157" s="241"/>
      <c r="S157" s="241"/>
      <c r="T157" s="242"/>
      <c r="AT157" s="243" t="s">
        <v>146</v>
      </c>
      <c r="AU157" s="243" t="s">
        <v>142</v>
      </c>
      <c r="AV157" s="15" t="s">
        <v>80</v>
      </c>
      <c r="AW157" s="15" t="s">
        <v>33</v>
      </c>
      <c r="AX157" s="15" t="s">
        <v>72</v>
      </c>
      <c r="AY157" s="243" t="s">
        <v>131</v>
      </c>
    </row>
    <row r="158" spans="1:65" s="13" customFormat="1" ht="11.25">
      <c r="B158" s="200"/>
      <c r="C158" s="201"/>
      <c r="D158" s="202" t="s">
        <v>146</v>
      </c>
      <c r="E158" s="203" t="s">
        <v>19</v>
      </c>
      <c r="F158" s="204" t="s">
        <v>377</v>
      </c>
      <c r="G158" s="201"/>
      <c r="H158" s="205">
        <v>4.6749999999999998</v>
      </c>
      <c r="I158" s="206"/>
      <c r="J158" s="201"/>
      <c r="K158" s="201"/>
      <c r="L158" s="207"/>
      <c r="M158" s="208"/>
      <c r="N158" s="209"/>
      <c r="O158" s="209"/>
      <c r="P158" s="209"/>
      <c r="Q158" s="209"/>
      <c r="R158" s="209"/>
      <c r="S158" s="209"/>
      <c r="T158" s="210"/>
      <c r="AT158" s="211" t="s">
        <v>146</v>
      </c>
      <c r="AU158" s="211" t="s">
        <v>142</v>
      </c>
      <c r="AV158" s="13" t="s">
        <v>88</v>
      </c>
      <c r="AW158" s="13" t="s">
        <v>33</v>
      </c>
      <c r="AX158" s="13" t="s">
        <v>72</v>
      </c>
      <c r="AY158" s="211" t="s">
        <v>131</v>
      </c>
    </row>
    <row r="159" spans="1:65" s="14" customFormat="1" ht="11.25">
      <c r="B159" s="212"/>
      <c r="C159" s="213"/>
      <c r="D159" s="202" t="s">
        <v>146</v>
      </c>
      <c r="E159" s="214" t="s">
        <v>19</v>
      </c>
      <c r="F159" s="215" t="s">
        <v>148</v>
      </c>
      <c r="G159" s="213"/>
      <c r="H159" s="216">
        <v>4.6749999999999998</v>
      </c>
      <c r="I159" s="217"/>
      <c r="J159" s="213"/>
      <c r="K159" s="213"/>
      <c r="L159" s="218"/>
      <c r="M159" s="219"/>
      <c r="N159" s="220"/>
      <c r="O159" s="220"/>
      <c r="P159" s="220"/>
      <c r="Q159" s="220"/>
      <c r="R159" s="220"/>
      <c r="S159" s="220"/>
      <c r="T159" s="221"/>
      <c r="AT159" s="222" t="s">
        <v>146</v>
      </c>
      <c r="AU159" s="222" t="s">
        <v>142</v>
      </c>
      <c r="AV159" s="14" t="s">
        <v>142</v>
      </c>
      <c r="AW159" s="14" t="s">
        <v>33</v>
      </c>
      <c r="AX159" s="14" t="s">
        <v>80</v>
      </c>
      <c r="AY159" s="222" t="s">
        <v>131</v>
      </c>
    </row>
    <row r="160" spans="1:65" s="2" customFormat="1" ht="24.2" customHeight="1">
      <c r="A160" s="38"/>
      <c r="B160" s="39"/>
      <c r="C160" s="182" t="s">
        <v>217</v>
      </c>
      <c r="D160" s="182" t="s">
        <v>136</v>
      </c>
      <c r="E160" s="183" t="s">
        <v>378</v>
      </c>
      <c r="F160" s="184" t="s">
        <v>379</v>
      </c>
      <c r="G160" s="185" t="s">
        <v>139</v>
      </c>
      <c r="H160" s="186">
        <v>4.6749999999999998</v>
      </c>
      <c r="I160" s="187"/>
      <c r="J160" s="188">
        <f>ROUND(I160*H160,2)</f>
        <v>0</v>
      </c>
      <c r="K160" s="184" t="s">
        <v>140</v>
      </c>
      <c r="L160" s="43"/>
      <c r="M160" s="189" t="s">
        <v>19</v>
      </c>
      <c r="N160" s="190" t="s">
        <v>44</v>
      </c>
      <c r="O160" s="68"/>
      <c r="P160" s="191">
        <f>O160*H160</f>
        <v>0</v>
      </c>
      <c r="Q160" s="191">
        <v>1.8380000000000001E-2</v>
      </c>
      <c r="R160" s="191">
        <f>Q160*H160</f>
        <v>8.5926500000000003E-2</v>
      </c>
      <c r="S160" s="191">
        <v>0</v>
      </c>
      <c r="T160" s="192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193" t="s">
        <v>141</v>
      </c>
      <c r="AT160" s="193" t="s">
        <v>136</v>
      </c>
      <c r="AU160" s="193" t="s">
        <v>142</v>
      </c>
      <c r="AY160" s="21" t="s">
        <v>131</v>
      </c>
      <c r="BE160" s="194">
        <f>IF(N160="základní",J160,0)</f>
        <v>0</v>
      </c>
      <c r="BF160" s="194">
        <f>IF(N160="snížená",J160,0)</f>
        <v>0</v>
      </c>
      <c r="BG160" s="194">
        <f>IF(N160="zákl. přenesená",J160,0)</f>
        <v>0</v>
      </c>
      <c r="BH160" s="194">
        <f>IF(N160="sníž. přenesená",J160,0)</f>
        <v>0</v>
      </c>
      <c r="BI160" s="194">
        <f>IF(N160="nulová",J160,0)</f>
        <v>0</v>
      </c>
      <c r="BJ160" s="21" t="s">
        <v>88</v>
      </c>
      <c r="BK160" s="194">
        <f>ROUND(I160*H160,2)</f>
        <v>0</v>
      </c>
      <c r="BL160" s="21" t="s">
        <v>141</v>
      </c>
      <c r="BM160" s="193" t="s">
        <v>380</v>
      </c>
    </row>
    <row r="161" spans="1:65" s="2" customFormat="1" ht="11.25">
      <c r="A161" s="38"/>
      <c r="B161" s="39"/>
      <c r="C161" s="40"/>
      <c r="D161" s="195" t="s">
        <v>144</v>
      </c>
      <c r="E161" s="40"/>
      <c r="F161" s="196" t="s">
        <v>381</v>
      </c>
      <c r="G161" s="40"/>
      <c r="H161" s="40"/>
      <c r="I161" s="197"/>
      <c r="J161" s="40"/>
      <c r="K161" s="40"/>
      <c r="L161" s="43"/>
      <c r="M161" s="198"/>
      <c r="N161" s="199"/>
      <c r="O161" s="68"/>
      <c r="P161" s="68"/>
      <c r="Q161" s="68"/>
      <c r="R161" s="68"/>
      <c r="S161" s="68"/>
      <c r="T161" s="69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21" t="s">
        <v>144</v>
      </c>
      <c r="AU161" s="21" t="s">
        <v>142</v>
      </c>
    </row>
    <row r="162" spans="1:65" s="15" customFormat="1" ht="11.25">
      <c r="B162" s="234"/>
      <c r="C162" s="235"/>
      <c r="D162" s="202" t="s">
        <v>146</v>
      </c>
      <c r="E162" s="236" t="s">
        <v>19</v>
      </c>
      <c r="F162" s="237" t="s">
        <v>376</v>
      </c>
      <c r="G162" s="235"/>
      <c r="H162" s="236" t="s">
        <v>19</v>
      </c>
      <c r="I162" s="238"/>
      <c r="J162" s="235"/>
      <c r="K162" s="235"/>
      <c r="L162" s="239"/>
      <c r="M162" s="240"/>
      <c r="N162" s="241"/>
      <c r="O162" s="241"/>
      <c r="P162" s="241"/>
      <c r="Q162" s="241"/>
      <c r="R162" s="241"/>
      <c r="S162" s="241"/>
      <c r="T162" s="242"/>
      <c r="AT162" s="243" t="s">
        <v>146</v>
      </c>
      <c r="AU162" s="243" t="s">
        <v>142</v>
      </c>
      <c r="AV162" s="15" t="s">
        <v>80</v>
      </c>
      <c r="AW162" s="15" t="s">
        <v>33</v>
      </c>
      <c r="AX162" s="15" t="s">
        <v>72</v>
      </c>
      <c r="AY162" s="243" t="s">
        <v>131</v>
      </c>
    </row>
    <row r="163" spans="1:65" s="13" customFormat="1" ht="11.25">
      <c r="B163" s="200"/>
      <c r="C163" s="201"/>
      <c r="D163" s="202" t="s">
        <v>146</v>
      </c>
      <c r="E163" s="203" t="s">
        <v>19</v>
      </c>
      <c r="F163" s="204" t="s">
        <v>377</v>
      </c>
      <c r="G163" s="201"/>
      <c r="H163" s="205">
        <v>4.6749999999999998</v>
      </c>
      <c r="I163" s="206"/>
      <c r="J163" s="201"/>
      <c r="K163" s="201"/>
      <c r="L163" s="207"/>
      <c r="M163" s="208"/>
      <c r="N163" s="209"/>
      <c r="O163" s="209"/>
      <c r="P163" s="209"/>
      <c r="Q163" s="209"/>
      <c r="R163" s="209"/>
      <c r="S163" s="209"/>
      <c r="T163" s="210"/>
      <c r="AT163" s="211" t="s">
        <v>146</v>
      </c>
      <c r="AU163" s="211" t="s">
        <v>142</v>
      </c>
      <c r="AV163" s="13" t="s">
        <v>88</v>
      </c>
      <c r="AW163" s="13" t="s">
        <v>33</v>
      </c>
      <c r="AX163" s="13" t="s">
        <v>72</v>
      </c>
      <c r="AY163" s="211" t="s">
        <v>131</v>
      </c>
    </row>
    <row r="164" spans="1:65" s="14" customFormat="1" ht="11.25">
      <c r="B164" s="212"/>
      <c r="C164" s="213"/>
      <c r="D164" s="202" t="s">
        <v>146</v>
      </c>
      <c r="E164" s="214" t="s">
        <v>19</v>
      </c>
      <c r="F164" s="215" t="s">
        <v>148</v>
      </c>
      <c r="G164" s="213"/>
      <c r="H164" s="216">
        <v>4.6749999999999998</v>
      </c>
      <c r="I164" s="217"/>
      <c r="J164" s="213"/>
      <c r="K164" s="213"/>
      <c r="L164" s="218"/>
      <c r="M164" s="219"/>
      <c r="N164" s="220"/>
      <c r="O164" s="220"/>
      <c r="P164" s="220"/>
      <c r="Q164" s="220"/>
      <c r="R164" s="220"/>
      <c r="S164" s="220"/>
      <c r="T164" s="221"/>
      <c r="AT164" s="222" t="s">
        <v>146</v>
      </c>
      <c r="AU164" s="222" t="s">
        <v>142</v>
      </c>
      <c r="AV164" s="14" t="s">
        <v>142</v>
      </c>
      <c r="AW164" s="14" t="s">
        <v>33</v>
      </c>
      <c r="AX164" s="14" t="s">
        <v>80</v>
      </c>
      <c r="AY164" s="222" t="s">
        <v>131</v>
      </c>
    </row>
    <row r="165" spans="1:65" s="2" customFormat="1" ht="16.5" customHeight="1">
      <c r="A165" s="38"/>
      <c r="B165" s="39"/>
      <c r="C165" s="182" t="s">
        <v>226</v>
      </c>
      <c r="D165" s="182" t="s">
        <v>136</v>
      </c>
      <c r="E165" s="183" t="s">
        <v>382</v>
      </c>
      <c r="F165" s="184" t="s">
        <v>383</v>
      </c>
      <c r="G165" s="185" t="s">
        <v>139</v>
      </c>
      <c r="H165" s="186">
        <v>0.9</v>
      </c>
      <c r="I165" s="187"/>
      <c r="J165" s="188">
        <f>ROUND(I165*H165,2)</f>
        <v>0</v>
      </c>
      <c r="K165" s="184" t="s">
        <v>140</v>
      </c>
      <c r="L165" s="43"/>
      <c r="M165" s="189" t="s">
        <v>19</v>
      </c>
      <c r="N165" s="190" t="s">
        <v>44</v>
      </c>
      <c r="O165" s="68"/>
      <c r="P165" s="191">
        <f>O165*H165</f>
        <v>0</v>
      </c>
      <c r="Q165" s="191">
        <v>4.3830000000000001E-2</v>
      </c>
      <c r="R165" s="191">
        <f>Q165*H165</f>
        <v>3.9447000000000003E-2</v>
      </c>
      <c r="S165" s="191">
        <v>0</v>
      </c>
      <c r="T165" s="192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193" t="s">
        <v>141</v>
      </c>
      <c r="AT165" s="193" t="s">
        <v>136</v>
      </c>
      <c r="AU165" s="193" t="s">
        <v>142</v>
      </c>
      <c r="AY165" s="21" t="s">
        <v>131</v>
      </c>
      <c r="BE165" s="194">
        <f>IF(N165="základní",J165,0)</f>
        <v>0</v>
      </c>
      <c r="BF165" s="194">
        <f>IF(N165="snížená",J165,0)</f>
        <v>0</v>
      </c>
      <c r="BG165" s="194">
        <f>IF(N165="zákl. přenesená",J165,0)</f>
        <v>0</v>
      </c>
      <c r="BH165" s="194">
        <f>IF(N165="sníž. přenesená",J165,0)</f>
        <v>0</v>
      </c>
      <c r="BI165" s="194">
        <f>IF(N165="nulová",J165,0)</f>
        <v>0</v>
      </c>
      <c r="BJ165" s="21" t="s">
        <v>88</v>
      </c>
      <c r="BK165" s="194">
        <f>ROUND(I165*H165,2)</f>
        <v>0</v>
      </c>
      <c r="BL165" s="21" t="s">
        <v>141</v>
      </c>
      <c r="BM165" s="193" t="s">
        <v>384</v>
      </c>
    </row>
    <row r="166" spans="1:65" s="2" customFormat="1" ht="11.25">
      <c r="A166" s="38"/>
      <c r="B166" s="39"/>
      <c r="C166" s="40"/>
      <c r="D166" s="195" t="s">
        <v>144</v>
      </c>
      <c r="E166" s="40"/>
      <c r="F166" s="196" t="s">
        <v>385</v>
      </c>
      <c r="G166" s="40"/>
      <c r="H166" s="40"/>
      <c r="I166" s="197"/>
      <c r="J166" s="40"/>
      <c r="K166" s="40"/>
      <c r="L166" s="43"/>
      <c r="M166" s="198"/>
      <c r="N166" s="199"/>
      <c r="O166" s="68"/>
      <c r="P166" s="68"/>
      <c r="Q166" s="68"/>
      <c r="R166" s="68"/>
      <c r="S166" s="68"/>
      <c r="T166" s="69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21" t="s">
        <v>144</v>
      </c>
      <c r="AU166" s="21" t="s">
        <v>142</v>
      </c>
    </row>
    <row r="167" spans="1:65" s="13" customFormat="1" ht="11.25">
      <c r="B167" s="200"/>
      <c r="C167" s="201"/>
      <c r="D167" s="202" t="s">
        <v>146</v>
      </c>
      <c r="E167" s="203" t="s">
        <v>19</v>
      </c>
      <c r="F167" s="204" t="s">
        <v>386</v>
      </c>
      <c r="G167" s="201"/>
      <c r="H167" s="205">
        <v>0.9</v>
      </c>
      <c r="I167" s="206"/>
      <c r="J167" s="201"/>
      <c r="K167" s="201"/>
      <c r="L167" s="207"/>
      <c r="M167" s="208"/>
      <c r="N167" s="209"/>
      <c r="O167" s="209"/>
      <c r="P167" s="209"/>
      <c r="Q167" s="209"/>
      <c r="R167" s="209"/>
      <c r="S167" s="209"/>
      <c r="T167" s="210"/>
      <c r="AT167" s="211" t="s">
        <v>146</v>
      </c>
      <c r="AU167" s="211" t="s">
        <v>142</v>
      </c>
      <c r="AV167" s="13" t="s">
        <v>88</v>
      </c>
      <c r="AW167" s="13" t="s">
        <v>33</v>
      </c>
      <c r="AX167" s="13" t="s">
        <v>72</v>
      </c>
      <c r="AY167" s="211" t="s">
        <v>131</v>
      </c>
    </row>
    <row r="168" spans="1:65" s="14" customFormat="1" ht="11.25">
      <c r="B168" s="212"/>
      <c r="C168" s="213"/>
      <c r="D168" s="202" t="s">
        <v>146</v>
      </c>
      <c r="E168" s="214" t="s">
        <v>19</v>
      </c>
      <c r="F168" s="215" t="s">
        <v>148</v>
      </c>
      <c r="G168" s="213"/>
      <c r="H168" s="216">
        <v>0.9</v>
      </c>
      <c r="I168" s="217"/>
      <c r="J168" s="213"/>
      <c r="K168" s="213"/>
      <c r="L168" s="218"/>
      <c r="M168" s="219"/>
      <c r="N168" s="220"/>
      <c r="O168" s="220"/>
      <c r="P168" s="220"/>
      <c r="Q168" s="220"/>
      <c r="R168" s="220"/>
      <c r="S168" s="220"/>
      <c r="T168" s="221"/>
      <c r="AT168" s="222" t="s">
        <v>146</v>
      </c>
      <c r="AU168" s="222" t="s">
        <v>142</v>
      </c>
      <c r="AV168" s="14" t="s">
        <v>142</v>
      </c>
      <c r="AW168" s="14" t="s">
        <v>33</v>
      </c>
      <c r="AX168" s="14" t="s">
        <v>80</v>
      </c>
      <c r="AY168" s="222" t="s">
        <v>131</v>
      </c>
    </row>
    <row r="169" spans="1:65" s="2" customFormat="1" ht="16.5" customHeight="1">
      <c r="A169" s="38"/>
      <c r="B169" s="39"/>
      <c r="C169" s="182" t="s">
        <v>232</v>
      </c>
      <c r="D169" s="182" t="s">
        <v>136</v>
      </c>
      <c r="E169" s="183" t="s">
        <v>387</v>
      </c>
      <c r="F169" s="184" t="s">
        <v>388</v>
      </c>
      <c r="G169" s="185" t="s">
        <v>258</v>
      </c>
      <c r="H169" s="186">
        <v>46.9</v>
      </c>
      <c r="I169" s="187"/>
      <c r="J169" s="188">
        <f>ROUND(I169*H169,2)</f>
        <v>0</v>
      </c>
      <c r="K169" s="184" t="s">
        <v>140</v>
      </c>
      <c r="L169" s="43"/>
      <c r="M169" s="189" t="s">
        <v>19</v>
      </c>
      <c r="N169" s="190" t="s">
        <v>44</v>
      </c>
      <c r="O169" s="68"/>
      <c r="P169" s="191">
        <f>O169*H169</f>
        <v>0</v>
      </c>
      <c r="Q169" s="191">
        <v>1.5E-3</v>
      </c>
      <c r="R169" s="191">
        <f>Q169*H169</f>
        <v>7.0349999999999996E-2</v>
      </c>
      <c r="S169" s="191">
        <v>0</v>
      </c>
      <c r="T169" s="192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193" t="s">
        <v>141</v>
      </c>
      <c r="AT169" s="193" t="s">
        <v>136</v>
      </c>
      <c r="AU169" s="193" t="s">
        <v>142</v>
      </c>
      <c r="AY169" s="21" t="s">
        <v>131</v>
      </c>
      <c r="BE169" s="194">
        <f>IF(N169="základní",J169,0)</f>
        <v>0</v>
      </c>
      <c r="BF169" s="194">
        <f>IF(N169="snížená",J169,0)</f>
        <v>0</v>
      </c>
      <c r="BG169" s="194">
        <f>IF(N169="zákl. přenesená",J169,0)</f>
        <v>0</v>
      </c>
      <c r="BH169" s="194">
        <f>IF(N169="sníž. přenesená",J169,0)</f>
        <v>0</v>
      </c>
      <c r="BI169" s="194">
        <f>IF(N169="nulová",J169,0)</f>
        <v>0</v>
      </c>
      <c r="BJ169" s="21" t="s">
        <v>88</v>
      </c>
      <c r="BK169" s="194">
        <f>ROUND(I169*H169,2)</f>
        <v>0</v>
      </c>
      <c r="BL169" s="21" t="s">
        <v>141</v>
      </c>
      <c r="BM169" s="193" t="s">
        <v>389</v>
      </c>
    </row>
    <row r="170" spans="1:65" s="2" customFormat="1" ht="11.25">
      <c r="A170" s="38"/>
      <c r="B170" s="39"/>
      <c r="C170" s="40"/>
      <c r="D170" s="195" t="s">
        <v>144</v>
      </c>
      <c r="E170" s="40"/>
      <c r="F170" s="196" t="s">
        <v>390</v>
      </c>
      <c r="G170" s="40"/>
      <c r="H170" s="40"/>
      <c r="I170" s="197"/>
      <c r="J170" s="40"/>
      <c r="K170" s="40"/>
      <c r="L170" s="43"/>
      <c r="M170" s="198"/>
      <c r="N170" s="199"/>
      <c r="O170" s="68"/>
      <c r="P170" s="68"/>
      <c r="Q170" s="68"/>
      <c r="R170" s="68"/>
      <c r="S170" s="68"/>
      <c r="T170" s="69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21" t="s">
        <v>144</v>
      </c>
      <c r="AU170" s="21" t="s">
        <v>142</v>
      </c>
    </row>
    <row r="171" spans="1:65" s="13" customFormat="1" ht="11.25">
      <c r="B171" s="200"/>
      <c r="C171" s="201"/>
      <c r="D171" s="202" t="s">
        <v>146</v>
      </c>
      <c r="E171" s="203" t="s">
        <v>19</v>
      </c>
      <c r="F171" s="204" t="s">
        <v>391</v>
      </c>
      <c r="G171" s="201"/>
      <c r="H171" s="205">
        <v>7.2</v>
      </c>
      <c r="I171" s="206"/>
      <c r="J171" s="201"/>
      <c r="K171" s="201"/>
      <c r="L171" s="207"/>
      <c r="M171" s="208"/>
      <c r="N171" s="209"/>
      <c r="O171" s="209"/>
      <c r="P171" s="209"/>
      <c r="Q171" s="209"/>
      <c r="R171" s="209"/>
      <c r="S171" s="209"/>
      <c r="T171" s="210"/>
      <c r="AT171" s="211" t="s">
        <v>146</v>
      </c>
      <c r="AU171" s="211" t="s">
        <v>142</v>
      </c>
      <c r="AV171" s="13" t="s">
        <v>88</v>
      </c>
      <c r="AW171" s="13" t="s">
        <v>33</v>
      </c>
      <c r="AX171" s="13" t="s">
        <v>72</v>
      </c>
      <c r="AY171" s="211" t="s">
        <v>131</v>
      </c>
    </row>
    <row r="172" spans="1:65" s="13" customFormat="1" ht="11.25">
      <c r="B172" s="200"/>
      <c r="C172" s="201"/>
      <c r="D172" s="202" t="s">
        <v>146</v>
      </c>
      <c r="E172" s="203" t="s">
        <v>19</v>
      </c>
      <c r="F172" s="204" t="s">
        <v>392</v>
      </c>
      <c r="G172" s="201"/>
      <c r="H172" s="205">
        <v>4.2</v>
      </c>
      <c r="I172" s="206"/>
      <c r="J172" s="201"/>
      <c r="K172" s="201"/>
      <c r="L172" s="207"/>
      <c r="M172" s="208"/>
      <c r="N172" s="209"/>
      <c r="O172" s="209"/>
      <c r="P172" s="209"/>
      <c r="Q172" s="209"/>
      <c r="R172" s="209"/>
      <c r="S172" s="209"/>
      <c r="T172" s="210"/>
      <c r="AT172" s="211" t="s">
        <v>146</v>
      </c>
      <c r="AU172" s="211" t="s">
        <v>142</v>
      </c>
      <c r="AV172" s="13" t="s">
        <v>88</v>
      </c>
      <c r="AW172" s="13" t="s">
        <v>33</v>
      </c>
      <c r="AX172" s="13" t="s">
        <v>72</v>
      </c>
      <c r="AY172" s="211" t="s">
        <v>131</v>
      </c>
    </row>
    <row r="173" spans="1:65" s="13" customFormat="1" ht="11.25">
      <c r="B173" s="200"/>
      <c r="C173" s="201"/>
      <c r="D173" s="202" t="s">
        <v>146</v>
      </c>
      <c r="E173" s="203" t="s">
        <v>19</v>
      </c>
      <c r="F173" s="204" t="s">
        <v>393</v>
      </c>
      <c r="G173" s="201"/>
      <c r="H173" s="205">
        <v>10.6</v>
      </c>
      <c r="I173" s="206"/>
      <c r="J173" s="201"/>
      <c r="K173" s="201"/>
      <c r="L173" s="207"/>
      <c r="M173" s="208"/>
      <c r="N173" s="209"/>
      <c r="O173" s="209"/>
      <c r="P173" s="209"/>
      <c r="Q173" s="209"/>
      <c r="R173" s="209"/>
      <c r="S173" s="209"/>
      <c r="T173" s="210"/>
      <c r="AT173" s="211" t="s">
        <v>146</v>
      </c>
      <c r="AU173" s="211" t="s">
        <v>142</v>
      </c>
      <c r="AV173" s="13" t="s">
        <v>88</v>
      </c>
      <c r="AW173" s="13" t="s">
        <v>33</v>
      </c>
      <c r="AX173" s="13" t="s">
        <v>72</v>
      </c>
      <c r="AY173" s="211" t="s">
        <v>131</v>
      </c>
    </row>
    <row r="174" spans="1:65" s="13" customFormat="1" ht="11.25">
      <c r="B174" s="200"/>
      <c r="C174" s="201"/>
      <c r="D174" s="202" t="s">
        <v>146</v>
      </c>
      <c r="E174" s="203" t="s">
        <v>19</v>
      </c>
      <c r="F174" s="204" t="s">
        <v>394</v>
      </c>
      <c r="G174" s="201"/>
      <c r="H174" s="205">
        <v>10.4</v>
      </c>
      <c r="I174" s="206"/>
      <c r="J174" s="201"/>
      <c r="K174" s="201"/>
      <c r="L174" s="207"/>
      <c r="M174" s="208"/>
      <c r="N174" s="209"/>
      <c r="O174" s="209"/>
      <c r="P174" s="209"/>
      <c r="Q174" s="209"/>
      <c r="R174" s="209"/>
      <c r="S174" s="209"/>
      <c r="T174" s="210"/>
      <c r="AT174" s="211" t="s">
        <v>146</v>
      </c>
      <c r="AU174" s="211" t="s">
        <v>142</v>
      </c>
      <c r="AV174" s="13" t="s">
        <v>88</v>
      </c>
      <c r="AW174" s="13" t="s">
        <v>33</v>
      </c>
      <c r="AX174" s="13" t="s">
        <v>72</v>
      </c>
      <c r="AY174" s="211" t="s">
        <v>131</v>
      </c>
    </row>
    <row r="175" spans="1:65" s="13" customFormat="1" ht="11.25">
      <c r="B175" s="200"/>
      <c r="C175" s="201"/>
      <c r="D175" s="202" t="s">
        <v>146</v>
      </c>
      <c r="E175" s="203" t="s">
        <v>19</v>
      </c>
      <c r="F175" s="204" t="s">
        <v>395</v>
      </c>
      <c r="G175" s="201"/>
      <c r="H175" s="205">
        <v>14.5</v>
      </c>
      <c r="I175" s="206"/>
      <c r="J175" s="201"/>
      <c r="K175" s="201"/>
      <c r="L175" s="207"/>
      <c r="M175" s="208"/>
      <c r="N175" s="209"/>
      <c r="O175" s="209"/>
      <c r="P175" s="209"/>
      <c r="Q175" s="209"/>
      <c r="R175" s="209"/>
      <c r="S175" s="209"/>
      <c r="T175" s="210"/>
      <c r="AT175" s="211" t="s">
        <v>146</v>
      </c>
      <c r="AU175" s="211" t="s">
        <v>142</v>
      </c>
      <c r="AV175" s="13" t="s">
        <v>88</v>
      </c>
      <c r="AW175" s="13" t="s">
        <v>33</v>
      </c>
      <c r="AX175" s="13" t="s">
        <v>72</v>
      </c>
      <c r="AY175" s="211" t="s">
        <v>131</v>
      </c>
    </row>
    <row r="176" spans="1:65" s="14" customFormat="1" ht="11.25">
      <c r="B176" s="212"/>
      <c r="C176" s="213"/>
      <c r="D176" s="202" t="s">
        <v>146</v>
      </c>
      <c r="E176" s="214" t="s">
        <v>19</v>
      </c>
      <c r="F176" s="215" t="s">
        <v>148</v>
      </c>
      <c r="G176" s="213"/>
      <c r="H176" s="216">
        <v>46.9</v>
      </c>
      <c r="I176" s="217"/>
      <c r="J176" s="213"/>
      <c r="K176" s="213"/>
      <c r="L176" s="218"/>
      <c r="M176" s="219"/>
      <c r="N176" s="220"/>
      <c r="O176" s="220"/>
      <c r="P176" s="220"/>
      <c r="Q176" s="220"/>
      <c r="R176" s="220"/>
      <c r="S176" s="220"/>
      <c r="T176" s="221"/>
      <c r="AT176" s="222" t="s">
        <v>146</v>
      </c>
      <c r="AU176" s="222" t="s">
        <v>142</v>
      </c>
      <c r="AV176" s="14" t="s">
        <v>142</v>
      </c>
      <c r="AW176" s="14" t="s">
        <v>33</v>
      </c>
      <c r="AX176" s="14" t="s">
        <v>80</v>
      </c>
      <c r="AY176" s="222" t="s">
        <v>131</v>
      </c>
    </row>
    <row r="177" spans="1:65" s="12" customFormat="1" ht="20.85" customHeight="1">
      <c r="B177" s="166"/>
      <c r="C177" s="167"/>
      <c r="D177" s="168" t="s">
        <v>71</v>
      </c>
      <c r="E177" s="180" t="s">
        <v>396</v>
      </c>
      <c r="F177" s="180" t="s">
        <v>397</v>
      </c>
      <c r="G177" s="167"/>
      <c r="H177" s="167"/>
      <c r="I177" s="170"/>
      <c r="J177" s="181">
        <f>BK177</f>
        <v>0</v>
      </c>
      <c r="K177" s="167"/>
      <c r="L177" s="172"/>
      <c r="M177" s="173"/>
      <c r="N177" s="174"/>
      <c r="O177" s="174"/>
      <c r="P177" s="175">
        <f>SUM(P178:P187)</f>
        <v>0</v>
      </c>
      <c r="Q177" s="174"/>
      <c r="R177" s="175">
        <f>SUM(R178:R187)</f>
        <v>0.56322346000000001</v>
      </c>
      <c r="S177" s="174"/>
      <c r="T177" s="176">
        <f>SUM(T178:T187)</f>
        <v>0</v>
      </c>
      <c r="AR177" s="177" t="s">
        <v>80</v>
      </c>
      <c r="AT177" s="178" t="s">
        <v>71</v>
      </c>
      <c r="AU177" s="178" t="s">
        <v>88</v>
      </c>
      <c r="AY177" s="177" t="s">
        <v>131</v>
      </c>
      <c r="BK177" s="179">
        <f>SUM(BK178:BK187)</f>
        <v>0</v>
      </c>
    </row>
    <row r="178" spans="1:65" s="2" customFormat="1" ht="21.75" customHeight="1">
      <c r="A178" s="38"/>
      <c r="B178" s="39"/>
      <c r="C178" s="182" t="s">
        <v>229</v>
      </c>
      <c r="D178" s="182" t="s">
        <v>136</v>
      </c>
      <c r="E178" s="183" t="s">
        <v>398</v>
      </c>
      <c r="F178" s="184" t="s">
        <v>399</v>
      </c>
      <c r="G178" s="185" t="s">
        <v>316</v>
      </c>
      <c r="H178" s="186">
        <v>0.24199999999999999</v>
      </c>
      <c r="I178" s="187"/>
      <c r="J178" s="188">
        <f>ROUND(I178*H178,2)</f>
        <v>0</v>
      </c>
      <c r="K178" s="184" t="s">
        <v>140</v>
      </c>
      <c r="L178" s="43"/>
      <c r="M178" s="189" t="s">
        <v>19</v>
      </c>
      <c r="N178" s="190" t="s">
        <v>44</v>
      </c>
      <c r="O178" s="68"/>
      <c r="P178" s="191">
        <f>O178*H178</f>
        <v>0</v>
      </c>
      <c r="Q178" s="191">
        <v>2.3010199999999998</v>
      </c>
      <c r="R178" s="191">
        <f>Q178*H178</f>
        <v>0.55684683999999995</v>
      </c>
      <c r="S178" s="191">
        <v>0</v>
      </c>
      <c r="T178" s="192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193" t="s">
        <v>141</v>
      </c>
      <c r="AT178" s="193" t="s">
        <v>136</v>
      </c>
      <c r="AU178" s="193" t="s">
        <v>142</v>
      </c>
      <c r="AY178" s="21" t="s">
        <v>131</v>
      </c>
      <c r="BE178" s="194">
        <f>IF(N178="základní",J178,0)</f>
        <v>0</v>
      </c>
      <c r="BF178" s="194">
        <f>IF(N178="snížená",J178,0)</f>
        <v>0</v>
      </c>
      <c r="BG178" s="194">
        <f>IF(N178="zákl. přenesená",J178,0)</f>
        <v>0</v>
      </c>
      <c r="BH178" s="194">
        <f>IF(N178="sníž. přenesená",J178,0)</f>
        <v>0</v>
      </c>
      <c r="BI178" s="194">
        <f>IF(N178="nulová",J178,0)</f>
        <v>0</v>
      </c>
      <c r="BJ178" s="21" t="s">
        <v>88</v>
      </c>
      <c r="BK178" s="194">
        <f>ROUND(I178*H178,2)</f>
        <v>0</v>
      </c>
      <c r="BL178" s="21" t="s">
        <v>141</v>
      </c>
      <c r="BM178" s="193" t="s">
        <v>400</v>
      </c>
    </row>
    <row r="179" spans="1:65" s="2" customFormat="1" ht="11.25">
      <c r="A179" s="38"/>
      <c r="B179" s="39"/>
      <c r="C179" s="40"/>
      <c r="D179" s="195" t="s">
        <v>144</v>
      </c>
      <c r="E179" s="40"/>
      <c r="F179" s="196" t="s">
        <v>401</v>
      </c>
      <c r="G179" s="40"/>
      <c r="H179" s="40"/>
      <c r="I179" s="197"/>
      <c r="J179" s="40"/>
      <c r="K179" s="40"/>
      <c r="L179" s="43"/>
      <c r="M179" s="198"/>
      <c r="N179" s="199"/>
      <c r="O179" s="68"/>
      <c r="P179" s="68"/>
      <c r="Q179" s="68"/>
      <c r="R179" s="68"/>
      <c r="S179" s="68"/>
      <c r="T179" s="69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T179" s="21" t="s">
        <v>144</v>
      </c>
      <c r="AU179" s="21" t="s">
        <v>142</v>
      </c>
    </row>
    <row r="180" spans="1:65" s="13" customFormat="1" ht="11.25">
      <c r="B180" s="200"/>
      <c r="C180" s="201"/>
      <c r="D180" s="202" t="s">
        <v>146</v>
      </c>
      <c r="E180" s="203" t="s">
        <v>19</v>
      </c>
      <c r="F180" s="204" t="s">
        <v>402</v>
      </c>
      <c r="G180" s="201"/>
      <c r="H180" s="205">
        <v>0.24199999999999999</v>
      </c>
      <c r="I180" s="206"/>
      <c r="J180" s="201"/>
      <c r="K180" s="201"/>
      <c r="L180" s="207"/>
      <c r="M180" s="208"/>
      <c r="N180" s="209"/>
      <c r="O180" s="209"/>
      <c r="P180" s="209"/>
      <c r="Q180" s="209"/>
      <c r="R180" s="209"/>
      <c r="S180" s="209"/>
      <c r="T180" s="210"/>
      <c r="AT180" s="211" t="s">
        <v>146</v>
      </c>
      <c r="AU180" s="211" t="s">
        <v>142</v>
      </c>
      <c r="AV180" s="13" t="s">
        <v>88</v>
      </c>
      <c r="AW180" s="13" t="s">
        <v>33</v>
      </c>
      <c r="AX180" s="13" t="s">
        <v>72</v>
      </c>
      <c r="AY180" s="211" t="s">
        <v>131</v>
      </c>
    </row>
    <row r="181" spans="1:65" s="14" customFormat="1" ht="11.25">
      <c r="B181" s="212"/>
      <c r="C181" s="213"/>
      <c r="D181" s="202" t="s">
        <v>146</v>
      </c>
      <c r="E181" s="214" t="s">
        <v>19</v>
      </c>
      <c r="F181" s="215" t="s">
        <v>148</v>
      </c>
      <c r="G181" s="213"/>
      <c r="H181" s="216">
        <v>0.24199999999999999</v>
      </c>
      <c r="I181" s="217"/>
      <c r="J181" s="213"/>
      <c r="K181" s="213"/>
      <c r="L181" s="218"/>
      <c r="M181" s="219"/>
      <c r="N181" s="220"/>
      <c r="O181" s="220"/>
      <c r="P181" s="220"/>
      <c r="Q181" s="220"/>
      <c r="R181" s="220"/>
      <c r="S181" s="220"/>
      <c r="T181" s="221"/>
      <c r="AT181" s="222" t="s">
        <v>146</v>
      </c>
      <c r="AU181" s="222" t="s">
        <v>142</v>
      </c>
      <c r="AV181" s="14" t="s">
        <v>142</v>
      </c>
      <c r="AW181" s="14" t="s">
        <v>33</v>
      </c>
      <c r="AX181" s="14" t="s">
        <v>80</v>
      </c>
      <c r="AY181" s="222" t="s">
        <v>131</v>
      </c>
    </row>
    <row r="182" spans="1:65" s="2" customFormat="1" ht="24.2" customHeight="1">
      <c r="A182" s="38"/>
      <c r="B182" s="39"/>
      <c r="C182" s="182" t="s">
        <v>241</v>
      </c>
      <c r="D182" s="182" t="s">
        <v>136</v>
      </c>
      <c r="E182" s="183" t="s">
        <v>403</v>
      </c>
      <c r="F182" s="184" t="s">
        <v>404</v>
      </c>
      <c r="G182" s="185" t="s">
        <v>316</v>
      </c>
      <c r="H182" s="186">
        <v>0.24199999999999999</v>
      </c>
      <c r="I182" s="187"/>
      <c r="J182" s="188">
        <f>ROUND(I182*H182,2)</f>
        <v>0</v>
      </c>
      <c r="K182" s="184" t="s">
        <v>140</v>
      </c>
      <c r="L182" s="43"/>
      <c r="M182" s="189" t="s">
        <v>19</v>
      </c>
      <c r="N182" s="190" t="s">
        <v>44</v>
      </c>
      <c r="O182" s="68"/>
      <c r="P182" s="191">
        <f>O182*H182</f>
        <v>0</v>
      </c>
      <c r="Q182" s="191">
        <v>0</v>
      </c>
      <c r="R182" s="191">
        <f>Q182*H182</f>
        <v>0</v>
      </c>
      <c r="S182" s="191">
        <v>0</v>
      </c>
      <c r="T182" s="192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193" t="s">
        <v>141</v>
      </c>
      <c r="AT182" s="193" t="s">
        <v>136</v>
      </c>
      <c r="AU182" s="193" t="s">
        <v>142</v>
      </c>
      <c r="AY182" s="21" t="s">
        <v>131</v>
      </c>
      <c r="BE182" s="194">
        <f>IF(N182="základní",J182,0)</f>
        <v>0</v>
      </c>
      <c r="BF182" s="194">
        <f>IF(N182="snížená",J182,0)</f>
        <v>0</v>
      </c>
      <c r="BG182" s="194">
        <f>IF(N182="zákl. přenesená",J182,0)</f>
        <v>0</v>
      </c>
      <c r="BH182" s="194">
        <f>IF(N182="sníž. přenesená",J182,0)</f>
        <v>0</v>
      </c>
      <c r="BI182" s="194">
        <f>IF(N182="nulová",J182,0)</f>
        <v>0</v>
      </c>
      <c r="BJ182" s="21" t="s">
        <v>88</v>
      </c>
      <c r="BK182" s="194">
        <f>ROUND(I182*H182,2)</f>
        <v>0</v>
      </c>
      <c r="BL182" s="21" t="s">
        <v>141</v>
      </c>
      <c r="BM182" s="193" t="s">
        <v>405</v>
      </c>
    </row>
    <row r="183" spans="1:65" s="2" customFormat="1" ht="11.25">
      <c r="A183" s="38"/>
      <c r="B183" s="39"/>
      <c r="C183" s="40"/>
      <c r="D183" s="195" t="s">
        <v>144</v>
      </c>
      <c r="E183" s="40"/>
      <c r="F183" s="196" t="s">
        <v>406</v>
      </c>
      <c r="G183" s="40"/>
      <c r="H183" s="40"/>
      <c r="I183" s="197"/>
      <c r="J183" s="40"/>
      <c r="K183" s="40"/>
      <c r="L183" s="43"/>
      <c r="M183" s="198"/>
      <c r="N183" s="199"/>
      <c r="O183" s="68"/>
      <c r="P183" s="68"/>
      <c r="Q183" s="68"/>
      <c r="R183" s="68"/>
      <c r="S183" s="68"/>
      <c r="T183" s="69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21" t="s">
        <v>144</v>
      </c>
      <c r="AU183" s="21" t="s">
        <v>142</v>
      </c>
    </row>
    <row r="184" spans="1:65" s="2" customFormat="1" ht="16.5" customHeight="1">
      <c r="A184" s="38"/>
      <c r="B184" s="39"/>
      <c r="C184" s="182" t="s">
        <v>249</v>
      </c>
      <c r="D184" s="182" t="s">
        <v>136</v>
      </c>
      <c r="E184" s="183" t="s">
        <v>407</v>
      </c>
      <c r="F184" s="184" t="s">
        <v>408</v>
      </c>
      <c r="G184" s="185" t="s">
        <v>197</v>
      </c>
      <c r="H184" s="186">
        <v>6.0000000000000001E-3</v>
      </c>
      <c r="I184" s="187"/>
      <c r="J184" s="188">
        <f>ROUND(I184*H184,2)</f>
        <v>0</v>
      </c>
      <c r="K184" s="184" t="s">
        <v>140</v>
      </c>
      <c r="L184" s="43"/>
      <c r="M184" s="189" t="s">
        <v>19</v>
      </c>
      <c r="N184" s="190" t="s">
        <v>44</v>
      </c>
      <c r="O184" s="68"/>
      <c r="P184" s="191">
        <f>O184*H184</f>
        <v>0</v>
      </c>
      <c r="Q184" s="191">
        <v>1.06277</v>
      </c>
      <c r="R184" s="191">
        <f>Q184*H184</f>
        <v>6.3766200000000004E-3</v>
      </c>
      <c r="S184" s="191">
        <v>0</v>
      </c>
      <c r="T184" s="192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193" t="s">
        <v>141</v>
      </c>
      <c r="AT184" s="193" t="s">
        <v>136</v>
      </c>
      <c r="AU184" s="193" t="s">
        <v>142</v>
      </c>
      <c r="AY184" s="21" t="s">
        <v>131</v>
      </c>
      <c r="BE184" s="194">
        <f>IF(N184="základní",J184,0)</f>
        <v>0</v>
      </c>
      <c r="BF184" s="194">
        <f>IF(N184="snížená",J184,0)</f>
        <v>0</v>
      </c>
      <c r="BG184" s="194">
        <f>IF(N184="zákl. přenesená",J184,0)</f>
        <v>0</v>
      </c>
      <c r="BH184" s="194">
        <f>IF(N184="sníž. přenesená",J184,0)</f>
        <v>0</v>
      </c>
      <c r="BI184" s="194">
        <f>IF(N184="nulová",J184,0)</f>
        <v>0</v>
      </c>
      <c r="BJ184" s="21" t="s">
        <v>88</v>
      </c>
      <c r="BK184" s="194">
        <f>ROUND(I184*H184,2)</f>
        <v>0</v>
      </c>
      <c r="BL184" s="21" t="s">
        <v>141</v>
      </c>
      <c r="BM184" s="193" t="s">
        <v>409</v>
      </c>
    </row>
    <row r="185" spans="1:65" s="2" customFormat="1" ht="11.25">
      <c r="A185" s="38"/>
      <c r="B185" s="39"/>
      <c r="C185" s="40"/>
      <c r="D185" s="195" t="s">
        <v>144</v>
      </c>
      <c r="E185" s="40"/>
      <c r="F185" s="196" t="s">
        <v>410</v>
      </c>
      <c r="G185" s="40"/>
      <c r="H185" s="40"/>
      <c r="I185" s="197"/>
      <c r="J185" s="40"/>
      <c r="K185" s="40"/>
      <c r="L185" s="43"/>
      <c r="M185" s="198"/>
      <c r="N185" s="199"/>
      <c r="O185" s="68"/>
      <c r="P185" s="68"/>
      <c r="Q185" s="68"/>
      <c r="R185" s="68"/>
      <c r="S185" s="68"/>
      <c r="T185" s="69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21" t="s">
        <v>144</v>
      </c>
      <c r="AU185" s="21" t="s">
        <v>142</v>
      </c>
    </row>
    <row r="186" spans="1:65" s="13" customFormat="1" ht="11.25">
      <c r="B186" s="200"/>
      <c r="C186" s="201"/>
      <c r="D186" s="202" t="s">
        <v>146</v>
      </c>
      <c r="E186" s="203" t="s">
        <v>19</v>
      </c>
      <c r="F186" s="204" t="s">
        <v>411</v>
      </c>
      <c r="G186" s="201"/>
      <c r="H186" s="205">
        <v>6.0000000000000001E-3</v>
      </c>
      <c r="I186" s="206"/>
      <c r="J186" s="201"/>
      <c r="K186" s="201"/>
      <c r="L186" s="207"/>
      <c r="M186" s="208"/>
      <c r="N186" s="209"/>
      <c r="O186" s="209"/>
      <c r="P186" s="209"/>
      <c r="Q186" s="209"/>
      <c r="R186" s="209"/>
      <c r="S186" s="209"/>
      <c r="T186" s="210"/>
      <c r="AT186" s="211" t="s">
        <v>146</v>
      </c>
      <c r="AU186" s="211" t="s">
        <v>142</v>
      </c>
      <c r="AV186" s="13" t="s">
        <v>88</v>
      </c>
      <c r="AW186" s="13" t="s">
        <v>33</v>
      </c>
      <c r="AX186" s="13" t="s">
        <v>72</v>
      </c>
      <c r="AY186" s="211" t="s">
        <v>131</v>
      </c>
    </row>
    <row r="187" spans="1:65" s="14" customFormat="1" ht="11.25">
      <c r="B187" s="212"/>
      <c r="C187" s="213"/>
      <c r="D187" s="202" t="s">
        <v>146</v>
      </c>
      <c r="E187" s="214" t="s">
        <v>19</v>
      </c>
      <c r="F187" s="215" t="s">
        <v>148</v>
      </c>
      <c r="G187" s="213"/>
      <c r="H187" s="216">
        <v>6.0000000000000001E-3</v>
      </c>
      <c r="I187" s="217"/>
      <c r="J187" s="213"/>
      <c r="K187" s="213"/>
      <c r="L187" s="218"/>
      <c r="M187" s="219"/>
      <c r="N187" s="220"/>
      <c r="O187" s="220"/>
      <c r="P187" s="220"/>
      <c r="Q187" s="220"/>
      <c r="R187" s="220"/>
      <c r="S187" s="220"/>
      <c r="T187" s="221"/>
      <c r="AT187" s="222" t="s">
        <v>146</v>
      </c>
      <c r="AU187" s="222" t="s">
        <v>142</v>
      </c>
      <c r="AV187" s="14" t="s">
        <v>142</v>
      </c>
      <c r="AW187" s="14" t="s">
        <v>33</v>
      </c>
      <c r="AX187" s="14" t="s">
        <v>80</v>
      </c>
      <c r="AY187" s="222" t="s">
        <v>131</v>
      </c>
    </row>
    <row r="188" spans="1:65" s="12" customFormat="1" ht="22.9" customHeight="1">
      <c r="B188" s="166"/>
      <c r="C188" s="167"/>
      <c r="D188" s="168" t="s">
        <v>71</v>
      </c>
      <c r="E188" s="180" t="s">
        <v>154</v>
      </c>
      <c r="F188" s="180" t="s">
        <v>155</v>
      </c>
      <c r="G188" s="167"/>
      <c r="H188" s="167"/>
      <c r="I188" s="170"/>
      <c r="J188" s="181">
        <f>BK188</f>
        <v>0</v>
      </c>
      <c r="K188" s="167"/>
      <c r="L188" s="172"/>
      <c r="M188" s="173"/>
      <c r="N188" s="174"/>
      <c r="O188" s="174"/>
      <c r="P188" s="175">
        <f>P189+P195+P202</f>
        <v>0</v>
      </c>
      <c r="Q188" s="174"/>
      <c r="R188" s="175">
        <f>R189+R195+R202</f>
        <v>0.10040350000000001</v>
      </c>
      <c r="S188" s="174"/>
      <c r="T188" s="176">
        <f>T189+T195+T202</f>
        <v>8.1597195000000013</v>
      </c>
      <c r="AR188" s="177" t="s">
        <v>80</v>
      </c>
      <c r="AT188" s="178" t="s">
        <v>71</v>
      </c>
      <c r="AU188" s="178" t="s">
        <v>80</v>
      </c>
      <c r="AY188" s="177" t="s">
        <v>131</v>
      </c>
      <c r="BK188" s="179">
        <f>BK189+BK195+BK202</f>
        <v>0</v>
      </c>
    </row>
    <row r="189" spans="1:65" s="12" customFormat="1" ht="20.85" customHeight="1">
      <c r="B189" s="166"/>
      <c r="C189" s="167"/>
      <c r="D189" s="168" t="s">
        <v>71</v>
      </c>
      <c r="E189" s="180" t="s">
        <v>156</v>
      </c>
      <c r="F189" s="180" t="s">
        <v>157</v>
      </c>
      <c r="G189" s="167"/>
      <c r="H189" s="167"/>
      <c r="I189" s="170"/>
      <c r="J189" s="181">
        <f>BK189</f>
        <v>0</v>
      </c>
      <c r="K189" s="167"/>
      <c r="L189" s="172"/>
      <c r="M189" s="173"/>
      <c r="N189" s="174"/>
      <c r="O189" s="174"/>
      <c r="P189" s="175">
        <f>SUM(P190:P194)</f>
        <v>0</v>
      </c>
      <c r="Q189" s="174"/>
      <c r="R189" s="175">
        <f>SUM(R190:R194)</f>
        <v>0</v>
      </c>
      <c r="S189" s="174"/>
      <c r="T189" s="176">
        <f>SUM(T190:T194)</f>
        <v>0</v>
      </c>
      <c r="AR189" s="177" t="s">
        <v>80</v>
      </c>
      <c r="AT189" s="178" t="s">
        <v>71</v>
      </c>
      <c r="AU189" s="178" t="s">
        <v>88</v>
      </c>
      <c r="AY189" s="177" t="s">
        <v>131</v>
      </c>
      <c r="BK189" s="179">
        <f>SUM(BK190:BK194)</f>
        <v>0</v>
      </c>
    </row>
    <row r="190" spans="1:65" s="2" customFormat="1" ht="24.2" customHeight="1">
      <c r="A190" s="38"/>
      <c r="B190" s="39"/>
      <c r="C190" s="182" t="s">
        <v>255</v>
      </c>
      <c r="D190" s="182" t="s">
        <v>136</v>
      </c>
      <c r="E190" s="183" t="s">
        <v>158</v>
      </c>
      <c r="F190" s="184" t="s">
        <v>159</v>
      </c>
      <c r="G190" s="185" t="s">
        <v>139</v>
      </c>
      <c r="H190" s="186">
        <v>47.65</v>
      </c>
      <c r="I190" s="187"/>
      <c r="J190" s="188">
        <f>ROUND(I190*H190,2)</f>
        <v>0</v>
      </c>
      <c r="K190" s="184" t="s">
        <v>140</v>
      </c>
      <c r="L190" s="43"/>
      <c r="M190" s="189" t="s">
        <v>19</v>
      </c>
      <c r="N190" s="190" t="s">
        <v>44</v>
      </c>
      <c r="O190" s="68"/>
      <c r="P190" s="191">
        <f>O190*H190</f>
        <v>0</v>
      </c>
      <c r="Q190" s="191">
        <v>0</v>
      </c>
      <c r="R190" s="191">
        <f>Q190*H190</f>
        <v>0</v>
      </c>
      <c r="S190" s="191">
        <v>0</v>
      </c>
      <c r="T190" s="192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193" t="s">
        <v>141</v>
      </c>
      <c r="AT190" s="193" t="s">
        <v>136</v>
      </c>
      <c r="AU190" s="193" t="s">
        <v>142</v>
      </c>
      <c r="AY190" s="21" t="s">
        <v>131</v>
      </c>
      <c r="BE190" s="194">
        <f>IF(N190="základní",J190,0)</f>
        <v>0</v>
      </c>
      <c r="BF190" s="194">
        <f>IF(N190="snížená",J190,0)</f>
        <v>0</v>
      </c>
      <c r="BG190" s="194">
        <f>IF(N190="zákl. přenesená",J190,0)</f>
        <v>0</v>
      </c>
      <c r="BH190" s="194">
        <f>IF(N190="sníž. přenesená",J190,0)</f>
        <v>0</v>
      </c>
      <c r="BI190" s="194">
        <f>IF(N190="nulová",J190,0)</f>
        <v>0</v>
      </c>
      <c r="BJ190" s="21" t="s">
        <v>88</v>
      </c>
      <c r="BK190" s="194">
        <f>ROUND(I190*H190,2)</f>
        <v>0</v>
      </c>
      <c r="BL190" s="21" t="s">
        <v>141</v>
      </c>
      <c r="BM190" s="193" t="s">
        <v>412</v>
      </c>
    </row>
    <row r="191" spans="1:65" s="2" customFormat="1" ht="11.25">
      <c r="A191" s="38"/>
      <c r="B191" s="39"/>
      <c r="C191" s="40"/>
      <c r="D191" s="195" t="s">
        <v>144</v>
      </c>
      <c r="E191" s="40"/>
      <c r="F191" s="196" t="s">
        <v>161</v>
      </c>
      <c r="G191" s="40"/>
      <c r="H191" s="40"/>
      <c r="I191" s="197"/>
      <c r="J191" s="40"/>
      <c r="K191" s="40"/>
      <c r="L191" s="43"/>
      <c r="M191" s="198"/>
      <c r="N191" s="199"/>
      <c r="O191" s="68"/>
      <c r="P191" s="68"/>
      <c r="Q191" s="68"/>
      <c r="R191" s="68"/>
      <c r="S191" s="68"/>
      <c r="T191" s="69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21" t="s">
        <v>144</v>
      </c>
      <c r="AU191" s="21" t="s">
        <v>142</v>
      </c>
    </row>
    <row r="192" spans="1:65" s="13" customFormat="1" ht="11.25">
      <c r="B192" s="200"/>
      <c r="C192" s="201"/>
      <c r="D192" s="202" t="s">
        <v>146</v>
      </c>
      <c r="E192" s="203" t="s">
        <v>19</v>
      </c>
      <c r="F192" s="204" t="s">
        <v>413</v>
      </c>
      <c r="G192" s="201"/>
      <c r="H192" s="205">
        <v>38.950000000000003</v>
      </c>
      <c r="I192" s="206"/>
      <c r="J192" s="201"/>
      <c r="K192" s="201"/>
      <c r="L192" s="207"/>
      <c r="M192" s="208"/>
      <c r="N192" s="209"/>
      <c r="O192" s="209"/>
      <c r="P192" s="209"/>
      <c r="Q192" s="209"/>
      <c r="R192" s="209"/>
      <c r="S192" s="209"/>
      <c r="T192" s="210"/>
      <c r="AT192" s="211" t="s">
        <v>146</v>
      </c>
      <c r="AU192" s="211" t="s">
        <v>142</v>
      </c>
      <c r="AV192" s="13" t="s">
        <v>88</v>
      </c>
      <c r="AW192" s="13" t="s">
        <v>33</v>
      </c>
      <c r="AX192" s="13" t="s">
        <v>72</v>
      </c>
      <c r="AY192" s="211" t="s">
        <v>131</v>
      </c>
    </row>
    <row r="193" spans="1:65" s="13" customFormat="1" ht="11.25">
      <c r="B193" s="200"/>
      <c r="C193" s="201"/>
      <c r="D193" s="202" t="s">
        <v>146</v>
      </c>
      <c r="E193" s="203" t="s">
        <v>19</v>
      </c>
      <c r="F193" s="204" t="s">
        <v>414</v>
      </c>
      <c r="G193" s="201"/>
      <c r="H193" s="205">
        <v>8.6999999999999993</v>
      </c>
      <c r="I193" s="206"/>
      <c r="J193" s="201"/>
      <c r="K193" s="201"/>
      <c r="L193" s="207"/>
      <c r="M193" s="208"/>
      <c r="N193" s="209"/>
      <c r="O193" s="209"/>
      <c r="P193" s="209"/>
      <c r="Q193" s="209"/>
      <c r="R193" s="209"/>
      <c r="S193" s="209"/>
      <c r="T193" s="210"/>
      <c r="AT193" s="211" t="s">
        <v>146</v>
      </c>
      <c r="AU193" s="211" t="s">
        <v>142</v>
      </c>
      <c r="AV193" s="13" t="s">
        <v>88</v>
      </c>
      <c r="AW193" s="13" t="s">
        <v>33</v>
      </c>
      <c r="AX193" s="13" t="s">
        <v>72</v>
      </c>
      <c r="AY193" s="211" t="s">
        <v>131</v>
      </c>
    </row>
    <row r="194" spans="1:65" s="14" customFormat="1" ht="11.25">
      <c r="B194" s="212"/>
      <c r="C194" s="213"/>
      <c r="D194" s="202" t="s">
        <v>146</v>
      </c>
      <c r="E194" s="214" t="s">
        <v>19</v>
      </c>
      <c r="F194" s="215" t="s">
        <v>148</v>
      </c>
      <c r="G194" s="213"/>
      <c r="H194" s="216">
        <v>47.65</v>
      </c>
      <c r="I194" s="217"/>
      <c r="J194" s="213"/>
      <c r="K194" s="213"/>
      <c r="L194" s="218"/>
      <c r="M194" s="219"/>
      <c r="N194" s="220"/>
      <c r="O194" s="220"/>
      <c r="P194" s="220"/>
      <c r="Q194" s="220"/>
      <c r="R194" s="220"/>
      <c r="S194" s="220"/>
      <c r="T194" s="221"/>
      <c r="AT194" s="222" t="s">
        <v>146</v>
      </c>
      <c r="AU194" s="222" t="s">
        <v>142</v>
      </c>
      <c r="AV194" s="14" t="s">
        <v>142</v>
      </c>
      <c r="AW194" s="14" t="s">
        <v>33</v>
      </c>
      <c r="AX194" s="14" t="s">
        <v>80</v>
      </c>
      <c r="AY194" s="222" t="s">
        <v>131</v>
      </c>
    </row>
    <row r="195" spans="1:65" s="12" customFormat="1" ht="20.85" customHeight="1">
      <c r="B195" s="166"/>
      <c r="C195" s="167"/>
      <c r="D195" s="168" t="s">
        <v>71</v>
      </c>
      <c r="E195" s="180" t="s">
        <v>162</v>
      </c>
      <c r="F195" s="180" t="s">
        <v>163</v>
      </c>
      <c r="G195" s="167"/>
      <c r="H195" s="167"/>
      <c r="I195" s="170"/>
      <c r="J195" s="181">
        <f>BK195</f>
        <v>0</v>
      </c>
      <c r="K195" s="167"/>
      <c r="L195" s="172"/>
      <c r="M195" s="173"/>
      <c r="N195" s="174"/>
      <c r="O195" s="174"/>
      <c r="P195" s="175">
        <f>SUM(P196:P201)</f>
        <v>0</v>
      </c>
      <c r="Q195" s="174"/>
      <c r="R195" s="175">
        <f>SUM(R196:R201)</f>
        <v>2.21148E-2</v>
      </c>
      <c r="S195" s="174"/>
      <c r="T195" s="176">
        <f>SUM(T196:T201)</f>
        <v>0</v>
      </c>
      <c r="AR195" s="177" t="s">
        <v>80</v>
      </c>
      <c r="AT195" s="178" t="s">
        <v>71</v>
      </c>
      <c r="AU195" s="178" t="s">
        <v>88</v>
      </c>
      <c r="AY195" s="177" t="s">
        <v>131</v>
      </c>
      <c r="BK195" s="179">
        <f>SUM(BK196:BK201)</f>
        <v>0</v>
      </c>
    </row>
    <row r="196" spans="1:65" s="2" customFormat="1" ht="24.2" customHeight="1">
      <c r="A196" s="38"/>
      <c r="B196" s="39"/>
      <c r="C196" s="182" t="s">
        <v>262</v>
      </c>
      <c r="D196" s="182" t="s">
        <v>136</v>
      </c>
      <c r="E196" s="183" t="s">
        <v>164</v>
      </c>
      <c r="F196" s="184" t="s">
        <v>165</v>
      </c>
      <c r="G196" s="185" t="s">
        <v>139</v>
      </c>
      <c r="H196" s="186">
        <v>52.87</v>
      </c>
      <c r="I196" s="187"/>
      <c r="J196" s="188">
        <f>ROUND(I196*H196,2)</f>
        <v>0</v>
      </c>
      <c r="K196" s="184" t="s">
        <v>140</v>
      </c>
      <c r="L196" s="43"/>
      <c r="M196" s="189" t="s">
        <v>19</v>
      </c>
      <c r="N196" s="190" t="s">
        <v>44</v>
      </c>
      <c r="O196" s="68"/>
      <c r="P196" s="191">
        <f>O196*H196</f>
        <v>0</v>
      </c>
      <c r="Q196" s="191">
        <v>4.0000000000000003E-5</v>
      </c>
      <c r="R196" s="191">
        <f>Q196*H196</f>
        <v>2.1148E-3</v>
      </c>
      <c r="S196" s="191">
        <v>0</v>
      </c>
      <c r="T196" s="192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193" t="s">
        <v>141</v>
      </c>
      <c r="AT196" s="193" t="s">
        <v>136</v>
      </c>
      <c r="AU196" s="193" t="s">
        <v>142</v>
      </c>
      <c r="AY196" s="21" t="s">
        <v>131</v>
      </c>
      <c r="BE196" s="194">
        <f>IF(N196="základní",J196,0)</f>
        <v>0</v>
      </c>
      <c r="BF196" s="194">
        <f>IF(N196="snížená",J196,0)</f>
        <v>0</v>
      </c>
      <c r="BG196" s="194">
        <f>IF(N196="zákl. přenesená",J196,0)</f>
        <v>0</v>
      </c>
      <c r="BH196" s="194">
        <f>IF(N196="sníž. přenesená",J196,0)</f>
        <v>0</v>
      </c>
      <c r="BI196" s="194">
        <f>IF(N196="nulová",J196,0)</f>
        <v>0</v>
      </c>
      <c r="BJ196" s="21" t="s">
        <v>88</v>
      </c>
      <c r="BK196" s="194">
        <f>ROUND(I196*H196,2)</f>
        <v>0</v>
      </c>
      <c r="BL196" s="21" t="s">
        <v>141</v>
      </c>
      <c r="BM196" s="193" t="s">
        <v>415</v>
      </c>
    </row>
    <row r="197" spans="1:65" s="2" customFormat="1" ht="11.25">
      <c r="A197" s="38"/>
      <c r="B197" s="39"/>
      <c r="C197" s="40"/>
      <c r="D197" s="195" t="s">
        <v>144</v>
      </c>
      <c r="E197" s="40"/>
      <c r="F197" s="196" t="s">
        <v>167</v>
      </c>
      <c r="G197" s="40"/>
      <c r="H197" s="40"/>
      <c r="I197" s="197"/>
      <c r="J197" s="40"/>
      <c r="K197" s="40"/>
      <c r="L197" s="43"/>
      <c r="M197" s="198"/>
      <c r="N197" s="199"/>
      <c r="O197" s="68"/>
      <c r="P197" s="68"/>
      <c r="Q197" s="68"/>
      <c r="R197" s="68"/>
      <c r="S197" s="68"/>
      <c r="T197" s="69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21" t="s">
        <v>144</v>
      </c>
      <c r="AU197" s="21" t="s">
        <v>142</v>
      </c>
    </row>
    <row r="198" spans="1:65" s="13" customFormat="1" ht="11.25">
      <c r="B198" s="200"/>
      <c r="C198" s="201"/>
      <c r="D198" s="202" t="s">
        <v>146</v>
      </c>
      <c r="E198" s="203" t="s">
        <v>19</v>
      </c>
      <c r="F198" s="204" t="s">
        <v>413</v>
      </c>
      <c r="G198" s="201"/>
      <c r="H198" s="205">
        <v>38.950000000000003</v>
      </c>
      <c r="I198" s="206"/>
      <c r="J198" s="201"/>
      <c r="K198" s="201"/>
      <c r="L198" s="207"/>
      <c r="M198" s="208"/>
      <c r="N198" s="209"/>
      <c r="O198" s="209"/>
      <c r="P198" s="209"/>
      <c r="Q198" s="209"/>
      <c r="R198" s="209"/>
      <c r="S198" s="209"/>
      <c r="T198" s="210"/>
      <c r="AT198" s="211" t="s">
        <v>146</v>
      </c>
      <c r="AU198" s="211" t="s">
        <v>142</v>
      </c>
      <c r="AV198" s="13" t="s">
        <v>88</v>
      </c>
      <c r="AW198" s="13" t="s">
        <v>33</v>
      </c>
      <c r="AX198" s="13" t="s">
        <v>72</v>
      </c>
      <c r="AY198" s="211" t="s">
        <v>131</v>
      </c>
    </row>
    <row r="199" spans="1:65" s="13" customFormat="1" ht="11.25">
      <c r="B199" s="200"/>
      <c r="C199" s="201"/>
      <c r="D199" s="202" t="s">
        <v>146</v>
      </c>
      <c r="E199" s="203" t="s">
        <v>19</v>
      </c>
      <c r="F199" s="204" t="s">
        <v>416</v>
      </c>
      <c r="G199" s="201"/>
      <c r="H199" s="205">
        <v>13.92</v>
      </c>
      <c r="I199" s="206"/>
      <c r="J199" s="201"/>
      <c r="K199" s="201"/>
      <c r="L199" s="207"/>
      <c r="M199" s="208"/>
      <c r="N199" s="209"/>
      <c r="O199" s="209"/>
      <c r="P199" s="209"/>
      <c r="Q199" s="209"/>
      <c r="R199" s="209"/>
      <c r="S199" s="209"/>
      <c r="T199" s="210"/>
      <c r="AT199" s="211" t="s">
        <v>146</v>
      </c>
      <c r="AU199" s="211" t="s">
        <v>142</v>
      </c>
      <c r="AV199" s="13" t="s">
        <v>88</v>
      </c>
      <c r="AW199" s="13" t="s">
        <v>33</v>
      </c>
      <c r="AX199" s="13" t="s">
        <v>72</v>
      </c>
      <c r="AY199" s="211" t="s">
        <v>131</v>
      </c>
    </row>
    <row r="200" spans="1:65" s="14" customFormat="1" ht="11.25">
      <c r="B200" s="212"/>
      <c r="C200" s="213"/>
      <c r="D200" s="202" t="s">
        <v>146</v>
      </c>
      <c r="E200" s="214" t="s">
        <v>19</v>
      </c>
      <c r="F200" s="215" t="s">
        <v>148</v>
      </c>
      <c r="G200" s="213"/>
      <c r="H200" s="216">
        <v>52.87</v>
      </c>
      <c r="I200" s="217"/>
      <c r="J200" s="213"/>
      <c r="K200" s="213"/>
      <c r="L200" s="218"/>
      <c r="M200" s="219"/>
      <c r="N200" s="220"/>
      <c r="O200" s="220"/>
      <c r="P200" s="220"/>
      <c r="Q200" s="220"/>
      <c r="R200" s="220"/>
      <c r="S200" s="220"/>
      <c r="T200" s="221"/>
      <c r="AT200" s="222" t="s">
        <v>146</v>
      </c>
      <c r="AU200" s="222" t="s">
        <v>142</v>
      </c>
      <c r="AV200" s="14" t="s">
        <v>142</v>
      </c>
      <c r="AW200" s="14" t="s">
        <v>33</v>
      </c>
      <c r="AX200" s="14" t="s">
        <v>80</v>
      </c>
      <c r="AY200" s="222" t="s">
        <v>131</v>
      </c>
    </row>
    <row r="201" spans="1:65" s="2" customFormat="1" ht="16.5" customHeight="1">
      <c r="A201" s="38"/>
      <c r="B201" s="39"/>
      <c r="C201" s="182" t="s">
        <v>7</v>
      </c>
      <c r="D201" s="182" t="s">
        <v>136</v>
      </c>
      <c r="E201" s="183" t="s">
        <v>182</v>
      </c>
      <c r="F201" s="184" t="s">
        <v>417</v>
      </c>
      <c r="G201" s="185" t="s">
        <v>173</v>
      </c>
      <c r="H201" s="186">
        <v>2</v>
      </c>
      <c r="I201" s="187"/>
      <c r="J201" s="188">
        <f>ROUND(I201*H201,2)</f>
        <v>0</v>
      </c>
      <c r="K201" s="184" t="s">
        <v>19</v>
      </c>
      <c r="L201" s="43"/>
      <c r="M201" s="189" t="s">
        <v>19</v>
      </c>
      <c r="N201" s="190" t="s">
        <v>44</v>
      </c>
      <c r="O201" s="68"/>
      <c r="P201" s="191">
        <f>O201*H201</f>
        <v>0</v>
      </c>
      <c r="Q201" s="191">
        <v>0.01</v>
      </c>
      <c r="R201" s="191">
        <f>Q201*H201</f>
        <v>0.02</v>
      </c>
      <c r="S201" s="191">
        <v>0</v>
      </c>
      <c r="T201" s="192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193" t="s">
        <v>141</v>
      </c>
      <c r="AT201" s="193" t="s">
        <v>136</v>
      </c>
      <c r="AU201" s="193" t="s">
        <v>142</v>
      </c>
      <c r="AY201" s="21" t="s">
        <v>131</v>
      </c>
      <c r="BE201" s="194">
        <f>IF(N201="základní",J201,0)</f>
        <v>0</v>
      </c>
      <c r="BF201" s="194">
        <f>IF(N201="snížená",J201,0)</f>
        <v>0</v>
      </c>
      <c r="BG201" s="194">
        <f>IF(N201="zákl. přenesená",J201,0)</f>
        <v>0</v>
      </c>
      <c r="BH201" s="194">
        <f>IF(N201="sníž. přenesená",J201,0)</f>
        <v>0</v>
      </c>
      <c r="BI201" s="194">
        <f>IF(N201="nulová",J201,0)</f>
        <v>0</v>
      </c>
      <c r="BJ201" s="21" t="s">
        <v>88</v>
      </c>
      <c r="BK201" s="194">
        <f>ROUND(I201*H201,2)</f>
        <v>0</v>
      </c>
      <c r="BL201" s="21" t="s">
        <v>141</v>
      </c>
      <c r="BM201" s="193" t="s">
        <v>418</v>
      </c>
    </row>
    <row r="202" spans="1:65" s="12" customFormat="1" ht="20.85" customHeight="1">
      <c r="B202" s="166"/>
      <c r="C202" s="167"/>
      <c r="D202" s="168" t="s">
        <v>71</v>
      </c>
      <c r="E202" s="180" t="s">
        <v>185</v>
      </c>
      <c r="F202" s="180" t="s">
        <v>186</v>
      </c>
      <c r="G202" s="167"/>
      <c r="H202" s="167"/>
      <c r="I202" s="170"/>
      <c r="J202" s="181">
        <f>BK202</f>
        <v>0</v>
      </c>
      <c r="K202" s="167"/>
      <c r="L202" s="172"/>
      <c r="M202" s="173"/>
      <c r="N202" s="174"/>
      <c r="O202" s="174"/>
      <c r="P202" s="175">
        <f>SUM(P203:P281)</f>
        <v>0</v>
      </c>
      <c r="Q202" s="174"/>
      <c r="R202" s="175">
        <f>SUM(R203:R281)</f>
        <v>7.8288700000000003E-2</v>
      </c>
      <c r="S202" s="174"/>
      <c r="T202" s="176">
        <f>SUM(T203:T281)</f>
        <v>8.1597195000000013</v>
      </c>
      <c r="AR202" s="177" t="s">
        <v>80</v>
      </c>
      <c r="AT202" s="178" t="s">
        <v>71</v>
      </c>
      <c r="AU202" s="178" t="s">
        <v>88</v>
      </c>
      <c r="AY202" s="177" t="s">
        <v>131</v>
      </c>
      <c r="BK202" s="179">
        <f>SUM(BK203:BK281)</f>
        <v>0</v>
      </c>
    </row>
    <row r="203" spans="1:65" s="2" customFormat="1" ht="24.2" customHeight="1">
      <c r="A203" s="38"/>
      <c r="B203" s="39"/>
      <c r="C203" s="182" t="s">
        <v>273</v>
      </c>
      <c r="D203" s="182" t="s">
        <v>136</v>
      </c>
      <c r="E203" s="183" t="s">
        <v>419</v>
      </c>
      <c r="F203" s="184" t="s">
        <v>420</v>
      </c>
      <c r="G203" s="185" t="s">
        <v>316</v>
      </c>
      <c r="H203" s="186">
        <v>3.63</v>
      </c>
      <c r="I203" s="187"/>
      <c r="J203" s="188">
        <f>ROUND(I203*H203,2)</f>
        <v>0</v>
      </c>
      <c r="K203" s="184" t="s">
        <v>140</v>
      </c>
      <c r="L203" s="43"/>
      <c r="M203" s="189" t="s">
        <v>19</v>
      </c>
      <c r="N203" s="190" t="s">
        <v>44</v>
      </c>
      <c r="O203" s="68"/>
      <c r="P203" s="191">
        <f>O203*H203</f>
        <v>0</v>
      </c>
      <c r="Q203" s="191">
        <v>0</v>
      </c>
      <c r="R203" s="191">
        <f>Q203*H203</f>
        <v>0</v>
      </c>
      <c r="S203" s="191">
        <v>1.5940000000000001</v>
      </c>
      <c r="T203" s="192">
        <f>S203*H203</f>
        <v>5.7862200000000001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193" t="s">
        <v>141</v>
      </c>
      <c r="AT203" s="193" t="s">
        <v>136</v>
      </c>
      <c r="AU203" s="193" t="s">
        <v>142</v>
      </c>
      <c r="AY203" s="21" t="s">
        <v>131</v>
      </c>
      <c r="BE203" s="194">
        <f>IF(N203="základní",J203,0)</f>
        <v>0</v>
      </c>
      <c r="BF203" s="194">
        <f>IF(N203="snížená",J203,0)</f>
        <v>0</v>
      </c>
      <c r="BG203" s="194">
        <f>IF(N203="zákl. přenesená",J203,0)</f>
        <v>0</v>
      </c>
      <c r="BH203" s="194">
        <f>IF(N203="sníž. přenesená",J203,0)</f>
        <v>0</v>
      </c>
      <c r="BI203" s="194">
        <f>IF(N203="nulová",J203,0)</f>
        <v>0</v>
      </c>
      <c r="BJ203" s="21" t="s">
        <v>88</v>
      </c>
      <c r="BK203" s="194">
        <f>ROUND(I203*H203,2)</f>
        <v>0</v>
      </c>
      <c r="BL203" s="21" t="s">
        <v>141</v>
      </c>
      <c r="BM203" s="193" t="s">
        <v>421</v>
      </c>
    </row>
    <row r="204" spans="1:65" s="2" customFormat="1" ht="11.25">
      <c r="A204" s="38"/>
      <c r="B204" s="39"/>
      <c r="C204" s="40"/>
      <c r="D204" s="195" t="s">
        <v>144</v>
      </c>
      <c r="E204" s="40"/>
      <c r="F204" s="196" t="s">
        <v>422</v>
      </c>
      <c r="G204" s="40"/>
      <c r="H204" s="40"/>
      <c r="I204" s="197"/>
      <c r="J204" s="40"/>
      <c r="K204" s="40"/>
      <c r="L204" s="43"/>
      <c r="M204" s="198"/>
      <c r="N204" s="199"/>
      <c r="O204" s="68"/>
      <c r="P204" s="68"/>
      <c r="Q204" s="68"/>
      <c r="R204" s="68"/>
      <c r="S204" s="68"/>
      <c r="T204" s="69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21" t="s">
        <v>144</v>
      </c>
      <c r="AU204" s="21" t="s">
        <v>142</v>
      </c>
    </row>
    <row r="205" spans="1:65" s="15" customFormat="1" ht="11.25">
      <c r="B205" s="234"/>
      <c r="C205" s="235"/>
      <c r="D205" s="202" t="s">
        <v>146</v>
      </c>
      <c r="E205" s="236" t="s">
        <v>19</v>
      </c>
      <c r="F205" s="237" t="s">
        <v>423</v>
      </c>
      <c r="G205" s="235"/>
      <c r="H205" s="236" t="s">
        <v>19</v>
      </c>
      <c r="I205" s="238"/>
      <c r="J205" s="235"/>
      <c r="K205" s="235"/>
      <c r="L205" s="239"/>
      <c r="M205" s="240"/>
      <c r="N205" s="241"/>
      <c r="O205" s="241"/>
      <c r="P205" s="241"/>
      <c r="Q205" s="241"/>
      <c r="R205" s="241"/>
      <c r="S205" s="241"/>
      <c r="T205" s="242"/>
      <c r="AT205" s="243" t="s">
        <v>146</v>
      </c>
      <c r="AU205" s="243" t="s">
        <v>142</v>
      </c>
      <c r="AV205" s="15" t="s">
        <v>80</v>
      </c>
      <c r="AW205" s="15" t="s">
        <v>33</v>
      </c>
      <c r="AX205" s="15" t="s">
        <v>72</v>
      </c>
      <c r="AY205" s="243" t="s">
        <v>131</v>
      </c>
    </row>
    <row r="206" spans="1:65" s="13" customFormat="1" ht="11.25">
      <c r="B206" s="200"/>
      <c r="C206" s="201"/>
      <c r="D206" s="202" t="s">
        <v>146</v>
      </c>
      <c r="E206" s="203" t="s">
        <v>19</v>
      </c>
      <c r="F206" s="204" t="s">
        <v>424</v>
      </c>
      <c r="G206" s="201"/>
      <c r="H206" s="205">
        <v>3.63</v>
      </c>
      <c r="I206" s="206"/>
      <c r="J206" s="201"/>
      <c r="K206" s="201"/>
      <c r="L206" s="207"/>
      <c r="M206" s="208"/>
      <c r="N206" s="209"/>
      <c r="O206" s="209"/>
      <c r="P206" s="209"/>
      <c r="Q206" s="209"/>
      <c r="R206" s="209"/>
      <c r="S206" s="209"/>
      <c r="T206" s="210"/>
      <c r="AT206" s="211" t="s">
        <v>146</v>
      </c>
      <c r="AU206" s="211" t="s">
        <v>142</v>
      </c>
      <c r="AV206" s="13" t="s">
        <v>88</v>
      </c>
      <c r="AW206" s="13" t="s">
        <v>33</v>
      </c>
      <c r="AX206" s="13" t="s">
        <v>72</v>
      </c>
      <c r="AY206" s="211" t="s">
        <v>131</v>
      </c>
    </row>
    <row r="207" spans="1:65" s="14" customFormat="1" ht="11.25">
      <c r="B207" s="212"/>
      <c r="C207" s="213"/>
      <c r="D207" s="202" t="s">
        <v>146</v>
      </c>
      <c r="E207" s="214" t="s">
        <v>19</v>
      </c>
      <c r="F207" s="215" t="s">
        <v>148</v>
      </c>
      <c r="G207" s="213"/>
      <c r="H207" s="216">
        <v>3.63</v>
      </c>
      <c r="I207" s="217"/>
      <c r="J207" s="213"/>
      <c r="K207" s="213"/>
      <c r="L207" s="218"/>
      <c r="M207" s="219"/>
      <c r="N207" s="220"/>
      <c r="O207" s="220"/>
      <c r="P207" s="220"/>
      <c r="Q207" s="220"/>
      <c r="R207" s="220"/>
      <c r="S207" s="220"/>
      <c r="T207" s="221"/>
      <c r="AT207" s="222" t="s">
        <v>146</v>
      </c>
      <c r="AU207" s="222" t="s">
        <v>142</v>
      </c>
      <c r="AV207" s="14" t="s">
        <v>142</v>
      </c>
      <c r="AW207" s="14" t="s">
        <v>33</v>
      </c>
      <c r="AX207" s="14" t="s">
        <v>80</v>
      </c>
      <c r="AY207" s="222" t="s">
        <v>131</v>
      </c>
    </row>
    <row r="208" spans="1:65" s="2" customFormat="1" ht="16.5" customHeight="1">
      <c r="A208" s="38"/>
      <c r="B208" s="39"/>
      <c r="C208" s="182" t="s">
        <v>278</v>
      </c>
      <c r="D208" s="182" t="s">
        <v>136</v>
      </c>
      <c r="E208" s="183" t="s">
        <v>425</v>
      </c>
      <c r="F208" s="184" t="s">
        <v>426</v>
      </c>
      <c r="G208" s="185" t="s">
        <v>316</v>
      </c>
      <c r="H208" s="186">
        <v>0.21199999999999999</v>
      </c>
      <c r="I208" s="187"/>
      <c r="J208" s="188">
        <f>ROUND(I208*H208,2)</f>
        <v>0</v>
      </c>
      <c r="K208" s="184" t="s">
        <v>140</v>
      </c>
      <c r="L208" s="43"/>
      <c r="M208" s="189" t="s">
        <v>19</v>
      </c>
      <c r="N208" s="190" t="s">
        <v>44</v>
      </c>
      <c r="O208" s="68"/>
      <c r="P208" s="191">
        <f>O208*H208</f>
        <v>0</v>
      </c>
      <c r="Q208" s="191">
        <v>0</v>
      </c>
      <c r="R208" s="191">
        <f>Q208*H208</f>
        <v>0</v>
      </c>
      <c r="S208" s="191">
        <v>2.2000000000000002</v>
      </c>
      <c r="T208" s="192">
        <f>S208*H208</f>
        <v>0.46640000000000004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193" t="s">
        <v>141</v>
      </c>
      <c r="AT208" s="193" t="s">
        <v>136</v>
      </c>
      <c r="AU208" s="193" t="s">
        <v>142</v>
      </c>
      <c r="AY208" s="21" t="s">
        <v>131</v>
      </c>
      <c r="BE208" s="194">
        <f>IF(N208="základní",J208,0)</f>
        <v>0</v>
      </c>
      <c r="BF208" s="194">
        <f>IF(N208="snížená",J208,0)</f>
        <v>0</v>
      </c>
      <c r="BG208" s="194">
        <f>IF(N208="zákl. přenesená",J208,0)</f>
        <v>0</v>
      </c>
      <c r="BH208" s="194">
        <f>IF(N208="sníž. přenesená",J208,0)</f>
        <v>0</v>
      </c>
      <c r="BI208" s="194">
        <f>IF(N208="nulová",J208,0)</f>
        <v>0</v>
      </c>
      <c r="BJ208" s="21" t="s">
        <v>88</v>
      </c>
      <c r="BK208" s="194">
        <f>ROUND(I208*H208,2)</f>
        <v>0</v>
      </c>
      <c r="BL208" s="21" t="s">
        <v>141</v>
      </c>
      <c r="BM208" s="193" t="s">
        <v>427</v>
      </c>
    </row>
    <row r="209" spans="1:65" s="2" customFormat="1" ht="11.25">
      <c r="A209" s="38"/>
      <c r="B209" s="39"/>
      <c r="C209" s="40"/>
      <c r="D209" s="195" t="s">
        <v>144</v>
      </c>
      <c r="E209" s="40"/>
      <c r="F209" s="196" t="s">
        <v>428</v>
      </c>
      <c r="G209" s="40"/>
      <c r="H209" s="40"/>
      <c r="I209" s="197"/>
      <c r="J209" s="40"/>
      <c r="K209" s="40"/>
      <c r="L209" s="43"/>
      <c r="M209" s="198"/>
      <c r="N209" s="199"/>
      <c r="O209" s="68"/>
      <c r="P209" s="68"/>
      <c r="Q209" s="68"/>
      <c r="R209" s="68"/>
      <c r="S209" s="68"/>
      <c r="T209" s="69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21" t="s">
        <v>144</v>
      </c>
      <c r="AU209" s="21" t="s">
        <v>142</v>
      </c>
    </row>
    <row r="210" spans="1:65" s="15" customFormat="1" ht="11.25">
      <c r="B210" s="234"/>
      <c r="C210" s="235"/>
      <c r="D210" s="202" t="s">
        <v>146</v>
      </c>
      <c r="E210" s="236" t="s">
        <v>19</v>
      </c>
      <c r="F210" s="237" t="s">
        <v>429</v>
      </c>
      <c r="G210" s="235"/>
      <c r="H210" s="236" t="s">
        <v>19</v>
      </c>
      <c r="I210" s="238"/>
      <c r="J210" s="235"/>
      <c r="K210" s="235"/>
      <c r="L210" s="239"/>
      <c r="M210" s="240"/>
      <c r="N210" s="241"/>
      <c r="O210" s="241"/>
      <c r="P210" s="241"/>
      <c r="Q210" s="241"/>
      <c r="R210" s="241"/>
      <c r="S210" s="241"/>
      <c r="T210" s="242"/>
      <c r="AT210" s="243" t="s">
        <v>146</v>
      </c>
      <c r="AU210" s="243" t="s">
        <v>142</v>
      </c>
      <c r="AV210" s="15" t="s">
        <v>80</v>
      </c>
      <c r="AW210" s="15" t="s">
        <v>33</v>
      </c>
      <c r="AX210" s="15" t="s">
        <v>72</v>
      </c>
      <c r="AY210" s="243" t="s">
        <v>131</v>
      </c>
    </row>
    <row r="211" spans="1:65" s="13" customFormat="1" ht="11.25">
      <c r="B211" s="200"/>
      <c r="C211" s="201"/>
      <c r="D211" s="202" t="s">
        <v>146</v>
      </c>
      <c r="E211" s="203" t="s">
        <v>19</v>
      </c>
      <c r="F211" s="204" t="s">
        <v>430</v>
      </c>
      <c r="G211" s="201"/>
      <c r="H211" s="205">
        <v>0.21199999999999999</v>
      </c>
      <c r="I211" s="206"/>
      <c r="J211" s="201"/>
      <c r="K211" s="201"/>
      <c r="L211" s="207"/>
      <c r="M211" s="208"/>
      <c r="N211" s="209"/>
      <c r="O211" s="209"/>
      <c r="P211" s="209"/>
      <c r="Q211" s="209"/>
      <c r="R211" s="209"/>
      <c r="S211" s="209"/>
      <c r="T211" s="210"/>
      <c r="AT211" s="211" t="s">
        <v>146</v>
      </c>
      <c r="AU211" s="211" t="s">
        <v>142</v>
      </c>
      <c r="AV211" s="13" t="s">
        <v>88</v>
      </c>
      <c r="AW211" s="13" t="s">
        <v>33</v>
      </c>
      <c r="AX211" s="13" t="s">
        <v>72</v>
      </c>
      <c r="AY211" s="211" t="s">
        <v>131</v>
      </c>
    </row>
    <row r="212" spans="1:65" s="14" customFormat="1" ht="11.25">
      <c r="B212" s="212"/>
      <c r="C212" s="213"/>
      <c r="D212" s="202" t="s">
        <v>146</v>
      </c>
      <c r="E212" s="214" t="s">
        <v>19</v>
      </c>
      <c r="F212" s="215" t="s">
        <v>148</v>
      </c>
      <c r="G212" s="213"/>
      <c r="H212" s="216">
        <v>0.21199999999999999</v>
      </c>
      <c r="I212" s="217"/>
      <c r="J212" s="213"/>
      <c r="K212" s="213"/>
      <c r="L212" s="218"/>
      <c r="M212" s="219"/>
      <c r="N212" s="220"/>
      <c r="O212" s="220"/>
      <c r="P212" s="220"/>
      <c r="Q212" s="220"/>
      <c r="R212" s="220"/>
      <c r="S212" s="220"/>
      <c r="T212" s="221"/>
      <c r="AT212" s="222" t="s">
        <v>146</v>
      </c>
      <c r="AU212" s="222" t="s">
        <v>142</v>
      </c>
      <c r="AV212" s="14" t="s">
        <v>142</v>
      </c>
      <c r="AW212" s="14" t="s">
        <v>33</v>
      </c>
      <c r="AX212" s="14" t="s">
        <v>80</v>
      </c>
      <c r="AY212" s="222" t="s">
        <v>131</v>
      </c>
    </row>
    <row r="213" spans="1:65" s="2" customFormat="1" ht="16.5" customHeight="1">
      <c r="A213" s="38"/>
      <c r="B213" s="39"/>
      <c r="C213" s="182" t="s">
        <v>284</v>
      </c>
      <c r="D213" s="182" t="s">
        <v>136</v>
      </c>
      <c r="E213" s="183" t="s">
        <v>431</v>
      </c>
      <c r="F213" s="184" t="s">
        <v>432</v>
      </c>
      <c r="G213" s="185" t="s">
        <v>139</v>
      </c>
      <c r="H213" s="186">
        <v>38.64</v>
      </c>
      <c r="I213" s="187"/>
      <c r="J213" s="188">
        <f>ROUND(I213*H213,2)</f>
        <v>0</v>
      </c>
      <c r="K213" s="184" t="s">
        <v>140</v>
      </c>
      <c r="L213" s="43"/>
      <c r="M213" s="189" t="s">
        <v>19</v>
      </c>
      <c r="N213" s="190" t="s">
        <v>44</v>
      </c>
      <c r="O213" s="68"/>
      <c r="P213" s="191">
        <f>O213*H213</f>
        <v>0</v>
      </c>
      <c r="Q213" s="191">
        <v>0</v>
      </c>
      <c r="R213" s="191">
        <f>Q213*H213</f>
        <v>0</v>
      </c>
      <c r="S213" s="191">
        <v>0</v>
      </c>
      <c r="T213" s="192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193" t="s">
        <v>141</v>
      </c>
      <c r="AT213" s="193" t="s">
        <v>136</v>
      </c>
      <c r="AU213" s="193" t="s">
        <v>142</v>
      </c>
      <c r="AY213" s="21" t="s">
        <v>131</v>
      </c>
      <c r="BE213" s="194">
        <f>IF(N213="základní",J213,0)</f>
        <v>0</v>
      </c>
      <c r="BF213" s="194">
        <f>IF(N213="snížená",J213,0)</f>
        <v>0</v>
      </c>
      <c r="BG213" s="194">
        <f>IF(N213="zákl. přenesená",J213,0)</f>
        <v>0</v>
      </c>
      <c r="BH213" s="194">
        <f>IF(N213="sníž. přenesená",J213,0)</f>
        <v>0</v>
      </c>
      <c r="BI213" s="194">
        <f>IF(N213="nulová",J213,0)</f>
        <v>0</v>
      </c>
      <c r="BJ213" s="21" t="s">
        <v>88</v>
      </c>
      <c r="BK213" s="194">
        <f>ROUND(I213*H213,2)</f>
        <v>0</v>
      </c>
      <c r="BL213" s="21" t="s">
        <v>141</v>
      </c>
      <c r="BM213" s="193" t="s">
        <v>433</v>
      </c>
    </row>
    <row r="214" spans="1:65" s="2" customFormat="1" ht="11.25">
      <c r="A214" s="38"/>
      <c r="B214" s="39"/>
      <c r="C214" s="40"/>
      <c r="D214" s="195" t="s">
        <v>144</v>
      </c>
      <c r="E214" s="40"/>
      <c r="F214" s="196" t="s">
        <v>434</v>
      </c>
      <c r="G214" s="40"/>
      <c r="H214" s="40"/>
      <c r="I214" s="197"/>
      <c r="J214" s="40"/>
      <c r="K214" s="40"/>
      <c r="L214" s="43"/>
      <c r="M214" s="198"/>
      <c r="N214" s="199"/>
      <c r="O214" s="68"/>
      <c r="P214" s="68"/>
      <c r="Q214" s="68"/>
      <c r="R214" s="68"/>
      <c r="S214" s="68"/>
      <c r="T214" s="69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21" t="s">
        <v>144</v>
      </c>
      <c r="AU214" s="21" t="s">
        <v>142</v>
      </c>
    </row>
    <row r="215" spans="1:65" s="15" customFormat="1" ht="11.25">
      <c r="B215" s="234"/>
      <c r="C215" s="235"/>
      <c r="D215" s="202" t="s">
        <v>146</v>
      </c>
      <c r="E215" s="236" t="s">
        <v>19</v>
      </c>
      <c r="F215" s="237" t="s">
        <v>359</v>
      </c>
      <c r="G215" s="235"/>
      <c r="H215" s="236" t="s">
        <v>19</v>
      </c>
      <c r="I215" s="238"/>
      <c r="J215" s="235"/>
      <c r="K215" s="235"/>
      <c r="L215" s="239"/>
      <c r="M215" s="240"/>
      <c r="N215" s="241"/>
      <c r="O215" s="241"/>
      <c r="P215" s="241"/>
      <c r="Q215" s="241"/>
      <c r="R215" s="241"/>
      <c r="S215" s="241"/>
      <c r="T215" s="242"/>
      <c r="AT215" s="243" t="s">
        <v>146</v>
      </c>
      <c r="AU215" s="243" t="s">
        <v>142</v>
      </c>
      <c r="AV215" s="15" t="s">
        <v>80</v>
      </c>
      <c r="AW215" s="15" t="s">
        <v>33</v>
      </c>
      <c r="AX215" s="15" t="s">
        <v>72</v>
      </c>
      <c r="AY215" s="243" t="s">
        <v>131</v>
      </c>
    </row>
    <row r="216" spans="1:65" s="13" customFormat="1" ht="11.25">
      <c r="B216" s="200"/>
      <c r="C216" s="201"/>
      <c r="D216" s="202" t="s">
        <v>146</v>
      </c>
      <c r="E216" s="203" t="s">
        <v>19</v>
      </c>
      <c r="F216" s="204" t="s">
        <v>435</v>
      </c>
      <c r="G216" s="201"/>
      <c r="H216" s="205">
        <v>38.64</v>
      </c>
      <c r="I216" s="206"/>
      <c r="J216" s="201"/>
      <c r="K216" s="201"/>
      <c r="L216" s="207"/>
      <c r="M216" s="208"/>
      <c r="N216" s="209"/>
      <c r="O216" s="209"/>
      <c r="P216" s="209"/>
      <c r="Q216" s="209"/>
      <c r="R216" s="209"/>
      <c r="S216" s="209"/>
      <c r="T216" s="210"/>
      <c r="AT216" s="211" t="s">
        <v>146</v>
      </c>
      <c r="AU216" s="211" t="s">
        <v>142</v>
      </c>
      <c r="AV216" s="13" t="s">
        <v>88</v>
      </c>
      <c r="AW216" s="13" t="s">
        <v>33</v>
      </c>
      <c r="AX216" s="13" t="s">
        <v>72</v>
      </c>
      <c r="AY216" s="211" t="s">
        <v>131</v>
      </c>
    </row>
    <row r="217" spans="1:65" s="14" customFormat="1" ht="11.25">
      <c r="B217" s="212"/>
      <c r="C217" s="213"/>
      <c r="D217" s="202" t="s">
        <v>146</v>
      </c>
      <c r="E217" s="214" t="s">
        <v>19</v>
      </c>
      <c r="F217" s="215" t="s">
        <v>148</v>
      </c>
      <c r="G217" s="213"/>
      <c r="H217" s="216">
        <v>38.64</v>
      </c>
      <c r="I217" s="217"/>
      <c r="J217" s="213"/>
      <c r="K217" s="213"/>
      <c r="L217" s="218"/>
      <c r="M217" s="219"/>
      <c r="N217" s="220"/>
      <c r="O217" s="220"/>
      <c r="P217" s="220"/>
      <c r="Q217" s="220"/>
      <c r="R217" s="220"/>
      <c r="S217" s="220"/>
      <c r="T217" s="221"/>
      <c r="AT217" s="222" t="s">
        <v>146</v>
      </c>
      <c r="AU217" s="222" t="s">
        <v>142</v>
      </c>
      <c r="AV217" s="14" t="s">
        <v>142</v>
      </c>
      <c r="AW217" s="14" t="s">
        <v>33</v>
      </c>
      <c r="AX217" s="14" t="s">
        <v>80</v>
      </c>
      <c r="AY217" s="222" t="s">
        <v>131</v>
      </c>
    </row>
    <row r="218" spans="1:65" s="2" customFormat="1" ht="16.5" customHeight="1">
      <c r="A218" s="38"/>
      <c r="B218" s="39"/>
      <c r="C218" s="182" t="s">
        <v>292</v>
      </c>
      <c r="D218" s="182" t="s">
        <v>136</v>
      </c>
      <c r="E218" s="183" t="s">
        <v>436</v>
      </c>
      <c r="F218" s="184" t="s">
        <v>437</v>
      </c>
      <c r="G218" s="185" t="s">
        <v>139</v>
      </c>
      <c r="H218" s="186">
        <v>10.275</v>
      </c>
      <c r="I218" s="187"/>
      <c r="J218" s="188">
        <f>ROUND(I218*H218,2)</f>
        <v>0</v>
      </c>
      <c r="K218" s="184" t="s">
        <v>140</v>
      </c>
      <c r="L218" s="43"/>
      <c r="M218" s="189" t="s">
        <v>19</v>
      </c>
      <c r="N218" s="190" t="s">
        <v>44</v>
      </c>
      <c r="O218" s="68"/>
      <c r="P218" s="191">
        <f>O218*H218</f>
        <v>0</v>
      </c>
      <c r="Q218" s="191">
        <v>0</v>
      </c>
      <c r="R218" s="191">
        <f>Q218*H218</f>
        <v>0</v>
      </c>
      <c r="S218" s="191">
        <v>0</v>
      </c>
      <c r="T218" s="192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193" t="s">
        <v>141</v>
      </c>
      <c r="AT218" s="193" t="s">
        <v>136</v>
      </c>
      <c r="AU218" s="193" t="s">
        <v>142</v>
      </c>
      <c r="AY218" s="21" t="s">
        <v>131</v>
      </c>
      <c r="BE218" s="194">
        <f>IF(N218="základní",J218,0)</f>
        <v>0</v>
      </c>
      <c r="BF218" s="194">
        <f>IF(N218="snížená",J218,0)</f>
        <v>0</v>
      </c>
      <c r="BG218" s="194">
        <f>IF(N218="zákl. přenesená",J218,0)</f>
        <v>0</v>
      </c>
      <c r="BH218" s="194">
        <f>IF(N218="sníž. přenesená",J218,0)</f>
        <v>0</v>
      </c>
      <c r="BI218" s="194">
        <f>IF(N218="nulová",J218,0)</f>
        <v>0</v>
      </c>
      <c r="BJ218" s="21" t="s">
        <v>88</v>
      </c>
      <c r="BK218" s="194">
        <f>ROUND(I218*H218,2)</f>
        <v>0</v>
      </c>
      <c r="BL218" s="21" t="s">
        <v>141</v>
      </c>
      <c r="BM218" s="193" t="s">
        <v>438</v>
      </c>
    </row>
    <row r="219" spans="1:65" s="2" customFormat="1" ht="11.25">
      <c r="A219" s="38"/>
      <c r="B219" s="39"/>
      <c r="C219" s="40"/>
      <c r="D219" s="195" t="s">
        <v>144</v>
      </c>
      <c r="E219" s="40"/>
      <c r="F219" s="196" t="s">
        <v>439</v>
      </c>
      <c r="G219" s="40"/>
      <c r="H219" s="40"/>
      <c r="I219" s="197"/>
      <c r="J219" s="40"/>
      <c r="K219" s="40"/>
      <c r="L219" s="43"/>
      <c r="M219" s="198"/>
      <c r="N219" s="199"/>
      <c r="O219" s="68"/>
      <c r="P219" s="68"/>
      <c r="Q219" s="68"/>
      <c r="R219" s="68"/>
      <c r="S219" s="68"/>
      <c r="T219" s="69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T219" s="21" t="s">
        <v>144</v>
      </c>
      <c r="AU219" s="21" t="s">
        <v>142</v>
      </c>
    </row>
    <row r="220" spans="1:65" s="15" customFormat="1" ht="11.25">
      <c r="B220" s="234"/>
      <c r="C220" s="235"/>
      <c r="D220" s="202" t="s">
        <v>146</v>
      </c>
      <c r="E220" s="236" t="s">
        <v>19</v>
      </c>
      <c r="F220" s="237" t="s">
        <v>440</v>
      </c>
      <c r="G220" s="235"/>
      <c r="H220" s="236" t="s">
        <v>19</v>
      </c>
      <c r="I220" s="238"/>
      <c r="J220" s="235"/>
      <c r="K220" s="235"/>
      <c r="L220" s="239"/>
      <c r="M220" s="240"/>
      <c r="N220" s="241"/>
      <c r="O220" s="241"/>
      <c r="P220" s="241"/>
      <c r="Q220" s="241"/>
      <c r="R220" s="241"/>
      <c r="S220" s="241"/>
      <c r="T220" s="242"/>
      <c r="AT220" s="243" t="s">
        <v>146</v>
      </c>
      <c r="AU220" s="243" t="s">
        <v>142</v>
      </c>
      <c r="AV220" s="15" t="s">
        <v>80</v>
      </c>
      <c r="AW220" s="15" t="s">
        <v>33</v>
      </c>
      <c r="AX220" s="15" t="s">
        <v>72</v>
      </c>
      <c r="AY220" s="243" t="s">
        <v>131</v>
      </c>
    </row>
    <row r="221" spans="1:65" s="13" customFormat="1" ht="11.25">
      <c r="B221" s="200"/>
      <c r="C221" s="201"/>
      <c r="D221" s="202" t="s">
        <v>146</v>
      </c>
      <c r="E221" s="203" t="s">
        <v>19</v>
      </c>
      <c r="F221" s="204" t="s">
        <v>441</v>
      </c>
      <c r="G221" s="201"/>
      <c r="H221" s="205">
        <v>8.4600000000000009</v>
      </c>
      <c r="I221" s="206"/>
      <c r="J221" s="201"/>
      <c r="K221" s="201"/>
      <c r="L221" s="207"/>
      <c r="M221" s="208"/>
      <c r="N221" s="209"/>
      <c r="O221" s="209"/>
      <c r="P221" s="209"/>
      <c r="Q221" s="209"/>
      <c r="R221" s="209"/>
      <c r="S221" s="209"/>
      <c r="T221" s="210"/>
      <c r="AT221" s="211" t="s">
        <v>146</v>
      </c>
      <c r="AU221" s="211" t="s">
        <v>142</v>
      </c>
      <c r="AV221" s="13" t="s">
        <v>88</v>
      </c>
      <c r="AW221" s="13" t="s">
        <v>33</v>
      </c>
      <c r="AX221" s="13" t="s">
        <v>72</v>
      </c>
      <c r="AY221" s="211" t="s">
        <v>131</v>
      </c>
    </row>
    <row r="222" spans="1:65" s="15" customFormat="1" ht="11.25">
      <c r="B222" s="234"/>
      <c r="C222" s="235"/>
      <c r="D222" s="202" t="s">
        <v>146</v>
      </c>
      <c r="E222" s="236" t="s">
        <v>19</v>
      </c>
      <c r="F222" s="237" t="s">
        <v>442</v>
      </c>
      <c r="G222" s="235"/>
      <c r="H222" s="236" t="s">
        <v>19</v>
      </c>
      <c r="I222" s="238"/>
      <c r="J222" s="235"/>
      <c r="K222" s="235"/>
      <c r="L222" s="239"/>
      <c r="M222" s="240"/>
      <c r="N222" s="241"/>
      <c r="O222" s="241"/>
      <c r="P222" s="241"/>
      <c r="Q222" s="241"/>
      <c r="R222" s="241"/>
      <c r="S222" s="241"/>
      <c r="T222" s="242"/>
      <c r="AT222" s="243" t="s">
        <v>146</v>
      </c>
      <c r="AU222" s="243" t="s">
        <v>142</v>
      </c>
      <c r="AV222" s="15" t="s">
        <v>80</v>
      </c>
      <c r="AW222" s="15" t="s">
        <v>33</v>
      </c>
      <c r="AX222" s="15" t="s">
        <v>72</v>
      </c>
      <c r="AY222" s="243" t="s">
        <v>131</v>
      </c>
    </row>
    <row r="223" spans="1:65" s="13" customFormat="1" ht="11.25">
      <c r="B223" s="200"/>
      <c r="C223" s="201"/>
      <c r="D223" s="202" t="s">
        <v>146</v>
      </c>
      <c r="E223" s="203" t="s">
        <v>19</v>
      </c>
      <c r="F223" s="204" t="s">
        <v>443</v>
      </c>
      <c r="G223" s="201"/>
      <c r="H223" s="205">
        <v>1.8149999999999999</v>
      </c>
      <c r="I223" s="206"/>
      <c r="J223" s="201"/>
      <c r="K223" s="201"/>
      <c r="L223" s="207"/>
      <c r="M223" s="208"/>
      <c r="N223" s="209"/>
      <c r="O223" s="209"/>
      <c r="P223" s="209"/>
      <c r="Q223" s="209"/>
      <c r="R223" s="209"/>
      <c r="S223" s="209"/>
      <c r="T223" s="210"/>
      <c r="AT223" s="211" t="s">
        <v>146</v>
      </c>
      <c r="AU223" s="211" t="s">
        <v>142</v>
      </c>
      <c r="AV223" s="13" t="s">
        <v>88</v>
      </c>
      <c r="AW223" s="13" t="s">
        <v>33</v>
      </c>
      <c r="AX223" s="13" t="s">
        <v>72</v>
      </c>
      <c r="AY223" s="211" t="s">
        <v>131</v>
      </c>
    </row>
    <row r="224" spans="1:65" s="14" customFormat="1" ht="11.25">
      <c r="B224" s="212"/>
      <c r="C224" s="213"/>
      <c r="D224" s="202" t="s">
        <v>146</v>
      </c>
      <c r="E224" s="214" t="s">
        <v>19</v>
      </c>
      <c r="F224" s="215" t="s">
        <v>148</v>
      </c>
      <c r="G224" s="213"/>
      <c r="H224" s="216">
        <v>10.275</v>
      </c>
      <c r="I224" s="217"/>
      <c r="J224" s="213"/>
      <c r="K224" s="213"/>
      <c r="L224" s="218"/>
      <c r="M224" s="219"/>
      <c r="N224" s="220"/>
      <c r="O224" s="220"/>
      <c r="P224" s="220"/>
      <c r="Q224" s="220"/>
      <c r="R224" s="220"/>
      <c r="S224" s="220"/>
      <c r="T224" s="221"/>
      <c r="AT224" s="222" t="s">
        <v>146</v>
      </c>
      <c r="AU224" s="222" t="s">
        <v>142</v>
      </c>
      <c r="AV224" s="14" t="s">
        <v>142</v>
      </c>
      <c r="AW224" s="14" t="s">
        <v>33</v>
      </c>
      <c r="AX224" s="14" t="s">
        <v>80</v>
      </c>
      <c r="AY224" s="222" t="s">
        <v>131</v>
      </c>
    </row>
    <row r="225" spans="1:65" s="2" customFormat="1" ht="24.2" customHeight="1">
      <c r="A225" s="38"/>
      <c r="B225" s="39"/>
      <c r="C225" s="182" t="s">
        <v>299</v>
      </c>
      <c r="D225" s="182" t="s">
        <v>136</v>
      </c>
      <c r="E225" s="183" t="s">
        <v>187</v>
      </c>
      <c r="F225" s="184" t="s">
        <v>188</v>
      </c>
      <c r="G225" s="185" t="s">
        <v>139</v>
      </c>
      <c r="H225" s="186">
        <v>76.632000000000005</v>
      </c>
      <c r="I225" s="187"/>
      <c r="J225" s="188">
        <f>ROUND(I225*H225,2)</f>
        <v>0</v>
      </c>
      <c r="K225" s="184" t="s">
        <v>140</v>
      </c>
      <c r="L225" s="43"/>
      <c r="M225" s="189" t="s">
        <v>19</v>
      </c>
      <c r="N225" s="190" t="s">
        <v>44</v>
      </c>
      <c r="O225" s="68"/>
      <c r="P225" s="191">
        <f>O225*H225</f>
        <v>0</v>
      </c>
      <c r="Q225" s="191">
        <v>0</v>
      </c>
      <c r="R225" s="191">
        <f>Q225*H225</f>
        <v>0</v>
      </c>
      <c r="S225" s="191">
        <v>4.0000000000000001E-3</v>
      </c>
      <c r="T225" s="192">
        <f>S225*H225</f>
        <v>0.30652800000000002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193" t="s">
        <v>141</v>
      </c>
      <c r="AT225" s="193" t="s">
        <v>136</v>
      </c>
      <c r="AU225" s="193" t="s">
        <v>142</v>
      </c>
      <c r="AY225" s="21" t="s">
        <v>131</v>
      </c>
      <c r="BE225" s="194">
        <f>IF(N225="základní",J225,0)</f>
        <v>0</v>
      </c>
      <c r="BF225" s="194">
        <f>IF(N225="snížená",J225,0)</f>
        <v>0</v>
      </c>
      <c r="BG225" s="194">
        <f>IF(N225="zákl. přenesená",J225,0)</f>
        <v>0</v>
      </c>
      <c r="BH225" s="194">
        <f>IF(N225="sníž. přenesená",J225,0)</f>
        <v>0</v>
      </c>
      <c r="BI225" s="194">
        <f>IF(N225="nulová",J225,0)</f>
        <v>0</v>
      </c>
      <c r="BJ225" s="21" t="s">
        <v>88</v>
      </c>
      <c r="BK225" s="194">
        <f>ROUND(I225*H225,2)</f>
        <v>0</v>
      </c>
      <c r="BL225" s="21" t="s">
        <v>141</v>
      </c>
      <c r="BM225" s="193" t="s">
        <v>444</v>
      </c>
    </row>
    <row r="226" spans="1:65" s="2" customFormat="1" ht="11.25">
      <c r="A226" s="38"/>
      <c r="B226" s="39"/>
      <c r="C226" s="40"/>
      <c r="D226" s="195" t="s">
        <v>144</v>
      </c>
      <c r="E226" s="40"/>
      <c r="F226" s="196" t="s">
        <v>190</v>
      </c>
      <c r="G226" s="40"/>
      <c r="H226" s="40"/>
      <c r="I226" s="197"/>
      <c r="J226" s="40"/>
      <c r="K226" s="40"/>
      <c r="L226" s="43"/>
      <c r="M226" s="198"/>
      <c r="N226" s="199"/>
      <c r="O226" s="68"/>
      <c r="P226" s="68"/>
      <c r="Q226" s="68"/>
      <c r="R226" s="68"/>
      <c r="S226" s="68"/>
      <c r="T226" s="69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21" t="s">
        <v>144</v>
      </c>
      <c r="AU226" s="21" t="s">
        <v>142</v>
      </c>
    </row>
    <row r="227" spans="1:65" s="2" customFormat="1" ht="24.2" customHeight="1">
      <c r="A227" s="38"/>
      <c r="B227" s="39"/>
      <c r="C227" s="182" t="s">
        <v>445</v>
      </c>
      <c r="D227" s="182" t="s">
        <v>136</v>
      </c>
      <c r="E227" s="183" t="s">
        <v>446</v>
      </c>
      <c r="F227" s="184" t="s">
        <v>447</v>
      </c>
      <c r="G227" s="185" t="s">
        <v>139</v>
      </c>
      <c r="H227" s="186">
        <v>3.6</v>
      </c>
      <c r="I227" s="187"/>
      <c r="J227" s="188">
        <f>ROUND(I227*H227,2)</f>
        <v>0</v>
      </c>
      <c r="K227" s="184" t="s">
        <v>140</v>
      </c>
      <c r="L227" s="43"/>
      <c r="M227" s="189" t="s">
        <v>19</v>
      </c>
      <c r="N227" s="190" t="s">
        <v>44</v>
      </c>
      <c r="O227" s="68"/>
      <c r="P227" s="191">
        <f>O227*H227</f>
        <v>0</v>
      </c>
      <c r="Q227" s="191">
        <v>0</v>
      </c>
      <c r="R227" s="191">
        <f>Q227*H227</f>
        <v>0</v>
      </c>
      <c r="S227" s="191">
        <v>7.5999999999999998E-2</v>
      </c>
      <c r="T227" s="192">
        <f>S227*H227</f>
        <v>0.27360000000000001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193" t="s">
        <v>141</v>
      </c>
      <c r="AT227" s="193" t="s">
        <v>136</v>
      </c>
      <c r="AU227" s="193" t="s">
        <v>142</v>
      </c>
      <c r="AY227" s="21" t="s">
        <v>131</v>
      </c>
      <c r="BE227" s="194">
        <f>IF(N227="základní",J227,0)</f>
        <v>0</v>
      </c>
      <c r="BF227" s="194">
        <f>IF(N227="snížená",J227,0)</f>
        <v>0</v>
      </c>
      <c r="BG227" s="194">
        <f>IF(N227="zákl. přenesená",J227,0)</f>
        <v>0</v>
      </c>
      <c r="BH227" s="194">
        <f>IF(N227="sníž. přenesená",J227,0)</f>
        <v>0</v>
      </c>
      <c r="BI227" s="194">
        <f>IF(N227="nulová",J227,0)</f>
        <v>0</v>
      </c>
      <c r="BJ227" s="21" t="s">
        <v>88</v>
      </c>
      <c r="BK227" s="194">
        <f>ROUND(I227*H227,2)</f>
        <v>0</v>
      </c>
      <c r="BL227" s="21" t="s">
        <v>141</v>
      </c>
      <c r="BM227" s="193" t="s">
        <v>448</v>
      </c>
    </row>
    <row r="228" spans="1:65" s="2" customFormat="1" ht="11.25">
      <c r="A228" s="38"/>
      <c r="B228" s="39"/>
      <c r="C228" s="40"/>
      <c r="D228" s="195" t="s">
        <v>144</v>
      </c>
      <c r="E228" s="40"/>
      <c r="F228" s="196" t="s">
        <v>449</v>
      </c>
      <c r="G228" s="40"/>
      <c r="H228" s="40"/>
      <c r="I228" s="197"/>
      <c r="J228" s="40"/>
      <c r="K228" s="40"/>
      <c r="L228" s="43"/>
      <c r="M228" s="198"/>
      <c r="N228" s="199"/>
      <c r="O228" s="68"/>
      <c r="P228" s="68"/>
      <c r="Q228" s="68"/>
      <c r="R228" s="68"/>
      <c r="S228" s="68"/>
      <c r="T228" s="69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T228" s="21" t="s">
        <v>144</v>
      </c>
      <c r="AU228" s="21" t="s">
        <v>142</v>
      </c>
    </row>
    <row r="229" spans="1:65" s="15" customFormat="1" ht="11.25">
      <c r="B229" s="234"/>
      <c r="C229" s="235"/>
      <c r="D229" s="202" t="s">
        <v>146</v>
      </c>
      <c r="E229" s="236" t="s">
        <v>19</v>
      </c>
      <c r="F229" s="237" t="s">
        <v>450</v>
      </c>
      <c r="G229" s="235"/>
      <c r="H229" s="236" t="s">
        <v>19</v>
      </c>
      <c r="I229" s="238"/>
      <c r="J229" s="235"/>
      <c r="K229" s="235"/>
      <c r="L229" s="239"/>
      <c r="M229" s="240"/>
      <c r="N229" s="241"/>
      <c r="O229" s="241"/>
      <c r="P229" s="241"/>
      <c r="Q229" s="241"/>
      <c r="R229" s="241"/>
      <c r="S229" s="241"/>
      <c r="T229" s="242"/>
      <c r="AT229" s="243" t="s">
        <v>146</v>
      </c>
      <c r="AU229" s="243" t="s">
        <v>142</v>
      </c>
      <c r="AV229" s="15" t="s">
        <v>80</v>
      </c>
      <c r="AW229" s="15" t="s">
        <v>33</v>
      </c>
      <c r="AX229" s="15" t="s">
        <v>72</v>
      </c>
      <c r="AY229" s="243" t="s">
        <v>131</v>
      </c>
    </row>
    <row r="230" spans="1:65" s="13" customFormat="1" ht="11.25">
      <c r="B230" s="200"/>
      <c r="C230" s="201"/>
      <c r="D230" s="202" t="s">
        <v>146</v>
      </c>
      <c r="E230" s="203" t="s">
        <v>19</v>
      </c>
      <c r="F230" s="204" t="s">
        <v>451</v>
      </c>
      <c r="G230" s="201"/>
      <c r="H230" s="205">
        <v>1.8</v>
      </c>
      <c r="I230" s="206"/>
      <c r="J230" s="201"/>
      <c r="K230" s="201"/>
      <c r="L230" s="207"/>
      <c r="M230" s="208"/>
      <c r="N230" s="209"/>
      <c r="O230" s="209"/>
      <c r="P230" s="209"/>
      <c r="Q230" s="209"/>
      <c r="R230" s="209"/>
      <c r="S230" s="209"/>
      <c r="T230" s="210"/>
      <c r="AT230" s="211" t="s">
        <v>146</v>
      </c>
      <c r="AU230" s="211" t="s">
        <v>142</v>
      </c>
      <c r="AV230" s="13" t="s">
        <v>88</v>
      </c>
      <c r="AW230" s="13" t="s">
        <v>33</v>
      </c>
      <c r="AX230" s="13" t="s">
        <v>72</v>
      </c>
      <c r="AY230" s="211" t="s">
        <v>131</v>
      </c>
    </row>
    <row r="231" spans="1:65" s="15" customFormat="1" ht="11.25">
      <c r="B231" s="234"/>
      <c r="C231" s="235"/>
      <c r="D231" s="202" t="s">
        <v>146</v>
      </c>
      <c r="E231" s="236" t="s">
        <v>19</v>
      </c>
      <c r="F231" s="237" t="s">
        <v>452</v>
      </c>
      <c r="G231" s="235"/>
      <c r="H231" s="236" t="s">
        <v>19</v>
      </c>
      <c r="I231" s="238"/>
      <c r="J231" s="235"/>
      <c r="K231" s="235"/>
      <c r="L231" s="239"/>
      <c r="M231" s="240"/>
      <c r="N231" s="241"/>
      <c r="O231" s="241"/>
      <c r="P231" s="241"/>
      <c r="Q231" s="241"/>
      <c r="R231" s="241"/>
      <c r="S231" s="241"/>
      <c r="T231" s="242"/>
      <c r="AT231" s="243" t="s">
        <v>146</v>
      </c>
      <c r="AU231" s="243" t="s">
        <v>142</v>
      </c>
      <c r="AV231" s="15" t="s">
        <v>80</v>
      </c>
      <c r="AW231" s="15" t="s">
        <v>33</v>
      </c>
      <c r="AX231" s="15" t="s">
        <v>72</v>
      </c>
      <c r="AY231" s="243" t="s">
        <v>131</v>
      </c>
    </row>
    <row r="232" spans="1:65" s="13" customFormat="1" ht="11.25">
      <c r="B232" s="200"/>
      <c r="C232" s="201"/>
      <c r="D232" s="202" t="s">
        <v>146</v>
      </c>
      <c r="E232" s="203" t="s">
        <v>19</v>
      </c>
      <c r="F232" s="204" t="s">
        <v>451</v>
      </c>
      <c r="G232" s="201"/>
      <c r="H232" s="205">
        <v>1.8</v>
      </c>
      <c r="I232" s="206"/>
      <c r="J232" s="201"/>
      <c r="K232" s="201"/>
      <c r="L232" s="207"/>
      <c r="M232" s="208"/>
      <c r="N232" s="209"/>
      <c r="O232" s="209"/>
      <c r="P232" s="209"/>
      <c r="Q232" s="209"/>
      <c r="R232" s="209"/>
      <c r="S232" s="209"/>
      <c r="T232" s="210"/>
      <c r="AT232" s="211" t="s">
        <v>146</v>
      </c>
      <c r="AU232" s="211" t="s">
        <v>142</v>
      </c>
      <c r="AV232" s="13" t="s">
        <v>88</v>
      </c>
      <c r="AW232" s="13" t="s">
        <v>33</v>
      </c>
      <c r="AX232" s="13" t="s">
        <v>72</v>
      </c>
      <c r="AY232" s="211" t="s">
        <v>131</v>
      </c>
    </row>
    <row r="233" spans="1:65" s="14" customFormat="1" ht="11.25">
      <c r="B233" s="212"/>
      <c r="C233" s="213"/>
      <c r="D233" s="202" t="s">
        <v>146</v>
      </c>
      <c r="E233" s="214" t="s">
        <v>19</v>
      </c>
      <c r="F233" s="215" t="s">
        <v>148</v>
      </c>
      <c r="G233" s="213"/>
      <c r="H233" s="216">
        <v>3.6</v>
      </c>
      <c r="I233" s="217"/>
      <c r="J233" s="213"/>
      <c r="K233" s="213"/>
      <c r="L233" s="218"/>
      <c r="M233" s="219"/>
      <c r="N233" s="220"/>
      <c r="O233" s="220"/>
      <c r="P233" s="220"/>
      <c r="Q233" s="220"/>
      <c r="R233" s="220"/>
      <c r="S233" s="220"/>
      <c r="T233" s="221"/>
      <c r="AT233" s="222" t="s">
        <v>146</v>
      </c>
      <c r="AU233" s="222" t="s">
        <v>142</v>
      </c>
      <c r="AV233" s="14" t="s">
        <v>142</v>
      </c>
      <c r="AW233" s="14" t="s">
        <v>33</v>
      </c>
      <c r="AX233" s="14" t="s">
        <v>80</v>
      </c>
      <c r="AY233" s="222" t="s">
        <v>131</v>
      </c>
    </row>
    <row r="234" spans="1:65" s="2" customFormat="1" ht="24.2" customHeight="1">
      <c r="A234" s="38"/>
      <c r="B234" s="39"/>
      <c r="C234" s="182" t="s">
        <v>453</v>
      </c>
      <c r="D234" s="182" t="s">
        <v>136</v>
      </c>
      <c r="E234" s="183" t="s">
        <v>454</v>
      </c>
      <c r="F234" s="184" t="s">
        <v>455</v>
      </c>
      <c r="G234" s="185" t="s">
        <v>139</v>
      </c>
      <c r="H234" s="186">
        <v>8.1329999999999991</v>
      </c>
      <c r="I234" s="187"/>
      <c r="J234" s="188">
        <f>ROUND(I234*H234,2)</f>
        <v>0</v>
      </c>
      <c r="K234" s="184" t="s">
        <v>140</v>
      </c>
      <c r="L234" s="43"/>
      <c r="M234" s="189" t="s">
        <v>19</v>
      </c>
      <c r="N234" s="190" t="s">
        <v>44</v>
      </c>
      <c r="O234" s="68"/>
      <c r="P234" s="191">
        <f>O234*H234</f>
        <v>0</v>
      </c>
      <c r="Q234" s="191">
        <v>0</v>
      </c>
      <c r="R234" s="191">
        <f>Q234*H234</f>
        <v>0</v>
      </c>
      <c r="S234" s="191">
        <v>5.5E-2</v>
      </c>
      <c r="T234" s="192">
        <f>S234*H234</f>
        <v>0.44731499999999996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193" t="s">
        <v>141</v>
      </c>
      <c r="AT234" s="193" t="s">
        <v>136</v>
      </c>
      <c r="AU234" s="193" t="s">
        <v>142</v>
      </c>
      <c r="AY234" s="21" t="s">
        <v>131</v>
      </c>
      <c r="BE234" s="194">
        <f>IF(N234="základní",J234,0)</f>
        <v>0</v>
      </c>
      <c r="BF234" s="194">
        <f>IF(N234="snížená",J234,0)</f>
        <v>0</v>
      </c>
      <c r="BG234" s="194">
        <f>IF(N234="zákl. přenesená",J234,0)</f>
        <v>0</v>
      </c>
      <c r="BH234" s="194">
        <f>IF(N234="sníž. přenesená",J234,0)</f>
        <v>0</v>
      </c>
      <c r="BI234" s="194">
        <f>IF(N234="nulová",J234,0)</f>
        <v>0</v>
      </c>
      <c r="BJ234" s="21" t="s">
        <v>88</v>
      </c>
      <c r="BK234" s="194">
        <f>ROUND(I234*H234,2)</f>
        <v>0</v>
      </c>
      <c r="BL234" s="21" t="s">
        <v>141</v>
      </c>
      <c r="BM234" s="193" t="s">
        <v>456</v>
      </c>
    </row>
    <row r="235" spans="1:65" s="2" customFormat="1" ht="11.25">
      <c r="A235" s="38"/>
      <c r="B235" s="39"/>
      <c r="C235" s="40"/>
      <c r="D235" s="195" t="s">
        <v>144</v>
      </c>
      <c r="E235" s="40"/>
      <c r="F235" s="196" t="s">
        <v>457</v>
      </c>
      <c r="G235" s="40"/>
      <c r="H235" s="40"/>
      <c r="I235" s="197"/>
      <c r="J235" s="40"/>
      <c r="K235" s="40"/>
      <c r="L235" s="43"/>
      <c r="M235" s="198"/>
      <c r="N235" s="199"/>
      <c r="O235" s="68"/>
      <c r="P235" s="68"/>
      <c r="Q235" s="68"/>
      <c r="R235" s="68"/>
      <c r="S235" s="68"/>
      <c r="T235" s="69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21" t="s">
        <v>144</v>
      </c>
      <c r="AU235" s="21" t="s">
        <v>142</v>
      </c>
    </row>
    <row r="236" spans="1:65" s="15" customFormat="1" ht="11.25">
      <c r="B236" s="234"/>
      <c r="C236" s="235"/>
      <c r="D236" s="202" t="s">
        <v>146</v>
      </c>
      <c r="E236" s="236" t="s">
        <v>19</v>
      </c>
      <c r="F236" s="237" t="s">
        <v>458</v>
      </c>
      <c r="G236" s="235"/>
      <c r="H236" s="236" t="s">
        <v>19</v>
      </c>
      <c r="I236" s="238"/>
      <c r="J236" s="235"/>
      <c r="K236" s="235"/>
      <c r="L236" s="239"/>
      <c r="M236" s="240"/>
      <c r="N236" s="241"/>
      <c r="O236" s="241"/>
      <c r="P236" s="241"/>
      <c r="Q236" s="241"/>
      <c r="R236" s="241"/>
      <c r="S236" s="241"/>
      <c r="T236" s="242"/>
      <c r="AT236" s="243" t="s">
        <v>146</v>
      </c>
      <c r="AU236" s="243" t="s">
        <v>142</v>
      </c>
      <c r="AV236" s="15" t="s">
        <v>80</v>
      </c>
      <c r="AW236" s="15" t="s">
        <v>33</v>
      </c>
      <c r="AX236" s="15" t="s">
        <v>72</v>
      </c>
      <c r="AY236" s="243" t="s">
        <v>131</v>
      </c>
    </row>
    <row r="237" spans="1:65" s="13" customFormat="1" ht="11.25">
      <c r="B237" s="200"/>
      <c r="C237" s="201"/>
      <c r="D237" s="202" t="s">
        <v>146</v>
      </c>
      <c r="E237" s="203" t="s">
        <v>19</v>
      </c>
      <c r="F237" s="204" t="s">
        <v>459</v>
      </c>
      <c r="G237" s="201"/>
      <c r="H237" s="205">
        <v>1.59</v>
      </c>
      <c r="I237" s="206"/>
      <c r="J237" s="201"/>
      <c r="K237" s="201"/>
      <c r="L237" s="207"/>
      <c r="M237" s="208"/>
      <c r="N237" s="209"/>
      <c r="O237" s="209"/>
      <c r="P237" s="209"/>
      <c r="Q237" s="209"/>
      <c r="R237" s="209"/>
      <c r="S237" s="209"/>
      <c r="T237" s="210"/>
      <c r="AT237" s="211" t="s">
        <v>146</v>
      </c>
      <c r="AU237" s="211" t="s">
        <v>142</v>
      </c>
      <c r="AV237" s="13" t="s">
        <v>88</v>
      </c>
      <c r="AW237" s="13" t="s">
        <v>33</v>
      </c>
      <c r="AX237" s="13" t="s">
        <v>72</v>
      </c>
      <c r="AY237" s="211" t="s">
        <v>131</v>
      </c>
    </row>
    <row r="238" spans="1:65" s="15" customFormat="1" ht="11.25">
      <c r="B238" s="234"/>
      <c r="C238" s="235"/>
      <c r="D238" s="202" t="s">
        <v>146</v>
      </c>
      <c r="E238" s="236" t="s">
        <v>19</v>
      </c>
      <c r="F238" s="237" t="s">
        <v>460</v>
      </c>
      <c r="G238" s="235"/>
      <c r="H238" s="236" t="s">
        <v>19</v>
      </c>
      <c r="I238" s="238"/>
      <c r="J238" s="235"/>
      <c r="K238" s="235"/>
      <c r="L238" s="239"/>
      <c r="M238" s="240"/>
      <c r="N238" s="241"/>
      <c r="O238" s="241"/>
      <c r="P238" s="241"/>
      <c r="Q238" s="241"/>
      <c r="R238" s="241"/>
      <c r="S238" s="241"/>
      <c r="T238" s="242"/>
      <c r="AT238" s="243" t="s">
        <v>146</v>
      </c>
      <c r="AU238" s="243" t="s">
        <v>142</v>
      </c>
      <c r="AV238" s="15" t="s">
        <v>80</v>
      </c>
      <c r="AW238" s="15" t="s">
        <v>33</v>
      </c>
      <c r="AX238" s="15" t="s">
        <v>72</v>
      </c>
      <c r="AY238" s="243" t="s">
        <v>131</v>
      </c>
    </row>
    <row r="239" spans="1:65" s="13" customFormat="1" ht="11.25">
      <c r="B239" s="200"/>
      <c r="C239" s="201"/>
      <c r="D239" s="202" t="s">
        <v>146</v>
      </c>
      <c r="E239" s="203" t="s">
        <v>19</v>
      </c>
      <c r="F239" s="204" t="s">
        <v>461</v>
      </c>
      <c r="G239" s="201"/>
      <c r="H239" s="205">
        <v>1.0880000000000001</v>
      </c>
      <c r="I239" s="206"/>
      <c r="J239" s="201"/>
      <c r="K239" s="201"/>
      <c r="L239" s="207"/>
      <c r="M239" s="208"/>
      <c r="N239" s="209"/>
      <c r="O239" s="209"/>
      <c r="P239" s="209"/>
      <c r="Q239" s="209"/>
      <c r="R239" s="209"/>
      <c r="S239" s="209"/>
      <c r="T239" s="210"/>
      <c r="AT239" s="211" t="s">
        <v>146</v>
      </c>
      <c r="AU239" s="211" t="s">
        <v>142</v>
      </c>
      <c r="AV239" s="13" t="s">
        <v>88</v>
      </c>
      <c r="AW239" s="13" t="s">
        <v>33</v>
      </c>
      <c r="AX239" s="13" t="s">
        <v>72</v>
      </c>
      <c r="AY239" s="211" t="s">
        <v>131</v>
      </c>
    </row>
    <row r="240" spans="1:65" s="15" customFormat="1" ht="11.25">
      <c r="B240" s="234"/>
      <c r="C240" s="235"/>
      <c r="D240" s="202" t="s">
        <v>146</v>
      </c>
      <c r="E240" s="236" t="s">
        <v>19</v>
      </c>
      <c r="F240" s="237" t="s">
        <v>462</v>
      </c>
      <c r="G240" s="235"/>
      <c r="H240" s="236" t="s">
        <v>19</v>
      </c>
      <c r="I240" s="238"/>
      <c r="J240" s="235"/>
      <c r="K240" s="235"/>
      <c r="L240" s="239"/>
      <c r="M240" s="240"/>
      <c r="N240" s="241"/>
      <c r="O240" s="241"/>
      <c r="P240" s="241"/>
      <c r="Q240" s="241"/>
      <c r="R240" s="241"/>
      <c r="S240" s="241"/>
      <c r="T240" s="242"/>
      <c r="AT240" s="243" t="s">
        <v>146</v>
      </c>
      <c r="AU240" s="243" t="s">
        <v>142</v>
      </c>
      <c r="AV240" s="15" t="s">
        <v>80</v>
      </c>
      <c r="AW240" s="15" t="s">
        <v>33</v>
      </c>
      <c r="AX240" s="15" t="s">
        <v>72</v>
      </c>
      <c r="AY240" s="243" t="s">
        <v>131</v>
      </c>
    </row>
    <row r="241" spans="1:65" s="13" customFormat="1" ht="11.25">
      <c r="B241" s="200"/>
      <c r="C241" s="201"/>
      <c r="D241" s="202" t="s">
        <v>146</v>
      </c>
      <c r="E241" s="203" t="s">
        <v>19</v>
      </c>
      <c r="F241" s="204" t="s">
        <v>377</v>
      </c>
      <c r="G241" s="201"/>
      <c r="H241" s="205">
        <v>4.6749999999999998</v>
      </c>
      <c r="I241" s="206"/>
      <c r="J241" s="201"/>
      <c r="K241" s="201"/>
      <c r="L241" s="207"/>
      <c r="M241" s="208"/>
      <c r="N241" s="209"/>
      <c r="O241" s="209"/>
      <c r="P241" s="209"/>
      <c r="Q241" s="209"/>
      <c r="R241" s="209"/>
      <c r="S241" s="209"/>
      <c r="T241" s="210"/>
      <c r="AT241" s="211" t="s">
        <v>146</v>
      </c>
      <c r="AU241" s="211" t="s">
        <v>142</v>
      </c>
      <c r="AV241" s="13" t="s">
        <v>88</v>
      </c>
      <c r="AW241" s="13" t="s">
        <v>33</v>
      </c>
      <c r="AX241" s="13" t="s">
        <v>72</v>
      </c>
      <c r="AY241" s="211" t="s">
        <v>131</v>
      </c>
    </row>
    <row r="242" spans="1:65" s="15" customFormat="1" ht="11.25">
      <c r="B242" s="234"/>
      <c r="C242" s="235"/>
      <c r="D242" s="202" t="s">
        <v>146</v>
      </c>
      <c r="E242" s="236" t="s">
        <v>19</v>
      </c>
      <c r="F242" s="237" t="s">
        <v>463</v>
      </c>
      <c r="G242" s="235"/>
      <c r="H242" s="236" t="s">
        <v>19</v>
      </c>
      <c r="I242" s="238"/>
      <c r="J242" s="235"/>
      <c r="K242" s="235"/>
      <c r="L242" s="239"/>
      <c r="M242" s="240"/>
      <c r="N242" s="241"/>
      <c r="O242" s="241"/>
      <c r="P242" s="241"/>
      <c r="Q242" s="241"/>
      <c r="R242" s="241"/>
      <c r="S242" s="241"/>
      <c r="T242" s="242"/>
      <c r="AT242" s="243" t="s">
        <v>146</v>
      </c>
      <c r="AU242" s="243" t="s">
        <v>142</v>
      </c>
      <c r="AV242" s="15" t="s">
        <v>80</v>
      </c>
      <c r="AW242" s="15" t="s">
        <v>33</v>
      </c>
      <c r="AX242" s="15" t="s">
        <v>72</v>
      </c>
      <c r="AY242" s="243" t="s">
        <v>131</v>
      </c>
    </row>
    <row r="243" spans="1:65" s="13" customFormat="1" ht="11.25">
      <c r="B243" s="200"/>
      <c r="C243" s="201"/>
      <c r="D243" s="202" t="s">
        <v>146</v>
      </c>
      <c r="E243" s="203" t="s">
        <v>19</v>
      </c>
      <c r="F243" s="204" t="s">
        <v>464</v>
      </c>
      <c r="G243" s="201"/>
      <c r="H243" s="205">
        <v>0.78</v>
      </c>
      <c r="I243" s="206"/>
      <c r="J243" s="201"/>
      <c r="K243" s="201"/>
      <c r="L243" s="207"/>
      <c r="M243" s="208"/>
      <c r="N243" s="209"/>
      <c r="O243" s="209"/>
      <c r="P243" s="209"/>
      <c r="Q243" s="209"/>
      <c r="R243" s="209"/>
      <c r="S243" s="209"/>
      <c r="T243" s="210"/>
      <c r="AT243" s="211" t="s">
        <v>146</v>
      </c>
      <c r="AU243" s="211" t="s">
        <v>142</v>
      </c>
      <c r="AV243" s="13" t="s">
        <v>88</v>
      </c>
      <c r="AW243" s="13" t="s">
        <v>33</v>
      </c>
      <c r="AX243" s="13" t="s">
        <v>72</v>
      </c>
      <c r="AY243" s="211" t="s">
        <v>131</v>
      </c>
    </row>
    <row r="244" spans="1:65" s="14" customFormat="1" ht="11.25">
      <c r="B244" s="212"/>
      <c r="C244" s="213"/>
      <c r="D244" s="202" t="s">
        <v>146</v>
      </c>
      <c r="E244" s="214" t="s">
        <v>19</v>
      </c>
      <c r="F244" s="215" t="s">
        <v>148</v>
      </c>
      <c r="G244" s="213"/>
      <c r="H244" s="216">
        <v>8.1329999999999991</v>
      </c>
      <c r="I244" s="217"/>
      <c r="J244" s="213"/>
      <c r="K244" s="213"/>
      <c r="L244" s="218"/>
      <c r="M244" s="219"/>
      <c r="N244" s="220"/>
      <c r="O244" s="220"/>
      <c r="P244" s="220"/>
      <c r="Q244" s="220"/>
      <c r="R244" s="220"/>
      <c r="S244" s="220"/>
      <c r="T244" s="221"/>
      <c r="AT244" s="222" t="s">
        <v>146</v>
      </c>
      <c r="AU244" s="222" t="s">
        <v>142</v>
      </c>
      <c r="AV244" s="14" t="s">
        <v>142</v>
      </c>
      <c r="AW244" s="14" t="s">
        <v>33</v>
      </c>
      <c r="AX244" s="14" t="s">
        <v>80</v>
      </c>
      <c r="AY244" s="222" t="s">
        <v>131</v>
      </c>
    </row>
    <row r="245" spans="1:65" s="2" customFormat="1" ht="24.2" customHeight="1">
      <c r="A245" s="38"/>
      <c r="B245" s="39"/>
      <c r="C245" s="182" t="s">
        <v>465</v>
      </c>
      <c r="D245" s="182" t="s">
        <v>136</v>
      </c>
      <c r="E245" s="183" t="s">
        <v>466</v>
      </c>
      <c r="F245" s="184" t="s">
        <v>467</v>
      </c>
      <c r="G245" s="185" t="s">
        <v>139</v>
      </c>
      <c r="H245" s="186">
        <v>1.95</v>
      </c>
      <c r="I245" s="187"/>
      <c r="J245" s="188">
        <f>ROUND(I245*H245,2)</f>
        <v>0</v>
      </c>
      <c r="K245" s="184" t="s">
        <v>140</v>
      </c>
      <c r="L245" s="43"/>
      <c r="M245" s="189" t="s">
        <v>19</v>
      </c>
      <c r="N245" s="190" t="s">
        <v>44</v>
      </c>
      <c r="O245" s="68"/>
      <c r="P245" s="191">
        <f>O245*H245</f>
        <v>0</v>
      </c>
      <c r="Q245" s="191">
        <v>0</v>
      </c>
      <c r="R245" s="191">
        <f>Q245*H245</f>
        <v>0</v>
      </c>
      <c r="S245" s="191">
        <v>0.27</v>
      </c>
      <c r="T245" s="192">
        <f>S245*H245</f>
        <v>0.52649999999999997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193" t="s">
        <v>141</v>
      </c>
      <c r="AT245" s="193" t="s">
        <v>136</v>
      </c>
      <c r="AU245" s="193" t="s">
        <v>142</v>
      </c>
      <c r="AY245" s="21" t="s">
        <v>131</v>
      </c>
      <c r="BE245" s="194">
        <f>IF(N245="základní",J245,0)</f>
        <v>0</v>
      </c>
      <c r="BF245" s="194">
        <f>IF(N245="snížená",J245,0)</f>
        <v>0</v>
      </c>
      <c r="BG245" s="194">
        <f>IF(N245="zákl. přenesená",J245,0)</f>
        <v>0</v>
      </c>
      <c r="BH245" s="194">
        <f>IF(N245="sníž. přenesená",J245,0)</f>
        <v>0</v>
      </c>
      <c r="BI245" s="194">
        <f>IF(N245="nulová",J245,0)</f>
        <v>0</v>
      </c>
      <c r="BJ245" s="21" t="s">
        <v>88</v>
      </c>
      <c r="BK245" s="194">
        <f>ROUND(I245*H245,2)</f>
        <v>0</v>
      </c>
      <c r="BL245" s="21" t="s">
        <v>141</v>
      </c>
      <c r="BM245" s="193" t="s">
        <v>468</v>
      </c>
    </row>
    <row r="246" spans="1:65" s="2" customFormat="1" ht="11.25">
      <c r="A246" s="38"/>
      <c r="B246" s="39"/>
      <c r="C246" s="40"/>
      <c r="D246" s="195" t="s">
        <v>144</v>
      </c>
      <c r="E246" s="40"/>
      <c r="F246" s="196" t="s">
        <v>469</v>
      </c>
      <c r="G246" s="40"/>
      <c r="H246" s="40"/>
      <c r="I246" s="197"/>
      <c r="J246" s="40"/>
      <c r="K246" s="40"/>
      <c r="L246" s="43"/>
      <c r="M246" s="198"/>
      <c r="N246" s="199"/>
      <c r="O246" s="68"/>
      <c r="P246" s="68"/>
      <c r="Q246" s="68"/>
      <c r="R246" s="68"/>
      <c r="S246" s="68"/>
      <c r="T246" s="69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T246" s="21" t="s">
        <v>144</v>
      </c>
      <c r="AU246" s="21" t="s">
        <v>142</v>
      </c>
    </row>
    <row r="247" spans="1:65" s="13" customFormat="1" ht="11.25">
      <c r="B247" s="200"/>
      <c r="C247" s="201"/>
      <c r="D247" s="202" t="s">
        <v>146</v>
      </c>
      <c r="E247" s="203" t="s">
        <v>19</v>
      </c>
      <c r="F247" s="204" t="s">
        <v>470</v>
      </c>
      <c r="G247" s="201"/>
      <c r="H247" s="205">
        <v>1.95</v>
      </c>
      <c r="I247" s="206"/>
      <c r="J247" s="201"/>
      <c r="K247" s="201"/>
      <c r="L247" s="207"/>
      <c r="M247" s="208"/>
      <c r="N247" s="209"/>
      <c r="O247" s="209"/>
      <c r="P247" s="209"/>
      <c r="Q247" s="209"/>
      <c r="R247" s="209"/>
      <c r="S247" s="209"/>
      <c r="T247" s="210"/>
      <c r="AT247" s="211" t="s">
        <v>146</v>
      </c>
      <c r="AU247" s="211" t="s">
        <v>142</v>
      </c>
      <c r="AV247" s="13" t="s">
        <v>88</v>
      </c>
      <c r="AW247" s="13" t="s">
        <v>33</v>
      </c>
      <c r="AX247" s="13" t="s">
        <v>72</v>
      </c>
      <c r="AY247" s="211" t="s">
        <v>131</v>
      </c>
    </row>
    <row r="248" spans="1:65" s="14" customFormat="1" ht="11.25">
      <c r="B248" s="212"/>
      <c r="C248" s="213"/>
      <c r="D248" s="202" t="s">
        <v>146</v>
      </c>
      <c r="E248" s="214" t="s">
        <v>19</v>
      </c>
      <c r="F248" s="215" t="s">
        <v>148</v>
      </c>
      <c r="G248" s="213"/>
      <c r="H248" s="216">
        <v>1.95</v>
      </c>
      <c r="I248" s="217"/>
      <c r="J248" s="213"/>
      <c r="K248" s="213"/>
      <c r="L248" s="218"/>
      <c r="M248" s="219"/>
      <c r="N248" s="220"/>
      <c r="O248" s="220"/>
      <c r="P248" s="220"/>
      <c r="Q248" s="220"/>
      <c r="R248" s="220"/>
      <c r="S248" s="220"/>
      <c r="T248" s="221"/>
      <c r="AT248" s="222" t="s">
        <v>146</v>
      </c>
      <c r="AU248" s="222" t="s">
        <v>142</v>
      </c>
      <c r="AV248" s="14" t="s">
        <v>142</v>
      </c>
      <c r="AW248" s="14" t="s">
        <v>33</v>
      </c>
      <c r="AX248" s="14" t="s">
        <v>80</v>
      </c>
      <c r="AY248" s="222" t="s">
        <v>131</v>
      </c>
    </row>
    <row r="249" spans="1:65" s="2" customFormat="1" ht="24.2" customHeight="1">
      <c r="A249" s="38"/>
      <c r="B249" s="39"/>
      <c r="C249" s="182" t="s">
        <v>471</v>
      </c>
      <c r="D249" s="182" t="s">
        <v>136</v>
      </c>
      <c r="E249" s="183" t="s">
        <v>472</v>
      </c>
      <c r="F249" s="184" t="s">
        <v>473</v>
      </c>
      <c r="G249" s="185" t="s">
        <v>258</v>
      </c>
      <c r="H249" s="186">
        <v>1.5</v>
      </c>
      <c r="I249" s="187"/>
      <c r="J249" s="188">
        <f>ROUND(I249*H249,2)</f>
        <v>0</v>
      </c>
      <c r="K249" s="184" t="s">
        <v>140</v>
      </c>
      <c r="L249" s="43"/>
      <c r="M249" s="189" t="s">
        <v>19</v>
      </c>
      <c r="N249" s="190" t="s">
        <v>44</v>
      </c>
      <c r="O249" s="68"/>
      <c r="P249" s="191">
        <f>O249*H249</f>
        <v>0</v>
      </c>
      <c r="Q249" s="191">
        <v>4.7370000000000002E-2</v>
      </c>
      <c r="R249" s="191">
        <f>Q249*H249</f>
        <v>7.1055000000000007E-2</v>
      </c>
      <c r="S249" s="191">
        <v>0</v>
      </c>
      <c r="T249" s="192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193" t="s">
        <v>141</v>
      </c>
      <c r="AT249" s="193" t="s">
        <v>136</v>
      </c>
      <c r="AU249" s="193" t="s">
        <v>142</v>
      </c>
      <c r="AY249" s="21" t="s">
        <v>131</v>
      </c>
      <c r="BE249" s="194">
        <f>IF(N249="základní",J249,0)</f>
        <v>0</v>
      </c>
      <c r="BF249" s="194">
        <f>IF(N249="snížená",J249,0)</f>
        <v>0</v>
      </c>
      <c r="BG249" s="194">
        <f>IF(N249="zákl. přenesená",J249,0)</f>
        <v>0</v>
      </c>
      <c r="BH249" s="194">
        <f>IF(N249="sníž. přenesená",J249,0)</f>
        <v>0</v>
      </c>
      <c r="BI249" s="194">
        <f>IF(N249="nulová",J249,0)</f>
        <v>0</v>
      </c>
      <c r="BJ249" s="21" t="s">
        <v>88</v>
      </c>
      <c r="BK249" s="194">
        <f>ROUND(I249*H249,2)</f>
        <v>0</v>
      </c>
      <c r="BL249" s="21" t="s">
        <v>141</v>
      </c>
      <c r="BM249" s="193" t="s">
        <v>474</v>
      </c>
    </row>
    <row r="250" spans="1:65" s="2" customFormat="1" ht="11.25">
      <c r="A250" s="38"/>
      <c r="B250" s="39"/>
      <c r="C250" s="40"/>
      <c r="D250" s="195" t="s">
        <v>144</v>
      </c>
      <c r="E250" s="40"/>
      <c r="F250" s="196" t="s">
        <v>475</v>
      </c>
      <c r="G250" s="40"/>
      <c r="H250" s="40"/>
      <c r="I250" s="197"/>
      <c r="J250" s="40"/>
      <c r="K250" s="40"/>
      <c r="L250" s="43"/>
      <c r="M250" s="198"/>
      <c r="N250" s="199"/>
      <c r="O250" s="68"/>
      <c r="P250" s="68"/>
      <c r="Q250" s="68"/>
      <c r="R250" s="68"/>
      <c r="S250" s="68"/>
      <c r="T250" s="69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T250" s="21" t="s">
        <v>144</v>
      </c>
      <c r="AU250" s="21" t="s">
        <v>142</v>
      </c>
    </row>
    <row r="251" spans="1:65" s="2" customFormat="1" ht="24.2" customHeight="1">
      <c r="A251" s="38"/>
      <c r="B251" s="39"/>
      <c r="C251" s="182" t="s">
        <v>476</v>
      </c>
      <c r="D251" s="182" t="s">
        <v>136</v>
      </c>
      <c r="E251" s="183" t="s">
        <v>477</v>
      </c>
      <c r="F251" s="184" t="s">
        <v>478</v>
      </c>
      <c r="G251" s="185" t="s">
        <v>258</v>
      </c>
      <c r="H251" s="186">
        <v>1.25</v>
      </c>
      <c r="I251" s="187"/>
      <c r="J251" s="188">
        <f>ROUND(I251*H251,2)</f>
        <v>0</v>
      </c>
      <c r="K251" s="184" t="s">
        <v>140</v>
      </c>
      <c r="L251" s="43"/>
      <c r="M251" s="189" t="s">
        <v>19</v>
      </c>
      <c r="N251" s="190" t="s">
        <v>44</v>
      </c>
      <c r="O251" s="68"/>
      <c r="P251" s="191">
        <f>O251*H251</f>
        <v>0</v>
      </c>
      <c r="Q251" s="191">
        <v>0</v>
      </c>
      <c r="R251" s="191">
        <f>Q251*H251</f>
        <v>0</v>
      </c>
      <c r="S251" s="191">
        <v>4.2000000000000003E-2</v>
      </c>
      <c r="T251" s="192">
        <f>S251*H251</f>
        <v>5.2500000000000005E-2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193" t="s">
        <v>141</v>
      </c>
      <c r="AT251" s="193" t="s">
        <v>136</v>
      </c>
      <c r="AU251" s="193" t="s">
        <v>142</v>
      </c>
      <c r="AY251" s="21" t="s">
        <v>131</v>
      </c>
      <c r="BE251" s="194">
        <f>IF(N251="základní",J251,0)</f>
        <v>0</v>
      </c>
      <c r="BF251" s="194">
        <f>IF(N251="snížená",J251,0)</f>
        <v>0</v>
      </c>
      <c r="BG251" s="194">
        <f>IF(N251="zákl. přenesená",J251,0)</f>
        <v>0</v>
      </c>
      <c r="BH251" s="194">
        <f>IF(N251="sníž. přenesená",J251,0)</f>
        <v>0</v>
      </c>
      <c r="BI251" s="194">
        <f>IF(N251="nulová",J251,0)</f>
        <v>0</v>
      </c>
      <c r="BJ251" s="21" t="s">
        <v>88</v>
      </c>
      <c r="BK251" s="194">
        <f>ROUND(I251*H251,2)</f>
        <v>0</v>
      </c>
      <c r="BL251" s="21" t="s">
        <v>141</v>
      </c>
      <c r="BM251" s="193" t="s">
        <v>479</v>
      </c>
    </row>
    <row r="252" spans="1:65" s="2" customFormat="1" ht="11.25">
      <c r="A252" s="38"/>
      <c r="B252" s="39"/>
      <c r="C252" s="40"/>
      <c r="D252" s="195" t="s">
        <v>144</v>
      </c>
      <c r="E252" s="40"/>
      <c r="F252" s="196" t="s">
        <v>480</v>
      </c>
      <c r="G252" s="40"/>
      <c r="H252" s="40"/>
      <c r="I252" s="197"/>
      <c r="J252" s="40"/>
      <c r="K252" s="40"/>
      <c r="L252" s="43"/>
      <c r="M252" s="198"/>
      <c r="N252" s="199"/>
      <c r="O252" s="68"/>
      <c r="P252" s="68"/>
      <c r="Q252" s="68"/>
      <c r="R252" s="68"/>
      <c r="S252" s="68"/>
      <c r="T252" s="69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T252" s="21" t="s">
        <v>144</v>
      </c>
      <c r="AU252" s="21" t="s">
        <v>142</v>
      </c>
    </row>
    <row r="253" spans="1:65" s="2" customFormat="1" ht="16.5" customHeight="1">
      <c r="A253" s="38"/>
      <c r="B253" s="39"/>
      <c r="C253" s="182" t="s">
        <v>235</v>
      </c>
      <c r="D253" s="182" t="s">
        <v>136</v>
      </c>
      <c r="E253" s="183" t="s">
        <v>481</v>
      </c>
      <c r="F253" s="184" t="s">
        <v>482</v>
      </c>
      <c r="G253" s="185" t="s">
        <v>139</v>
      </c>
      <c r="H253" s="186">
        <v>4.6150000000000002</v>
      </c>
      <c r="I253" s="187"/>
      <c r="J253" s="188">
        <f>ROUND(I253*H253,2)</f>
        <v>0</v>
      </c>
      <c r="K253" s="184" t="s">
        <v>140</v>
      </c>
      <c r="L253" s="43"/>
      <c r="M253" s="189" t="s">
        <v>19</v>
      </c>
      <c r="N253" s="190" t="s">
        <v>44</v>
      </c>
      <c r="O253" s="68"/>
      <c r="P253" s="191">
        <f>O253*H253</f>
        <v>0</v>
      </c>
      <c r="Q253" s="191">
        <v>0</v>
      </c>
      <c r="R253" s="191">
        <f>Q253*H253</f>
        <v>0</v>
      </c>
      <c r="S253" s="191">
        <v>2.5000000000000001E-3</v>
      </c>
      <c r="T253" s="192">
        <f>S253*H253</f>
        <v>1.1537500000000001E-2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193" t="s">
        <v>141</v>
      </c>
      <c r="AT253" s="193" t="s">
        <v>136</v>
      </c>
      <c r="AU253" s="193" t="s">
        <v>142</v>
      </c>
      <c r="AY253" s="21" t="s">
        <v>131</v>
      </c>
      <c r="BE253" s="194">
        <f>IF(N253="základní",J253,0)</f>
        <v>0</v>
      </c>
      <c r="BF253" s="194">
        <f>IF(N253="snížená",J253,0)</f>
        <v>0</v>
      </c>
      <c r="BG253" s="194">
        <f>IF(N253="zákl. přenesená",J253,0)</f>
        <v>0</v>
      </c>
      <c r="BH253" s="194">
        <f>IF(N253="sníž. přenesená",J253,0)</f>
        <v>0</v>
      </c>
      <c r="BI253" s="194">
        <f>IF(N253="nulová",J253,0)</f>
        <v>0</v>
      </c>
      <c r="BJ253" s="21" t="s">
        <v>88</v>
      </c>
      <c r="BK253" s="194">
        <f>ROUND(I253*H253,2)</f>
        <v>0</v>
      </c>
      <c r="BL253" s="21" t="s">
        <v>141</v>
      </c>
      <c r="BM253" s="193" t="s">
        <v>483</v>
      </c>
    </row>
    <row r="254" spans="1:65" s="2" customFormat="1" ht="11.25">
      <c r="A254" s="38"/>
      <c r="B254" s="39"/>
      <c r="C254" s="40"/>
      <c r="D254" s="195" t="s">
        <v>144</v>
      </c>
      <c r="E254" s="40"/>
      <c r="F254" s="196" t="s">
        <v>484</v>
      </c>
      <c r="G254" s="40"/>
      <c r="H254" s="40"/>
      <c r="I254" s="197"/>
      <c r="J254" s="40"/>
      <c r="K254" s="40"/>
      <c r="L254" s="43"/>
      <c r="M254" s="198"/>
      <c r="N254" s="199"/>
      <c r="O254" s="68"/>
      <c r="P254" s="68"/>
      <c r="Q254" s="68"/>
      <c r="R254" s="68"/>
      <c r="S254" s="68"/>
      <c r="T254" s="69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T254" s="21" t="s">
        <v>144</v>
      </c>
      <c r="AU254" s="21" t="s">
        <v>142</v>
      </c>
    </row>
    <row r="255" spans="1:65" s="15" customFormat="1" ht="11.25">
      <c r="B255" s="234"/>
      <c r="C255" s="235"/>
      <c r="D255" s="202" t="s">
        <v>146</v>
      </c>
      <c r="E255" s="236" t="s">
        <v>19</v>
      </c>
      <c r="F255" s="237" t="s">
        <v>485</v>
      </c>
      <c r="G255" s="235"/>
      <c r="H255" s="236" t="s">
        <v>19</v>
      </c>
      <c r="I255" s="238"/>
      <c r="J255" s="235"/>
      <c r="K255" s="235"/>
      <c r="L255" s="239"/>
      <c r="M255" s="240"/>
      <c r="N255" s="241"/>
      <c r="O255" s="241"/>
      <c r="P255" s="241"/>
      <c r="Q255" s="241"/>
      <c r="R255" s="241"/>
      <c r="S255" s="241"/>
      <c r="T255" s="242"/>
      <c r="AT255" s="243" t="s">
        <v>146</v>
      </c>
      <c r="AU255" s="243" t="s">
        <v>142</v>
      </c>
      <c r="AV255" s="15" t="s">
        <v>80</v>
      </c>
      <c r="AW255" s="15" t="s">
        <v>33</v>
      </c>
      <c r="AX255" s="15" t="s">
        <v>72</v>
      </c>
      <c r="AY255" s="243" t="s">
        <v>131</v>
      </c>
    </row>
    <row r="256" spans="1:65" s="13" customFormat="1" ht="11.25">
      <c r="B256" s="200"/>
      <c r="C256" s="201"/>
      <c r="D256" s="202" t="s">
        <v>146</v>
      </c>
      <c r="E256" s="203" t="s">
        <v>19</v>
      </c>
      <c r="F256" s="204" t="s">
        <v>486</v>
      </c>
      <c r="G256" s="201"/>
      <c r="H256" s="205">
        <v>4.6150000000000002</v>
      </c>
      <c r="I256" s="206"/>
      <c r="J256" s="201"/>
      <c r="K256" s="201"/>
      <c r="L256" s="207"/>
      <c r="M256" s="208"/>
      <c r="N256" s="209"/>
      <c r="O256" s="209"/>
      <c r="P256" s="209"/>
      <c r="Q256" s="209"/>
      <c r="R256" s="209"/>
      <c r="S256" s="209"/>
      <c r="T256" s="210"/>
      <c r="AT256" s="211" t="s">
        <v>146</v>
      </c>
      <c r="AU256" s="211" t="s">
        <v>142</v>
      </c>
      <c r="AV256" s="13" t="s">
        <v>88</v>
      </c>
      <c r="AW256" s="13" t="s">
        <v>33</v>
      </c>
      <c r="AX256" s="13" t="s">
        <v>72</v>
      </c>
      <c r="AY256" s="211" t="s">
        <v>131</v>
      </c>
    </row>
    <row r="257" spans="1:65" s="14" customFormat="1" ht="11.25">
      <c r="B257" s="212"/>
      <c r="C257" s="213"/>
      <c r="D257" s="202" t="s">
        <v>146</v>
      </c>
      <c r="E257" s="214" t="s">
        <v>19</v>
      </c>
      <c r="F257" s="215" t="s">
        <v>148</v>
      </c>
      <c r="G257" s="213"/>
      <c r="H257" s="216">
        <v>4.6150000000000002</v>
      </c>
      <c r="I257" s="217"/>
      <c r="J257" s="213"/>
      <c r="K257" s="213"/>
      <c r="L257" s="218"/>
      <c r="M257" s="219"/>
      <c r="N257" s="220"/>
      <c r="O257" s="220"/>
      <c r="P257" s="220"/>
      <c r="Q257" s="220"/>
      <c r="R257" s="220"/>
      <c r="S257" s="220"/>
      <c r="T257" s="221"/>
      <c r="AT257" s="222" t="s">
        <v>146</v>
      </c>
      <c r="AU257" s="222" t="s">
        <v>142</v>
      </c>
      <c r="AV257" s="14" t="s">
        <v>142</v>
      </c>
      <c r="AW257" s="14" t="s">
        <v>33</v>
      </c>
      <c r="AX257" s="14" t="s">
        <v>80</v>
      </c>
      <c r="AY257" s="222" t="s">
        <v>131</v>
      </c>
    </row>
    <row r="258" spans="1:65" s="2" customFormat="1" ht="16.5" customHeight="1">
      <c r="A258" s="38"/>
      <c r="B258" s="39"/>
      <c r="C258" s="182" t="s">
        <v>487</v>
      </c>
      <c r="D258" s="182" t="s">
        <v>136</v>
      </c>
      <c r="E258" s="183" t="s">
        <v>488</v>
      </c>
      <c r="F258" s="184" t="s">
        <v>489</v>
      </c>
      <c r="G258" s="185" t="s">
        <v>258</v>
      </c>
      <c r="H258" s="186">
        <v>9.73</v>
      </c>
      <c r="I258" s="187"/>
      <c r="J258" s="188">
        <f>ROUND(I258*H258,2)</f>
        <v>0</v>
      </c>
      <c r="K258" s="184" t="s">
        <v>140</v>
      </c>
      <c r="L258" s="43"/>
      <c r="M258" s="189" t="s">
        <v>19</v>
      </c>
      <c r="N258" s="190" t="s">
        <v>44</v>
      </c>
      <c r="O258" s="68"/>
      <c r="P258" s="191">
        <f>O258*H258</f>
        <v>0</v>
      </c>
      <c r="Q258" s="191">
        <v>0</v>
      </c>
      <c r="R258" s="191">
        <f>Q258*H258</f>
        <v>0</v>
      </c>
      <c r="S258" s="191">
        <v>2.9999999999999997E-4</v>
      </c>
      <c r="T258" s="192">
        <f>S258*H258</f>
        <v>2.9189999999999997E-3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193" t="s">
        <v>141</v>
      </c>
      <c r="AT258" s="193" t="s">
        <v>136</v>
      </c>
      <c r="AU258" s="193" t="s">
        <v>142</v>
      </c>
      <c r="AY258" s="21" t="s">
        <v>131</v>
      </c>
      <c r="BE258" s="194">
        <f>IF(N258="základní",J258,0)</f>
        <v>0</v>
      </c>
      <c r="BF258" s="194">
        <f>IF(N258="snížená",J258,0)</f>
        <v>0</v>
      </c>
      <c r="BG258" s="194">
        <f>IF(N258="zákl. přenesená",J258,0)</f>
        <v>0</v>
      </c>
      <c r="BH258" s="194">
        <f>IF(N258="sníž. přenesená",J258,0)</f>
        <v>0</v>
      </c>
      <c r="BI258" s="194">
        <f>IF(N258="nulová",J258,0)</f>
        <v>0</v>
      </c>
      <c r="BJ258" s="21" t="s">
        <v>88</v>
      </c>
      <c r="BK258" s="194">
        <f>ROUND(I258*H258,2)</f>
        <v>0</v>
      </c>
      <c r="BL258" s="21" t="s">
        <v>141</v>
      </c>
      <c r="BM258" s="193" t="s">
        <v>490</v>
      </c>
    </row>
    <row r="259" spans="1:65" s="2" customFormat="1" ht="11.25">
      <c r="A259" s="38"/>
      <c r="B259" s="39"/>
      <c r="C259" s="40"/>
      <c r="D259" s="195" t="s">
        <v>144</v>
      </c>
      <c r="E259" s="40"/>
      <c r="F259" s="196" t="s">
        <v>491</v>
      </c>
      <c r="G259" s="40"/>
      <c r="H259" s="40"/>
      <c r="I259" s="197"/>
      <c r="J259" s="40"/>
      <c r="K259" s="40"/>
      <c r="L259" s="43"/>
      <c r="M259" s="198"/>
      <c r="N259" s="199"/>
      <c r="O259" s="68"/>
      <c r="P259" s="68"/>
      <c r="Q259" s="68"/>
      <c r="R259" s="68"/>
      <c r="S259" s="68"/>
      <c r="T259" s="69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T259" s="21" t="s">
        <v>144</v>
      </c>
      <c r="AU259" s="21" t="s">
        <v>142</v>
      </c>
    </row>
    <row r="260" spans="1:65" s="15" customFormat="1" ht="11.25">
      <c r="B260" s="234"/>
      <c r="C260" s="235"/>
      <c r="D260" s="202" t="s">
        <v>146</v>
      </c>
      <c r="E260" s="236" t="s">
        <v>19</v>
      </c>
      <c r="F260" s="237" t="s">
        <v>492</v>
      </c>
      <c r="G260" s="235"/>
      <c r="H260" s="236" t="s">
        <v>19</v>
      </c>
      <c r="I260" s="238"/>
      <c r="J260" s="235"/>
      <c r="K260" s="235"/>
      <c r="L260" s="239"/>
      <c r="M260" s="240"/>
      <c r="N260" s="241"/>
      <c r="O260" s="241"/>
      <c r="P260" s="241"/>
      <c r="Q260" s="241"/>
      <c r="R260" s="241"/>
      <c r="S260" s="241"/>
      <c r="T260" s="242"/>
      <c r="AT260" s="243" t="s">
        <v>146</v>
      </c>
      <c r="AU260" s="243" t="s">
        <v>142</v>
      </c>
      <c r="AV260" s="15" t="s">
        <v>80</v>
      </c>
      <c r="AW260" s="15" t="s">
        <v>33</v>
      </c>
      <c r="AX260" s="15" t="s">
        <v>72</v>
      </c>
      <c r="AY260" s="243" t="s">
        <v>131</v>
      </c>
    </row>
    <row r="261" spans="1:65" s="13" customFormat="1" ht="11.25">
      <c r="B261" s="200"/>
      <c r="C261" s="201"/>
      <c r="D261" s="202" t="s">
        <v>146</v>
      </c>
      <c r="E261" s="203" t="s">
        <v>19</v>
      </c>
      <c r="F261" s="204" t="s">
        <v>493</v>
      </c>
      <c r="G261" s="201"/>
      <c r="H261" s="205">
        <v>9.73</v>
      </c>
      <c r="I261" s="206"/>
      <c r="J261" s="201"/>
      <c r="K261" s="201"/>
      <c r="L261" s="207"/>
      <c r="M261" s="208"/>
      <c r="N261" s="209"/>
      <c r="O261" s="209"/>
      <c r="P261" s="209"/>
      <c r="Q261" s="209"/>
      <c r="R261" s="209"/>
      <c r="S261" s="209"/>
      <c r="T261" s="210"/>
      <c r="AT261" s="211" t="s">
        <v>146</v>
      </c>
      <c r="AU261" s="211" t="s">
        <v>142</v>
      </c>
      <c r="AV261" s="13" t="s">
        <v>88</v>
      </c>
      <c r="AW261" s="13" t="s">
        <v>33</v>
      </c>
      <c r="AX261" s="13" t="s">
        <v>72</v>
      </c>
      <c r="AY261" s="211" t="s">
        <v>131</v>
      </c>
    </row>
    <row r="262" spans="1:65" s="14" customFormat="1" ht="11.25">
      <c r="B262" s="212"/>
      <c r="C262" s="213"/>
      <c r="D262" s="202" t="s">
        <v>146</v>
      </c>
      <c r="E262" s="214" t="s">
        <v>19</v>
      </c>
      <c r="F262" s="215" t="s">
        <v>148</v>
      </c>
      <c r="G262" s="213"/>
      <c r="H262" s="216">
        <v>9.73</v>
      </c>
      <c r="I262" s="217"/>
      <c r="J262" s="213"/>
      <c r="K262" s="213"/>
      <c r="L262" s="218"/>
      <c r="M262" s="219"/>
      <c r="N262" s="220"/>
      <c r="O262" s="220"/>
      <c r="P262" s="220"/>
      <c r="Q262" s="220"/>
      <c r="R262" s="220"/>
      <c r="S262" s="220"/>
      <c r="T262" s="221"/>
      <c r="AT262" s="222" t="s">
        <v>146</v>
      </c>
      <c r="AU262" s="222" t="s">
        <v>142</v>
      </c>
      <c r="AV262" s="14" t="s">
        <v>142</v>
      </c>
      <c r="AW262" s="14" t="s">
        <v>33</v>
      </c>
      <c r="AX262" s="14" t="s">
        <v>80</v>
      </c>
      <c r="AY262" s="222" t="s">
        <v>131</v>
      </c>
    </row>
    <row r="263" spans="1:65" s="2" customFormat="1" ht="16.5" customHeight="1">
      <c r="A263" s="38"/>
      <c r="B263" s="39"/>
      <c r="C263" s="182" t="s">
        <v>494</v>
      </c>
      <c r="D263" s="182" t="s">
        <v>136</v>
      </c>
      <c r="E263" s="183" t="s">
        <v>495</v>
      </c>
      <c r="F263" s="184" t="s">
        <v>496</v>
      </c>
      <c r="G263" s="185" t="s">
        <v>258</v>
      </c>
      <c r="H263" s="186">
        <v>1.8</v>
      </c>
      <c r="I263" s="187"/>
      <c r="J263" s="188">
        <f>ROUND(I263*H263,2)</f>
        <v>0</v>
      </c>
      <c r="K263" s="184" t="s">
        <v>140</v>
      </c>
      <c r="L263" s="43"/>
      <c r="M263" s="189" t="s">
        <v>19</v>
      </c>
      <c r="N263" s="190" t="s">
        <v>44</v>
      </c>
      <c r="O263" s="68"/>
      <c r="P263" s="191">
        <f>O263*H263</f>
        <v>0</v>
      </c>
      <c r="Q263" s="191">
        <v>0</v>
      </c>
      <c r="R263" s="191">
        <f>Q263*H263</f>
        <v>0</v>
      </c>
      <c r="S263" s="191">
        <v>0</v>
      </c>
      <c r="T263" s="192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193" t="s">
        <v>141</v>
      </c>
      <c r="AT263" s="193" t="s">
        <v>136</v>
      </c>
      <c r="AU263" s="193" t="s">
        <v>142</v>
      </c>
      <c r="AY263" s="21" t="s">
        <v>131</v>
      </c>
      <c r="BE263" s="194">
        <f>IF(N263="základní",J263,0)</f>
        <v>0</v>
      </c>
      <c r="BF263" s="194">
        <f>IF(N263="snížená",J263,0)</f>
        <v>0</v>
      </c>
      <c r="BG263" s="194">
        <f>IF(N263="zákl. přenesená",J263,0)</f>
        <v>0</v>
      </c>
      <c r="BH263" s="194">
        <f>IF(N263="sníž. přenesená",J263,0)</f>
        <v>0</v>
      </c>
      <c r="BI263" s="194">
        <f>IF(N263="nulová",J263,0)</f>
        <v>0</v>
      </c>
      <c r="BJ263" s="21" t="s">
        <v>88</v>
      </c>
      <c r="BK263" s="194">
        <f>ROUND(I263*H263,2)</f>
        <v>0</v>
      </c>
      <c r="BL263" s="21" t="s">
        <v>141</v>
      </c>
      <c r="BM263" s="193" t="s">
        <v>497</v>
      </c>
    </row>
    <row r="264" spans="1:65" s="2" customFormat="1" ht="11.25">
      <c r="A264" s="38"/>
      <c r="B264" s="39"/>
      <c r="C264" s="40"/>
      <c r="D264" s="195" t="s">
        <v>144</v>
      </c>
      <c r="E264" s="40"/>
      <c r="F264" s="196" t="s">
        <v>498</v>
      </c>
      <c r="G264" s="40"/>
      <c r="H264" s="40"/>
      <c r="I264" s="197"/>
      <c r="J264" s="40"/>
      <c r="K264" s="40"/>
      <c r="L264" s="43"/>
      <c r="M264" s="198"/>
      <c r="N264" s="199"/>
      <c r="O264" s="68"/>
      <c r="P264" s="68"/>
      <c r="Q264" s="68"/>
      <c r="R264" s="68"/>
      <c r="S264" s="68"/>
      <c r="T264" s="69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T264" s="21" t="s">
        <v>144</v>
      </c>
      <c r="AU264" s="21" t="s">
        <v>142</v>
      </c>
    </row>
    <row r="265" spans="1:65" s="15" customFormat="1" ht="11.25">
      <c r="B265" s="234"/>
      <c r="C265" s="235"/>
      <c r="D265" s="202" t="s">
        <v>146</v>
      </c>
      <c r="E265" s="236" t="s">
        <v>19</v>
      </c>
      <c r="F265" s="237" t="s">
        <v>499</v>
      </c>
      <c r="G265" s="235"/>
      <c r="H265" s="236" t="s">
        <v>19</v>
      </c>
      <c r="I265" s="238"/>
      <c r="J265" s="235"/>
      <c r="K265" s="235"/>
      <c r="L265" s="239"/>
      <c r="M265" s="240"/>
      <c r="N265" s="241"/>
      <c r="O265" s="241"/>
      <c r="P265" s="241"/>
      <c r="Q265" s="241"/>
      <c r="R265" s="241"/>
      <c r="S265" s="241"/>
      <c r="T265" s="242"/>
      <c r="AT265" s="243" t="s">
        <v>146</v>
      </c>
      <c r="AU265" s="243" t="s">
        <v>142</v>
      </c>
      <c r="AV265" s="15" t="s">
        <v>80</v>
      </c>
      <c r="AW265" s="15" t="s">
        <v>33</v>
      </c>
      <c r="AX265" s="15" t="s">
        <v>72</v>
      </c>
      <c r="AY265" s="243" t="s">
        <v>131</v>
      </c>
    </row>
    <row r="266" spans="1:65" s="13" customFormat="1" ht="11.25">
      <c r="B266" s="200"/>
      <c r="C266" s="201"/>
      <c r="D266" s="202" t="s">
        <v>146</v>
      </c>
      <c r="E266" s="203" t="s">
        <v>19</v>
      </c>
      <c r="F266" s="204" t="s">
        <v>500</v>
      </c>
      <c r="G266" s="201"/>
      <c r="H266" s="205">
        <v>1.8</v>
      </c>
      <c r="I266" s="206"/>
      <c r="J266" s="201"/>
      <c r="K266" s="201"/>
      <c r="L266" s="207"/>
      <c r="M266" s="208"/>
      <c r="N266" s="209"/>
      <c r="O266" s="209"/>
      <c r="P266" s="209"/>
      <c r="Q266" s="209"/>
      <c r="R266" s="209"/>
      <c r="S266" s="209"/>
      <c r="T266" s="210"/>
      <c r="AT266" s="211" t="s">
        <v>146</v>
      </c>
      <c r="AU266" s="211" t="s">
        <v>142</v>
      </c>
      <c r="AV266" s="13" t="s">
        <v>88</v>
      </c>
      <c r="AW266" s="13" t="s">
        <v>33</v>
      </c>
      <c r="AX266" s="13" t="s">
        <v>72</v>
      </c>
      <c r="AY266" s="211" t="s">
        <v>131</v>
      </c>
    </row>
    <row r="267" spans="1:65" s="14" customFormat="1" ht="11.25">
      <c r="B267" s="212"/>
      <c r="C267" s="213"/>
      <c r="D267" s="202" t="s">
        <v>146</v>
      </c>
      <c r="E267" s="214" t="s">
        <v>19</v>
      </c>
      <c r="F267" s="215" t="s">
        <v>148</v>
      </c>
      <c r="G267" s="213"/>
      <c r="H267" s="216">
        <v>1.8</v>
      </c>
      <c r="I267" s="217"/>
      <c r="J267" s="213"/>
      <c r="K267" s="213"/>
      <c r="L267" s="218"/>
      <c r="M267" s="219"/>
      <c r="N267" s="220"/>
      <c r="O267" s="220"/>
      <c r="P267" s="220"/>
      <c r="Q267" s="220"/>
      <c r="R267" s="220"/>
      <c r="S267" s="220"/>
      <c r="T267" s="221"/>
      <c r="AT267" s="222" t="s">
        <v>146</v>
      </c>
      <c r="AU267" s="222" t="s">
        <v>142</v>
      </c>
      <c r="AV267" s="14" t="s">
        <v>142</v>
      </c>
      <c r="AW267" s="14" t="s">
        <v>33</v>
      </c>
      <c r="AX267" s="14" t="s">
        <v>80</v>
      </c>
      <c r="AY267" s="222" t="s">
        <v>131</v>
      </c>
    </row>
    <row r="268" spans="1:65" s="2" customFormat="1" ht="16.5" customHeight="1">
      <c r="A268" s="38"/>
      <c r="B268" s="39"/>
      <c r="C268" s="182" t="s">
        <v>501</v>
      </c>
      <c r="D268" s="182" t="s">
        <v>136</v>
      </c>
      <c r="E268" s="183" t="s">
        <v>502</v>
      </c>
      <c r="F268" s="184" t="s">
        <v>503</v>
      </c>
      <c r="G268" s="185" t="s">
        <v>316</v>
      </c>
      <c r="H268" s="186">
        <v>0.121</v>
      </c>
      <c r="I268" s="187"/>
      <c r="J268" s="188">
        <f>ROUND(I268*H268,2)</f>
        <v>0</v>
      </c>
      <c r="K268" s="184" t="s">
        <v>140</v>
      </c>
      <c r="L268" s="43"/>
      <c r="M268" s="189" t="s">
        <v>19</v>
      </c>
      <c r="N268" s="190" t="s">
        <v>44</v>
      </c>
      <c r="O268" s="68"/>
      <c r="P268" s="191">
        <f>O268*H268</f>
        <v>0</v>
      </c>
      <c r="Q268" s="191">
        <v>0</v>
      </c>
      <c r="R268" s="191">
        <f>Q268*H268</f>
        <v>0</v>
      </c>
      <c r="S268" s="191">
        <v>2.2000000000000002</v>
      </c>
      <c r="T268" s="192">
        <f>S268*H268</f>
        <v>0.26619999999999999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193" t="s">
        <v>141</v>
      </c>
      <c r="AT268" s="193" t="s">
        <v>136</v>
      </c>
      <c r="AU268" s="193" t="s">
        <v>142</v>
      </c>
      <c r="AY268" s="21" t="s">
        <v>131</v>
      </c>
      <c r="BE268" s="194">
        <f>IF(N268="základní",J268,0)</f>
        <v>0</v>
      </c>
      <c r="BF268" s="194">
        <f>IF(N268="snížená",J268,0)</f>
        <v>0</v>
      </c>
      <c r="BG268" s="194">
        <f>IF(N268="zákl. přenesená",J268,0)</f>
        <v>0</v>
      </c>
      <c r="BH268" s="194">
        <f>IF(N268="sníž. přenesená",J268,0)</f>
        <v>0</v>
      </c>
      <c r="BI268" s="194">
        <f>IF(N268="nulová",J268,0)</f>
        <v>0</v>
      </c>
      <c r="BJ268" s="21" t="s">
        <v>88</v>
      </c>
      <c r="BK268" s="194">
        <f>ROUND(I268*H268,2)</f>
        <v>0</v>
      </c>
      <c r="BL268" s="21" t="s">
        <v>141</v>
      </c>
      <c r="BM268" s="193" t="s">
        <v>504</v>
      </c>
    </row>
    <row r="269" spans="1:65" s="2" customFormat="1" ht="11.25">
      <c r="A269" s="38"/>
      <c r="B269" s="39"/>
      <c r="C269" s="40"/>
      <c r="D269" s="195" t="s">
        <v>144</v>
      </c>
      <c r="E269" s="40"/>
      <c r="F269" s="196" t="s">
        <v>505</v>
      </c>
      <c r="G269" s="40"/>
      <c r="H269" s="40"/>
      <c r="I269" s="197"/>
      <c r="J269" s="40"/>
      <c r="K269" s="40"/>
      <c r="L269" s="43"/>
      <c r="M269" s="198"/>
      <c r="N269" s="199"/>
      <c r="O269" s="68"/>
      <c r="P269" s="68"/>
      <c r="Q269" s="68"/>
      <c r="R269" s="68"/>
      <c r="S269" s="68"/>
      <c r="T269" s="69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T269" s="21" t="s">
        <v>144</v>
      </c>
      <c r="AU269" s="21" t="s">
        <v>142</v>
      </c>
    </row>
    <row r="270" spans="1:65" s="15" customFormat="1" ht="11.25">
      <c r="B270" s="234"/>
      <c r="C270" s="235"/>
      <c r="D270" s="202" t="s">
        <v>146</v>
      </c>
      <c r="E270" s="236" t="s">
        <v>19</v>
      </c>
      <c r="F270" s="237" t="s">
        <v>506</v>
      </c>
      <c r="G270" s="235"/>
      <c r="H270" s="236" t="s">
        <v>19</v>
      </c>
      <c r="I270" s="238"/>
      <c r="J270" s="235"/>
      <c r="K270" s="235"/>
      <c r="L270" s="239"/>
      <c r="M270" s="240"/>
      <c r="N270" s="241"/>
      <c r="O270" s="241"/>
      <c r="P270" s="241"/>
      <c r="Q270" s="241"/>
      <c r="R270" s="241"/>
      <c r="S270" s="241"/>
      <c r="T270" s="242"/>
      <c r="AT270" s="243" t="s">
        <v>146</v>
      </c>
      <c r="AU270" s="243" t="s">
        <v>142</v>
      </c>
      <c r="AV270" s="15" t="s">
        <v>80</v>
      </c>
      <c r="AW270" s="15" t="s">
        <v>33</v>
      </c>
      <c r="AX270" s="15" t="s">
        <v>72</v>
      </c>
      <c r="AY270" s="243" t="s">
        <v>131</v>
      </c>
    </row>
    <row r="271" spans="1:65" s="13" customFormat="1" ht="11.25">
      <c r="B271" s="200"/>
      <c r="C271" s="201"/>
      <c r="D271" s="202" t="s">
        <v>146</v>
      </c>
      <c r="E271" s="203" t="s">
        <v>19</v>
      </c>
      <c r="F271" s="204" t="s">
        <v>507</v>
      </c>
      <c r="G271" s="201"/>
      <c r="H271" s="205">
        <v>0.121</v>
      </c>
      <c r="I271" s="206"/>
      <c r="J271" s="201"/>
      <c r="K271" s="201"/>
      <c r="L271" s="207"/>
      <c r="M271" s="208"/>
      <c r="N271" s="209"/>
      <c r="O271" s="209"/>
      <c r="P271" s="209"/>
      <c r="Q271" s="209"/>
      <c r="R271" s="209"/>
      <c r="S271" s="209"/>
      <c r="T271" s="210"/>
      <c r="AT271" s="211" t="s">
        <v>146</v>
      </c>
      <c r="AU271" s="211" t="s">
        <v>142</v>
      </c>
      <c r="AV271" s="13" t="s">
        <v>88</v>
      </c>
      <c r="AW271" s="13" t="s">
        <v>33</v>
      </c>
      <c r="AX271" s="13" t="s">
        <v>72</v>
      </c>
      <c r="AY271" s="211" t="s">
        <v>131</v>
      </c>
    </row>
    <row r="272" spans="1:65" s="14" customFormat="1" ht="11.25">
      <c r="B272" s="212"/>
      <c r="C272" s="213"/>
      <c r="D272" s="202" t="s">
        <v>146</v>
      </c>
      <c r="E272" s="214" t="s">
        <v>19</v>
      </c>
      <c r="F272" s="215" t="s">
        <v>148</v>
      </c>
      <c r="G272" s="213"/>
      <c r="H272" s="216">
        <v>0.121</v>
      </c>
      <c r="I272" s="217"/>
      <c r="J272" s="213"/>
      <c r="K272" s="213"/>
      <c r="L272" s="218"/>
      <c r="M272" s="219"/>
      <c r="N272" s="220"/>
      <c r="O272" s="220"/>
      <c r="P272" s="220"/>
      <c r="Q272" s="220"/>
      <c r="R272" s="220"/>
      <c r="S272" s="220"/>
      <c r="T272" s="221"/>
      <c r="AT272" s="222" t="s">
        <v>146</v>
      </c>
      <c r="AU272" s="222" t="s">
        <v>142</v>
      </c>
      <c r="AV272" s="14" t="s">
        <v>142</v>
      </c>
      <c r="AW272" s="14" t="s">
        <v>33</v>
      </c>
      <c r="AX272" s="14" t="s">
        <v>80</v>
      </c>
      <c r="AY272" s="222" t="s">
        <v>131</v>
      </c>
    </row>
    <row r="273" spans="1:65" s="2" customFormat="1" ht="21.75" customHeight="1">
      <c r="A273" s="38"/>
      <c r="B273" s="39"/>
      <c r="C273" s="182" t="s">
        <v>508</v>
      </c>
      <c r="D273" s="182" t="s">
        <v>136</v>
      </c>
      <c r="E273" s="183" t="s">
        <v>509</v>
      </c>
      <c r="F273" s="184" t="s">
        <v>510</v>
      </c>
      <c r="G273" s="185" t="s">
        <v>173</v>
      </c>
      <c r="H273" s="186">
        <v>1</v>
      </c>
      <c r="I273" s="187"/>
      <c r="J273" s="188">
        <f>ROUND(I273*H273,2)</f>
        <v>0</v>
      </c>
      <c r="K273" s="184" t="s">
        <v>140</v>
      </c>
      <c r="L273" s="43"/>
      <c r="M273" s="189" t="s">
        <v>19</v>
      </c>
      <c r="N273" s="190" t="s">
        <v>44</v>
      </c>
      <c r="O273" s="68"/>
      <c r="P273" s="191">
        <f>O273*H273</f>
        <v>0</v>
      </c>
      <c r="Q273" s="191">
        <v>0</v>
      </c>
      <c r="R273" s="191">
        <f>Q273*H273</f>
        <v>0</v>
      </c>
      <c r="S273" s="191">
        <v>0.02</v>
      </c>
      <c r="T273" s="192">
        <f>S273*H273</f>
        <v>0.02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193" t="s">
        <v>141</v>
      </c>
      <c r="AT273" s="193" t="s">
        <v>136</v>
      </c>
      <c r="AU273" s="193" t="s">
        <v>142</v>
      </c>
      <c r="AY273" s="21" t="s">
        <v>131</v>
      </c>
      <c r="BE273" s="194">
        <f>IF(N273="základní",J273,0)</f>
        <v>0</v>
      </c>
      <c r="BF273" s="194">
        <f>IF(N273="snížená",J273,0)</f>
        <v>0</v>
      </c>
      <c r="BG273" s="194">
        <f>IF(N273="zákl. přenesená",J273,0)</f>
        <v>0</v>
      </c>
      <c r="BH273" s="194">
        <f>IF(N273="sníž. přenesená",J273,0)</f>
        <v>0</v>
      </c>
      <c r="BI273" s="194">
        <f>IF(N273="nulová",J273,0)</f>
        <v>0</v>
      </c>
      <c r="BJ273" s="21" t="s">
        <v>88</v>
      </c>
      <c r="BK273" s="194">
        <f>ROUND(I273*H273,2)</f>
        <v>0</v>
      </c>
      <c r="BL273" s="21" t="s">
        <v>141</v>
      </c>
      <c r="BM273" s="193" t="s">
        <v>511</v>
      </c>
    </row>
    <row r="274" spans="1:65" s="2" customFormat="1" ht="11.25">
      <c r="A274" s="38"/>
      <c r="B274" s="39"/>
      <c r="C274" s="40"/>
      <c r="D274" s="195" t="s">
        <v>144</v>
      </c>
      <c r="E274" s="40"/>
      <c r="F274" s="196" t="s">
        <v>512</v>
      </c>
      <c r="G274" s="40"/>
      <c r="H274" s="40"/>
      <c r="I274" s="197"/>
      <c r="J274" s="40"/>
      <c r="K274" s="40"/>
      <c r="L274" s="43"/>
      <c r="M274" s="198"/>
      <c r="N274" s="199"/>
      <c r="O274" s="68"/>
      <c r="P274" s="68"/>
      <c r="Q274" s="68"/>
      <c r="R274" s="68"/>
      <c r="S274" s="68"/>
      <c r="T274" s="69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T274" s="21" t="s">
        <v>144</v>
      </c>
      <c r="AU274" s="21" t="s">
        <v>142</v>
      </c>
    </row>
    <row r="275" spans="1:65" s="13" customFormat="1" ht="11.25">
      <c r="B275" s="200"/>
      <c r="C275" s="201"/>
      <c r="D275" s="202" t="s">
        <v>146</v>
      </c>
      <c r="E275" s="203" t="s">
        <v>19</v>
      </c>
      <c r="F275" s="204" t="s">
        <v>513</v>
      </c>
      <c r="G275" s="201"/>
      <c r="H275" s="205">
        <v>1</v>
      </c>
      <c r="I275" s="206"/>
      <c r="J275" s="201"/>
      <c r="K275" s="201"/>
      <c r="L275" s="207"/>
      <c r="M275" s="208"/>
      <c r="N275" s="209"/>
      <c r="O275" s="209"/>
      <c r="P275" s="209"/>
      <c r="Q275" s="209"/>
      <c r="R275" s="209"/>
      <c r="S275" s="209"/>
      <c r="T275" s="210"/>
      <c r="AT275" s="211" t="s">
        <v>146</v>
      </c>
      <c r="AU275" s="211" t="s">
        <v>142</v>
      </c>
      <c r="AV275" s="13" t="s">
        <v>88</v>
      </c>
      <c r="AW275" s="13" t="s">
        <v>33</v>
      </c>
      <c r="AX275" s="13" t="s">
        <v>72</v>
      </c>
      <c r="AY275" s="211" t="s">
        <v>131</v>
      </c>
    </row>
    <row r="276" spans="1:65" s="14" customFormat="1" ht="11.25">
      <c r="B276" s="212"/>
      <c r="C276" s="213"/>
      <c r="D276" s="202" t="s">
        <v>146</v>
      </c>
      <c r="E276" s="214" t="s">
        <v>19</v>
      </c>
      <c r="F276" s="215" t="s">
        <v>148</v>
      </c>
      <c r="G276" s="213"/>
      <c r="H276" s="216">
        <v>1</v>
      </c>
      <c r="I276" s="217"/>
      <c r="J276" s="213"/>
      <c r="K276" s="213"/>
      <c r="L276" s="218"/>
      <c r="M276" s="219"/>
      <c r="N276" s="220"/>
      <c r="O276" s="220"/>
      <c r="P276" s="220"/>
      <c r="Q276" s="220"/>
      <c r="R276" s="220"/>
      <c r="S276" s="220"/>
      <c r="T276" s="221"/>
      <c r="AT276" s="222" t="s">
        <v>146</v>
      </c>
      <c r="AU276" s="222" t="s">
        <v>142</v>
      </c>
      <c r="AV276" s="14" t="s">
        <v>142</v>
      </c>
      <c r="AW276" s="14" t="s">
        <v>33</v>
      </c>
      <c r="AX276" s="14" t="s">
        <v>80</v>
      </c>
      <c r="AY276" s="222" t="s">
        <v>131</v>
      </c>
    </row>
    <row r="277" spans="1:65" s="2" customFormat="1" ht="16.5" customHeight="1">
      <c r="A277" s="38"/>
      <c r="B277" s="39"/>
      <c r="C277" s="182" t="s">
        <v>514</v>
      </c>
      <c r="D277" s="182" t="s">
        <v>136</v>
      </c>
      <c r="E277" s="183" t="s">
        <v>515</v>
      </c>
      <c r="F277" s="184" t="s">
        <v>516</v>
      </c>
      <c r="G277" s="185" t="s">
        <v>517</v>
      </c>
      <c r="H277" s="186">
        <v>144.67400000000001</v>
      </c>
      <c r="I277" s="187"/>
      <c r="J277" s="188">
        <f>ROUND(I277*H277,2)</f>
        <v>0</v>
      </c>
      <c r="K277" s="184" t="s">
        <v>140</v>
      </c>
      <c r="L277" s="43"/>
      <c r="M277" s="189" t="s">
        <v>19</v>
      </c>
      <c r="N277" s="190" t="s">
        <v>44</v>
      </c>
      <c r="O277" s="68"/>
      <c r="P277" s="191">
        <f>O277*H277</f>
        <v>0</v>
      </c>
      <c r="Q277" s="191">
        <v>5.0000000000000002E-5</v>
      </c>
      <c r="R277" s="191">
        <f>Q277*H277</f>
        <v>7.2337000000000009E-3</v>
      </c>
      <c r="S277" s="191">
        <v>0</v>
      </c>
      <c r="T277" s="192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193" t="s">
        <v>141</v>
      </c>
      <c r="AT277" s="193" t="s">
        <v>136</v>
      </c>
      <c r="AU277" s="193" t="s">
        <v>142</v>
      </c>
      <c r="AY277" s="21" t="s">
        <v>131</v>
      </c>
      <c r="BE277" s="194">
        <f>IF(N277="základní",J277,0)</f>
        <v>0</v>
      </c>
      <c r="BF277" s="194">
        <f>IF(N277="snížená",J277,0)</f>
        <v>0</v>
      </c>
      <c r="BG277" s="194">
        <f>IF(N277="zákl. přenesená",J277,0)</f>
        <v>0</v>
      </c>
      <c r="BH277" s="194">
        <f>IF(N277="sníž. přenesená",J277,0)</f>
        <v>0</v>
      </c>
      <c r="BI277" s="194">
        <f>IF(N277="nulová",J277,0)</f>
        <v>0</v>
      </c>
      <c r="BJ277" s="21" t="s">
        <v>88</v>
      </c>
      <c r="BK277" s="194">
        <f>ROUND(I277*H277,2)</f>
        <v>0</v>
      </c>
      <c r="BL277" s="21" t="s">
        <v>141</v>
      </c>
      <c r="BM277" s="193" t="s">
        <v>518</v>
      </c>
    </row>
    <row r="278" spans="1:65" s="2" customFormat="1" ht="11.25">
      <c r="A278" s="38"/>
      <c r="B278" s="39"/>
      <c r="C278" s="40"/>
      <c r="D278" s="195" t="s">
        <v>144</v>
      </c>
      <c r="E278" s="40"/>
      <c r="F278" s="196" t="s">
        <v>519</v>
      </c>
      <c r="G278" s="40"/>
      <c r="H278" s="40"/>
      <c r="I278" s="197"/>
      <c r="J278" s="40"/>
      <c r="K278" s="40"/>
      <c r="L278" s="43"/>
      <c r="M278" s="198"/>
      <c r="N278" s="199"/>
      <c r="O278" s="68"/>
      <c r="P278" s="68"/>
      <c r="Q278" s="68"/>
      <c r="R278" s="68"/>
      <c r="S278" s="68"/>
      <c r="T278" s="69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T278" s="21" t="s">
        <v>144</v>
      </c>
      <c r="AU278" s="21" t="s">
        <v>142</v>
      </c>
    </row>
    <row r="279" spans="1:65" s="15" customFormat="1" ht="11.25">
      <c r="B279" s="234"/>
      <c r="C279" s="235"/>
      <c r="D279" s="202" t="s">
        <v>146</v>
      </c>
      <c r="E279" s="236" t="s">
        <v>19</v>
      </c>
      <c r="F279" s="237" t="s">
        <v>520</v>
      </c>
      <c r="G279" s="235"/>
      <c r="H279" s="236" t="s">
        <v>19</v>
      </c>
      <c r="I279" s="238"/>
      <c r="J279" s="235"/>
      <c r="K279" s="235"/>
      <c r="L279" s="239"/>
      <c r="M279" s="240"/>
      <c r="N279" s="241"/>
      <c r="O279" s="241"/>
      <c r="P279" s="241"/>
      <c r="Q279" s="241"/>
      <c r="R279" s="241"/>
      <c r="S279" s="241"/>
      <c r="T279" s="242"/>
      <c r="AT279" s="243" t="s">
        <v>146</v>
      </c>
      <c r="AU279" s="243" t="s">
        <v>142</v>
      </c>
      <c r="AV279" s="15" t="s">
        <v>80</v>
      </c>
      <c r="AW279" s="15" t="s">
        <v>33</v>
      </c>
      <c r="AX279" s="15" t="s">
        <v>72</v>
      </c>
      <c r="AY279" s="243" t="s">
        <v>131</v>
      </c>
    </row>
    <row r="280" spans="1:65" s="13" customFormat="1" ht="11.25">
      <c r="B280" s="200"/>
      <c r="C280" s="201"/>
      <c r="D280" s="202" t="s">
        <v>146</v>
      </c>
      <c r="E280" s="203" t="s">
        <v>19</v>
      </c>
      <c r="F280" s="204" t="s">
        <v>521</v>
      </c>
      <c r="G280" s="201"/>
      <c r="H280" s="205">
        <v>144.67400000000001</v>
      </c>
      <c r="I280" s="206"/>
      <c r="J280" s="201"/>
      <c r="K280" s="201"/>
      <c r="L280" s="207"/>
      <c r="M280" s="208"/>
      <c r="N280" s="209"/>
      <c r="O280" s="209"/>
      <c r="P280" s="209"/>
      <c r="Q280" s="209"/>
      <c r="R280" s="209"/>
      <c r="S280" s="209"/>
      <c r="T280" s="210"/>
      <c r="AT280" s="211" t="s">
        <v>146</v>
      </c>
      <c r="AU280" s="211" t="s">
        <v>142</v>
      </c>
      <c r="AV280" s="13" t="s">
        <v>88</v>
      </c>
      <c r="AW280" s="13" t="s">
        <v>33</v>
      </c>
      <c r="AX280" s="13" t="s">
        <v>72</v>
      </c>
      <c r="AY280" s="211" t="s">
        <v>131</v>
      </c>
    </row>
    <row r="281" spans="1:65" s="14" customFormat="1" ht="11.25">
      <c r="B281" s="212"/>
      <c r="C281" s="213"/>
      <c r="D281" s="202" t="s">
        <v>146</v>
      </c>
      <c r="E281" s="214" t="s">
        <v>19</v>
      </c>
      <c r="F281" s="215" t="s">
        <v>148</v>
      </c>
      <c r="G281" s="213"/>
      <c r="H281" s="216">
        <v>144.67400000000001</v>
      </c>
      <c r="I281" s="217"/>
      <c r="J281" s="213"/>
      <c r="K281" s="213"/>
      <c r="L281" s="218"/>
      <c r="M281" s="219"/>
      <c r="N281" s="220"/>
      <c r="O281" s="220"/>
      <c r="P281" s="220"/>
      <c r="Q281" s="220"/>
      <c r="R281" s="220"/>
      <c r="S281" s="220"/>
      <c r="T281" s="221"/>
      <c r="AT281" s="222" t="s">
        <v>146</v>
      </c>
      <c r="AU281" s="222" t="s">
        <v>142</v>
      </c>
      <c r="AV281" s="14" t="s">
        <v>142</v>
      </c>
      <c r="AW281" s="14" t="s">
        <v>33</v>
      </c>
      <c r="AX281" s="14" t="s">
        <v>80</v>
      </c>
      <c r="AY281" s="222" t="s">
        <v>131</v>
      </c>
    </row>
    <row r="282" spans="1:65" s="12" customFormat="1" ht="22.9" customHeight="1">
      <c r="B282" s="166"/>
      <c r="C282" s="167"/>
      <c r="D282" s="168" t="s">
        <v>71</v>
      </c>
      <c r="E282" s="180" t="s">
        <v>193</v>
      </c>
      <c r="F282" s="180" t="s">
        <v>194</v>
      </c>
      <c r="G282" s="167"/>
      <c r="H282" s="167"/>
      <c r="I282" s="170"/>
      <c r="J282" s="181">
        <f>BK282</f>
        <v>0</v>
      </c>
      <c r="K282" s="167"/>
      <c r="L282" s="172"/>
      <c r="M282" s="173"/>
      <c r="N282" s="174"/>
      <c r="O282" s="174"/>
      <c r="P282" s="175">
        <f>SUM(P283:P291)</f>
        <v>0</v>
      </c>
      <c r="Q282" s="174"/>
      <c r="R282" s="175">
        <f>SUM(R283:R291)</f>
        <v>0</v>
      </c>
      <c r="S282" s="174"/>
      <c r="T282" s="176">
        <f>SUM(T283:T291)</f>
        <v>0</v>
      </c>
      <c r="AR282" s="177" t="s">
        <v>80</v>
      </c>
      <c r="AT282" s="178" t="s">
        <v>71</v>
      </c>
      <c r="AU282" s="178" t="s">
        <v>80</v>
      </c>
      <c r="AY282" s="177" t="s">
        <v>131</v>
      </c>
      <c r="BK282" s="179">
        <f>SUM(BK283:BK291)</f>
        <v>0</v>
      </c>
    </row>
    <row r="283" spans="1:65" s="2" customFormat="1" ht="24.2" customHeight="1">
      <c r="A283" s="38"/>
      <c r="B283" s="39"/>
      <c r="C283" s="182" t="s">
        <v>522</v>
      </c>
      <c r="D283" s="182" t="s">
        <v>136</v>
      </c>
      <c r="E283" s="183" t="s">
        <v>523</v>
      </c>
      <c r="F283" s="184" t="s">
        <v>524</v>
      </c>
      <c r="G283" s="185" t="s">
        <v>197</v>
      </c>
      <c r="H283" s="186">
        <v>8.1809999999999992</v>
      </c>
      <c r="I283" s="187"/>
      <c r="J283" s="188">
        <f>ROUND(I283*H283,2)</f>
        <v>0</v>
      </c>
      <c r="K283" s="184" t="s">
        <v>140</v>
      </c>
      <c r="L283" s="43"/>
      <c r="M283" s="189" t="s">
        <v>19</v>
      </c>
      <c r="N283" s="190" t="s">
        <v>44</v>
      </c>
      <c r="O283" s="68"/>
      <c r="P283" s="191">
        <f>O283*H283</f>
        <v>0</v>
      </c>
      <c r="Q283" s="191">
        <v>0</v>
      </c>
      <c r="R283" s="191">
        <f>Q283*H283</f>
        <v>0</v>
      </c>
      <c r="S283" s="191">
        <v>0</v>
      </c>
      <c r="T283" s="192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193" t="s">
        <v>141</v>
      </c>
      <c r="AT283" s="193" t="s">
        <v>136</v>
      </c>
      <c r="AU283" s="193" t="s">
        <v>88</v>
      </c>
      <c r="AY283" s="21" t="s">
        <v>131</v>
      </c>
      <c r="BE283" s="194">
        <f>IF(N283="základní",J283,0)</f>
        <v>0</v>
      </c>
      <c r="BF283" s="194">
        <f>IF(N283="snížená",J283,0)</f>
        <v>0</v>
      </c>
      <c r="BG283" s="194">
        <f>IF(N283="zákl. přenesená",J283,0)</f>
        <v>0</v>
      </c>
      <c r="BH283" s="194">
        <f>IF(N283="sníž. přenesená",J283,0)</f>
        <v>0</v>
      </c>
      <c r="BI283" s="194">
        <f>IF(N283="nulová",J283,0)</f>
        <v>0</v>
      </c>
      <c r="BJ283" s="21" t="s">
        <v>88</v>
      </c>
      <c r="BK283" s="194">
        <f>ROUND(I283*H283,2)</f>
        <v>0</v>
      </c>
      <c r="BL283" s="21" t="s">
        <v>141</v>
      </c>
      <c r="BM283" s="193" t="s">
        <v>525</v>
      </c>
    </row>
    <row r="284" spans="1:65" s="2" customFormat="1" ht="11.25">
      <c r="A284" s="38"/>
      <c r="B284" s="39"/>
      <c r="C284" s="40"/>
      <c r="D284" s="195" t="s">
        <v>144</v>
      </c>
      <c r="E284" s="40"/>
      <c r="F284" s="196" t="s">
        <v>526</v>
      </c>
      <c r="G284" s="40"/>
      <c r="H284" s="40"/>
      <c r="I284" s="197"/>
      <c r="J284" s="40"/>
      <c r="K284" s="40"/>
      <c r="L284" s="43"/>
      <c r="M284" s="198"/>
      <c r="N284" s="199"/>
      <c r="O284" s="68"/>
      <c r="P284" s="68"/>
      <c r="Q284" s="68"/>
      <c r="R284" s="68"/>
      <c r="S284" s="68"/>
      <c r="T284" s="69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T284" s="21" t="s">
        <v>144</v>
      </c>
      <c r="AU284" s="21" t="s">
        <v>88</v>
      </c>
    </row>
    <row r="285" spans="1:65" s="2" customFormat="1" ht="21.75" customHeight="1">
      <c r="A285" s="38"/>
      <c r="B285" s="39"/>
      <c r="C285" s="182" t="s">
        <v>527</v>
      </c>
      <c r="D285" s="182" t="s">
        <v>136</v>
      </c>
      <c r="E285" s="183" t="s">
        <v>201</v>
      </c>
      <c r="F285" s="184" t="s">
        <v>202</v>
      </c>
      <c r="G285" s="185" t="s">
        <v>197</v>
      </c>
      <c r="H285" s="186">
        <v>8.1809999999999992</v>
      </c>
      <c r="I285" s="187"/>
      <c r="J285" s="188">
        <f>ROUND(I285*H285,2)</f>
        <v>0</v>
      </c>
      <c r="K285" s="184" t="s">
        <v>140</v>
      </c>
      <c r="L285" s="43"/>
      <c r="M285" s="189" t="s">
        <v>19</v>
      </c>
      <c r="N285" s="190" t="s">
        <v>44</v>
      </c>
      <c r="O285" s="68"/>
      <c r="P285" s="191">
        <f>O285*H285</f>
        <v>0</v>
      </c>
      <c r="Q285" s="191">
        <v>0</v>
      </c>
      <c r="R285" s="191">
        <f>Q285*H285</f>
        <v>0</v>
      </c>
      <c r="S285" s="191">
        <v>0</v>
      </c>
      <c r="T285" s="192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193" t="s">
        <v>141</v>
      </c>
      <c r="AT285" s="193" t="s">
        <v>136</v>
      </c>
      <c r="AU285" s="193" t="s">
        <v>88</v>
      </c>
      <c r="AY285" s="21" t="s">
        <v>131</v>
      </c>
      <c r="BE285" s="194">
        <f>IF(N285="základní",J285,0)</f>
        <v>0</v>
      </c>
      <c r="BF285" s="194">
        <f>IF(N285="snížená",J285,0)</f>
        <v>0</v>
      </c>
      <c r="BG285" s="194">
        <f>IF(N285="zákl. přenesená",J285,0)</f>
        <v>0</v>
      </c>
      <c r="BH285" s="194">
        <f>IF(N285="sníž. přenesená",J285,0)</f>
        <v>0</v>
      </c>
      <c r="BI285" s="194">
        <f>IF(N285="nulová",J285,0)</f>
        <v>0</v>
      </c>
      <c r="BJ285" s="21" t="s">
        <v>88</v>
      </c>
      <c r="BK285" s="194">
        <f>ROUND(I285*H285,2)</f>
        <v>0</v>
      </c>
      <c r="BL285" s="21" t="s">
        <v>141</v>
      </c>
      <c r="BM285" s="193" t="s">
        <v>528</v>
      </c>
    </row>
    <row r="286" spans="1:65" s="2" customFormat="1" ht="11.25">
      <c r="A286" s="38"/>
      <c r="B286" s="39"/>
      <c r="C286" s="40"/>
      <c r="D286" s="195" t="s">
        <v>144</v>
      </c>
      <c r="E286" s="40"/>
      <c r="F286" s="196" t="s">
        <v>204</v>
      </c>
      <c r="G286" s="40"/>
      <c r="H286" s="40"/>
      <c r="I286" s="197"/>
      <c r="J286" s="40"/>
      <c r="K286" s="40"/>
      <c r="L286" s="43"/>
      <c r="M286" s="198"/>
      <c r="N286" s="199"/>
      <c r="O286" s="68"/>
      <c r="P286" s="68"/>
      <c r="Q286" s="68"/>
      <c r="R286" s="68"/>
      <c r="S286" s="68"/>
      <c r="T286" s="69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T286" s="21" t="s">
        <v>144</v>
      </c>
      <c r="AU286" s="21" t="s">
        <v>88</v>
      </c>
    </row>
    <row r="287" spans="1:65" s="2" customFormat="1" ht="24.2" customHeight="1">
      <c r="A287" s="38"/>
      <c r="B287" s="39"/>
      <c r="C287" s="182" t="s">
        <v>529</v>
      </c>
      <c r="D287" s="182" t="s">
        <v>136</v>
      </c>
      <c r="E287" s="183" t="s">
        <v>206</v>
      </c>
      <c r="F287" s="184" t="s">
        <v>207</v>
      </c>
      <c r="G287" s="185" t="s">
        <v>197</v>
      </c>
      <c r="H287" s="186">
        <v>73.629000000000005</v>
      </c>
      <c r="I287" s="187"/>
      <c r="J287" s="188">
        <f>ROUND(I287*H287,2)</f>
        <v>0</v>
      </c>
      <c r="K287" s="184" t="s">
        <v>140</v>
      </c>
      <c r="L287" s="43"/>
      <c r="M287" s="189" t="s">
        <v>19</v>
      </c>
      <c r="N287" s="190" t="s">
        <v>44</v>
      </c>
      <c r="O287" s="68"/>
      <c r="P287" s="191">
        <f>O287*H287</f>
        <v>0</v>
      </c>
      <c r="Q287" s="191">
        <v>0</v>
      </c>
      <c r="R287" s="191">
        <f>Q287*H287</f>
        <v>0</v>
      </c>
      <c r="S287" s="191">
        <v>0</v>
      </c>
      <c r="T287" s="192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193" t="s">
        <v>141</v>
      </c>
      <c r="AT287" s="193" t="s">
        <v>136</v>
      </c>
      <c r="AU287" s="193" t="s">
        <v>88</v>
      </c>
      <c r="AY287" s="21" t="s">
        <v>131</v>
      </c>
      <c r="BE287" s="194">
        <f>IF(N287="základní",J287,0)</f>
        <v>0</v>
      </c>
      <c r="BF287" s="194">
        <f>IF(N287="snížená",J287,0)</f>
        <v>0</v>
      </c>
      <c r="BG287" s="194">
        <f>IF(N287="zákl. přenesená",J287,0)</f>
        <v>0</v>
      </c>
      <c r="BH287" s="194">
        <f>IF(N287="sníž. přenesená",J287,0)</f>
        <v>0</v>
      </c>
      <c r="BI287" s="194">
        <f>IF(N287="nulová",J287,0)</f>
        <v>0</v>
      </c>
      <c r="BJ287" s="21" t="s">
        <v>88</v>
      </c>
      <c r="BK287" s="194">
        <f>ROUND(I287*H287,2)</f>
        <v>0</v>
      </c>
      <c r="BL287" s="21" t="s">
        <v>141</v>
      </c>
      <c r="BM287" s="193" t="s">
        <v>530</v>
      </c>
    </row>
    <row r="288" spans="1:65" s="2" customFormat="1" ht="11.25">
      <c r="A288" s="38"/>
      <c r="B288" s="39"/>
      <c r="C288" s="40"/>
      <c r="D288" s="195" t="s">
        <v>144</v>
      </c>
      <c r="E288" s="40"/>
      <c r="F288" s="196" t="s">
        <v>209</v>
      </c>
      <c r="G288" s="40"/>
      <c r="H288" s="40"/>
      <c r="I288" s="197"/>
      <c r="J288" s="40"/>
      <c r="K288" s="40"/>
      <c r="L288" s="43"/>
      <c r="M288" s="198"/>
      <c r="N288" s="199"/>
      <c r="O288" s="68"/>
      <c r="P288" s="68"/>
      <c r="Q288" s="68"/>
      <c r="R288" s="68"/>
      <c r="S288" s="68"/>
      <c r="T288" s="69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T288" s="21" t="s">
        <v>144</v>
      </c>
      <c r="AU288" s="21" t="s">
        <v>88</v>
      </c>
    </row>
    <row r="289" spans="1:65" s="13" customFormat="1" ht="11.25">
      <c r="B289" s="200"/>
      <c r="C289" s="201"/>
      <c r="D289" s="202" t="s">
        <v>146</v>
      </c>
      <c r="E289" s="201"/>
      <c r="F289" s="204" t="s">
        <v>531</v>
      </c>
      <c r="G289" s="201"/>
      <c r="H289" s="205">
        <v>73.629000000000005</v>
      </c>
      <c r="I289" s="206"/>
      <c r="J289" s="201"/>
      <c r="K289" s="201"/>
      <c r="L289" s="207"/>
      <c r="M289" s="208"/>
      <c r="N289" s="209"/>
      <c r="O289" s="209"/>
      <c r="P289" s="209"/>
      <c r="Q289" s="209"/>
      <c r="R289" s="209"/>
      <c r="S289" s="209"/>
      <c r="T289" s="210"/>
      <c r="AT289" s="211" t="s">
        <v>146</v>
      </c>
      <c r="AU289" s="211" t="s">
        <v>88</v>
      </c>
      <c r="AV289" s="13" t="s">
        <v>88</v>
      </c>
      <c r="AW289" s="13" t="s">
        <v>4</v>
      </c>
      <c r="AX289" s="13" t="s">
        <v>80</v>
      </c>
      <c r="AY289" s="211" t="s">
        <v>131</v>
      </c>
    </row>
    <row r="290" spans="1:65" s="2" customFormat="1" ht="24.2" customHeight="1">
      <c r="A290" s="38"/>
      <c r="B290" s="39"/>
      <c r="C290" s="182" t="s">
        <v>532</v>
      </c>
      <c r="D290" s="182" t="s">
        <v>136</v>
      </c>
      <c r="E290" s="183" t="s">
        <v>211</v>
      </c>
      <c r="F290" s="184" t="s">
        <v>212</v>
      </c>
      <c r="G290" s="185" t="s">
        <v>197</v>
      </c>
      <c r="H290" s="186">
        <v>8.1809999999999992</v>
      </c>
      <c r="I290" s="187"/>
      <c r="J290" s="188">
        <f>ROUND(I290*H290,2)</f>
        <v>0</v>
      </c>
      <c r="K290" s="184" t="s">
        <v>140</v>
      </c>
      <c r="L290" s="43"/>
      <c r="M290" s="189" t="s">
        <v>19</v>
      </c>
      <c r="N290" s="190" t="s">
        <v>44</v>
      </c>
      <c r="O290" s="68"/>
      <c r="P290" s="191">
        <f>O290*H290</f>
        <v>0</v>
      </c>
      <c r="Q290" s="191">
        <v>0</v>
      </c>
      <c r="R290" s="191">
        <f>Q290*H290</f>
        <v>0</v>
      </c>
      <c r="S290" s="191">
        <v>0</v>
      </c>
      <c r="T290" s="192">
        <f>S290*H290</f>
        <v>0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193" t="s">
        <v>141</v>
      </c>
      <c r="AT290" s="193" t="s">
        <v>136</v>
      </c>
      <c r="AU290" s="193" t="s">
        <v>88</v>
      </c>
      <c r="AY290" s="21" t="s">
        <v>131</v>
      </c>
      <c r="BE290" s="194">
        <f>IF(N290="základní",J290,0)</f>
        <v>0</v>
      </c>
      <c r="BF290" s="194">
        <f>IF(N290="snížená",J290,0)</f>
        <v>0</v>
      </c>
      <c r="BG290" s="194">
        <f>IF(N290="zákl. přenesená",J290,0)</f>
        <v>0</v>
      </c>
      <c r="BH290" s="194">
        <f>IF(N290="sníž. přenesená",J290,0)</f>
        <v>0</v>
      </c>
      <c r="BI290" s="194">
        <f>IF(N290="nulová",J290,0)</f>
        <v>0</v>
      </c>
      <c r="BJ290" s="21" t="s">
        <v>88</v>
      </c>
      <c r="BK290" s="194">
        <f>ROUND(I290*H290,2)</f>
        <v>0</v>
      </c>
      <c r="BL290" s="21" t="s">
        <v>141</v>
      </c>
      <c r="BM290" s="193" t="s">
        <v>533</v>
      </c>
    </row>
    <row r="291" spans="1:65" s="2" customFormat="1" ht="11.25">
      <c r="A291" s="38"/>
      <c r="B291" s="39"/>
      <c r="C291" s="40"/>
      <c r="D291" s="195" t="s">
        <v>144</v>
      </c>
      <c r="E291" s="40"/>
      <c r="F291" s="196" t="s">
        <v>214</v>
      </c>
      <c r="G291" s="40"/>
      <c r="H291" s="40"/>
      <c r="I291" s="197"/>
      <c r="J291" s="40"/>
      <c r="K291" s="40"/>
      <c r="L291" s="43"/>
      <c r="M291" s="198"/>
      <c r="N291" s="199"/>
      <c r="O291" s="68"/>
      <c r="P291" s="68"/>
      <c r="Q291" s="68"/>
      <c r="R291" s="68"/>
      <c r="S291" s="68"/>
      <c r="T291" s="69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T291" s="21" t="s">
        <v>144</v>
      </c>
      <c r="AU291" s="21" t="s">
        <v>88</v>
      </c>
    </row>
    <row r="292" spans="1:65" s="12" customFormat="1" ht="22.9" customHeight="1">
      <c r="B292" s="166"/>
      <c r="C292" s="167"/>
      <c r="D292" s="168" t="s">
        <v>71</v>
      </c>
      <c r="E292" s="180" t="s">
        <v>215</v>
      </c>
      <c r="F292" s="180" t="s">
        <v>216</v>
      </c>
      <c r="G292" s="167"/>
      <c r="H292" s="167"/>
      <c r="I292" s="170"/>
      <c r="J292" s="181">
        <f>BK292</f>
        <v>0</v>
      </c>
      <c r="K292" s="167"/>
      <c r="L292" s="172"/>
      <c r="M292" s="173"/>
      <c r="N292" s="174"/>
      <c r="O292" s="174"/>
      <c r="P292" s="175">
        <f>SUM(P293:P294)</f>
        <v>0</v>
      </c>
      <c r="Q292" s="174"/>
      <c r="R292" s="175">
        <f>SUM(R293:R294)</f>
        <v>0</v>
      </c>
      <c r="S292" s="174"/>
      <c r="T292" s="176">
        <f>SUM(T293:T294)</f>
        <v>0</v>
      </c>
      <c r="AR292" s="177" t="s">
        <v>80</v>
      </c>
      <c r="AT292" s="178" t="s">
        <v>71</v>
      </c>
      <c r="AU292" s="178" t="s">
        <v>80</v>
      </c>
      <c r="AY292" s="177" t="s">
        <v>131</v>
      </c>
      <c r="BK292" s="179">
        <f>SUM(BK293:BK294)</f>
        <v>0</v>
      </c>
    </row>
    <row r="293" spans="1:65" s="2" customFormat="1" ht="33" customHeight="1">
      <c r="A293" s="38"/>
      <c r="B293" s="39"/>
      <c r="C293" s="182" t="s">
        <v>534</v>
      </c>
      <c r="D293" s="182" t="s">
        <v>136</v>
      </c>
      <c r="E293" s="183" t="s">
        <v>535</v>
      </c>
      <c r="F293" s="184" t="s">
        <v>536</v>
      </c>
      <c r="G293" s="185" t="s">
        <v>197</v>
      </c>
      <c r="H293" s="186">
        <v>2.4569999999999999</v>
      </c>
      <c r="I293" s="187"/>
      <c r="J293" s="188">
        <f>ROUND(I293*H293,2)</f>
        <v>0</v>
      </c>
      <c r="K293" s="184" t="s">
        <v>140</v>
      </c>
      <c r="L293" s="43"/>
      <c r="M293" s="189" t="s">
        <v>19</v>
      </c>
      <c r="N293" s="190" t="s">
        <v>44</v>
      </c>
      <c r="O293" s="68"/>
      <c r="P293" s="191">
        <f>O293*H293</f>
        <v>0</v>
      </c>
      <c r="Q293" s="191">
        <v>0</v>
      </c>
      <c r="R293" s="191">
        <f>Q293*H293</f>
        <v>0</v>
      </c>
      <c r="S293" s="191">
        <v>0</v>
      </c>
      <c r="T293" s="192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193" t="s">
        <v>141</v>
      </c>
      <c r="AT293" s="193" t="s">
        <v>136</v>
      </c>
      <c r="AU293" s="193" t="s">
        <v>88</v>
      </c>
      <c r="AY293" s="21" t="s">
        <v>131</v>
      </c>
      <c r="BE293" s="194">
        <f>IF(N293="základní",J293,0)</f>
        <v>0</v>
      </c>
      <c r="BF293" s="194">
        <f>IF(N293="snížená",J293,0)</f>
        <v>0</v>
      </c>
      <c r="BG293" s="194">
        <f>IF(N293="zákl. přenesená",J293,0)</f>
        <v>0</v>
      </c>
      <c r="BH293" s="194">
        <f>IF(N293="sníž. přenesená",J293,0)</f>
        <v>0</v>
      </c>
      <c r="BI293" s="194">
        <f>IF(N293="nulová",J293,0)</f>
        <v>0</v>
      </c>
      <c r="BJ293" s="21" t="s">
        <v>88</v>
      </c>
      <c r="BK293" s="194">
        <f>ROUND(I293*H293,2)</f>
        <v>0</v>
      </c>
      <c r="BL293" s="21" t="s">
        <v>141</v>
      </c>
      <c r="BM293" s="193" t="s">
        <v>537</v>
      </c>
    </row>
    <row r="294" spans="1:65" s="2" customFormat="1" ht="11.25">
      <c r="A294" s="38"/>
      <c r="B294" s="39"/>
      <c r="C294" s="40"/>
      <c r="D294" s="195" t="s">
        <v>144</v>
      </c>
      <c r="E294" s="40"/>
      <c r="F294" s="196" t="s">
        <v>538</v>
      </c>
      <c r="G294" s="40"/>
      <c r="H294" s="40"/>
      <c r="I294" s="197"/>
      <c r="J294" s="40"/>
      <c r="K294" s="40"/>
      <c r="L294" s="43"/>
      <c r="M294" s="198"/>
      <c r="N294" s="199"/>
      <c r="O294" s="68"/>
      <c r="P294" s="68"/>
      <c r="Q294" s="68"/>
      <c r="R294" s="68"/>
      <c r="S294" s="68"/>
      <c r="T294" s="69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T294" s="21" t="s">
        <v>144</v>
      </c>
      <c r="AU294" s="21" t="s">
        <v>88</v>
      </c>
    </row>
    <row r="295" spans="1:65" s="12" customFormat="1" ht="25.9" customHeight="1">
      <c r="B295" s="166"/>
      <c r="C295" s="167"/>
      <c r="D295" s="168" t="s">
        <v>71</v>
      </c>
      <c r="E295" s="169" t="s">
        <v>222</v>
      </c>
      <c r="F295" s="169" t="s">
        <v>223</v>
      </c>
      <c r="G295" s="167"/>
      <c r="H295" s="167"/>
      <c r="I295" s="170"/>
      <c r="J295" s="171">
        <f>BK295</f>
        <v>0</v>
      </c>
      <c r="K295" s="167"/>
      <c r="L295" s="172"/>
      <c r="M295" s="173"/>
      <c r="N295" s="174"/>
      <c r="O295" s="174"/>
      <c r="P295" s="175">
        <f>P296+P317+P329+P361+P387</f>
        <v>0</v>
      </c>
      <c r="Q295" s="174"/>
      <c r="R295" s="175">
        <f>R296+R317+R329+R361+R387</f>
        <v>0.73972159000000004</v>
      </c>
      <c r="S295" s="174"/>
      <c r="T295" s="176">
        <f>T296+T317+T329+T361+T387</f>
        <v>2.0824480000000003E-2</v>
      </c>
      <c r="AR295" s="177" t="s">
        <v>88</v>
      </c>
      <c r="AT295" s="178" t="s">
        <v>71</v>
      </c>
      <c r="AU295" s="178" t="s">
        <v>72</v>
      </c>
      <c r="AY295" s="177" t="s">
        <v>131</v>
      </c>
      <c r="BK295" s="179">
        <f>BK296+BK317+BK329+BK361+BK387</f>
        <v>0</v>
      </c>
    </row>
    <row r="296" spans="1:65" s="12" customFormat="1" ht="22.9" customHeight="1">
      <c r="B296" s="166"/>
      <c r="C296" s="167"/>
      <c r="D296" s="168" t="s">
        <v>71</v>
      </c>
      <c r="E296" s="180" t="s">
        <v>539</v>
      </c>
      <c r="F296" s="180" t="s">
        <v>540</v>
      </c>
      <c r="G296" s="167"/>
      <c r="H296" s="167"/>
      <c r="I296" s="170"/>
      <c r="J296" s="181">
        <f>BK296</f>
        <v>0</v>
      </c>
      <c r="K296" s="167"/>
      <c r="L296" s="172"/>
      <c r="M296" s="173"/>
      <c r="N296" s="174"/>
      <c r="O296" s="174"/>
      <c r="P296" s="175">
        <f>SUM(P297:P316)</f>
        <v>0</v>
      </c>
      <c r="Q296" s="174"/>
      <c r="R296" s="175">
        <f>SUM(R297:R316)</f>
        <v>7.7347600000000002E-2</v>
      </c>
      <c r="S296" s="174"/>
      <c r="T296" s="176">
        <f>SUM(T297:T316)</f>
        <v>1.7330000000000002E-2</v>
      </c>
      <c r="AR296" s="177" t="s">
        <v>88</v>
      </c>
      <c r="AT296" s="178" t="s">
        <v>71</v>
      </c>
      <c r="AU296" s="178" t="s">
        <v>80</v>
      </c>
      <c r="AY296" s="177" t="s">
        <v>131</v>
      </c>
      <c r="BK296" s="179">
        <f>SUM(BK297:BK316)</f>
        <v>0</v>
      </c>
    </row>
    <row r="297" spans="1:65" s="2" customFormat="1" ht="33" customHeight="1">
      <c r="A297" s="38"/>
      <c r="B297" s="39"/>
      <c r="C297" s="182" t="s">
        <v>541</v>
      </c>
      <c r="D297" s="182" t="s">
        <v>136</v>
      </c>
      <c r="E297" s="183" t="s">
        <v>542</v>
      </c>
      <c r="F297" s="184" t="s">
        <v>543</v>
      </c>
      <c r="G297" s="185" t="s">
        <v>139</v>
      </c>
      <c r="H297" s="186">
        <v>4.1399999999999997</v>
      </c>
      <c r="I297" s="187"/>
      <c r="J297" s="188">
        <f>ROUND(I297*H297,2)</f>
        <v>0</v>
      </c>
      <c r="K297" s="184" t="s">
        <v>140</v>
      </c>
      <c r="L297" s="43"/>
      <c r="M297" s="189" t="s">
        <v>19</v>
      </c>
      <c r="N297" s="190" t="s">
        <v>44</v>
      </c>
      <c r="O297" s="68"/>
      <c r="P297" s="191">
        <f>O297*H297</f>
        <v>0</v>
      </c>
      <c r="Q297" s="191">
        <v>1.324E-2</v>
      </c>
      <c r="R297" s="191">
        <f>Q297*H297</f>
        <v>5.4813599999999997E-2</v>
      </c>
      <c r="S297" s="191">
        <v>0</v>
      </c>
      <c r="T297" s="192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193" t="s">
        <v>229</v>
      </c>
      <c r="AT297" s="193" t="s">
        <v>136</v>
      </c>
      <c r="AU297" s="193" t="s">
        <v>88</v>
      </c>
      <c r="AY297" s="21" t="s">
        <v>131</v>
      </c>
      <c r="BE297" s="194">
        <f>IF(N297="základní",J297,0)</f>
        <v>0</v>
      </c>
      <c r="BF297" s="194">
        <f>IF(N297="snížená",J297,0)</f>
        <v>0</v>
      </c>
      <c r="BG297" s="194">
        <f>IF(N297="zákl. přenesená",J297,0)</f>
        <v>0</v>
      </c>
      <c r="BH297" s="194">
        <f>IF(N297="sníž. přenesená",J297,0)</f>
        <v>0</v>
      </c>
      <c r="BI297" s="194">
        <f>IF(N297="nulová",J297,0)</f>
        <v>0</v>
      </c>
      <c r="BJ297" s="21" t="s">
        <v>88</v>
      </c>
      <c r="BK297" s="194">
        <f>ROUND(I297*H297,2)</f>
        <v>0</v>
      </c>
      <c r="BL297" s="21" t="s">
        <v>229</v>
      </c>
      <c r="BM297" s="193" t="s">
        <v>544</v>
      </c>
    </row>
    <row r="298" spans="1:65" s="2" customFormat="1" ht="11.25">
      <c r="A298" s="38"/>
      <c r="B298" s="39"/>
      <c r="C298" s="40"/>
      <c r="D298" s="195" t="s">
        <v>144</v>
      </c>
      <c r="E298" s="40"/>
      <c r="F298" s="196" t="s">
        <v>545</v>
      </c>
      <c r="G298" s="40"/>
      <c r="H298" s="40"/>
      <c r="I298" s="197"/>
      <c r="J298" s="40"/>
      <c r="K298" s="40"/>
      <c r="L298" s="43"/>
      <c r="M298" s="198"/>
      <c r="N298" s="199"/>
      <c r="O298" s="68"/>
      <c r="P298" s="68"/>
      <c r="Q298" s="68"/>
      <c r="R298" s="68"/>
      <c r="S298" s="68"/>
      <c r="T298" s="69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T298" s="21" t="s">
        <v>144</v>
      </c>
      <c r="AU298" s="21" t="s">
        <v>88</v>
      </c>
    </row>
    <row r="299" spans="1:65" s="15" customFormat="1" ht="11.25">
      <c r="B299" s="234"/>
      <c r="C299" s="235"/>
      <c r="D299" s="202" t="s">
        <v>146</v>
      </c>
      <c r="E299" s="236" t="s">
        <v>19</v>
      </c>
      <c r="F299" s="237" t="s">
        <v>546</v>
      </c>
      <c r="G299" s="235"/>
      <c r="H299" s="236" t="s">
        <v>19</v>
      </c>
      <c r="I299" s="238"/>
      <c r="J299" s="235"/>
      <c r="K299" s="235"/>
      <c r="L299" s="239"/>
      <c r="M299" s="240"/>
      <c r="N299" s="241"/>
      <c r="O299" s="241"/>
      <c r="P299" s="241"/>
      <c r="Q299" s="241"/>
      <c r="R299" s="241"/>
      <c r="S299" s="241"/>
      <c r="T299" s="242"/>
      <c r="AT299" s="243" t="s">
        <v>146</v>
      </c>
      <c r="AU299" s="243" t="s">
        <v>88</v>
      </c>
      <c r="AV299" s="15" t="s">
        <v>80</v>
      </c>
      <c r="AW299" s="15" t="s">
        <v>33</v>
      </c>
      <c r="AX299" s="15" t="s">
        <v>72</v>
      </c>
      <c r="AY299" s="243" t="s">
        <v>131</v>
      </c>
    </row>
    <row r="300" spans="1:65" s="13" customFormat="1" ht="11.25">
      <c r="B300" s="200"/>
      <c r="C300" s="201"/>
      <c r="D300" s="202" t="s">
        <v>146</v>
      </c>
      <c r="E300" s="203" t="s">
        <v>19</v>
      </c>
      <c r="F300" s="204" t="s">
        <v>547</v>
      </c>
      <c r="G300" s="201"/>
      <c r="H300" s="205">
        <v>4.1399999999999997</v>
      </c>
      <c r="I300" s="206"/>
      <c r="J300" s="201"/>
      <c r="K300" s="201"/>
      <c r="L300" s="207"/>
      <c r="M300" s="208"/>
      <c r="N300" s="209"/>
      <c r="O300" s="209"/>
      <c r="P300" s="209"/>
      <c r="Q300" s="209"/>
      <c r="R300" s="209"/>
      <c r="S300" s="209"/>
      <c r="T300" s="210"/>
      <c r="AT300" s="211" t="s">
        <v>146</v>
      </c>
      <c r="AU300" s="211" t="s">
        <v>88</v>
      </c>
      <c r="AV300" s="13" t="s">
        <v>88</v>
      </c>
      <c r="AW300" s="13" t="s">
        <v>33</v>
      </c>
      <c r="AX300" s="13" t="s">
        <v>72</v>
      </c>
      <c r="AY300" s="211" t="s">
        <v>131</v>
      </c>
    </row>
    <row r="301" spans="1:65" s="14" customFormat="1" ht="11.25">
      <c r="B301" s="212"/>
      <c r="C301" s="213"/>
      <c r="D301" s="202" t="s">
        <v>146</v>
      </c>
      <c r="E301" s="214" t="s">
        <v>19</v>
      </c>
      <c r="F301" s="215" t="s">
        <v>148</v>
      </c>
      <c r="G301" s="213"/>
      <c r="H301" s="216">
        <v>4.1399999999999997</v>
      </c>
      <c r="I301" s="217"/>
      <c r="J301" s="213"/>
      <c r="K301" s="213"/>
      <c r="L301" s="218"/>
      <c r="M301" s="219"/>
      <c r="N301" s="220"/>
      <c r="O301" s="220"/>
      <c r="P301" s="220"/>
      <c r="Q301" s="220"/>
      <c r="R301" s="220"/>
      <c r="S301" s="220"/>
      <c r="T301" s="221"/>
      <c r="AT301" s="222" t="s">
        <v>146</v>
      </c>
      <c r="AU301" s="222" t="s">
        <v>88</v>
      </c>
      <c r="AV301" s="14" t="s">
        <v>142</v>
      </c>
      <c r="AW301" s="14" t="s">
        <v>33</v>
      </c>
      <c r="AX301" s="14" t="s">
        <v>80</v>
      </c>
      <c r="AY301" s="222" t="s">
        <v>131</v>
      </c>
    </row>
    <row r="302" spans="1:65" s="2" customFormat="1" ht="24.2" customHeight="1">
      <c r="A302" s="38"/>
      <c r="B302" s="39"/>
      <c r="C302" s="182" t="s">
        <v>548</v>
      </c>
      <c r="D302" s="182" t="s">
        <v>136</v>
      </c>
      <c r="E302" s="183" t="s">
        <v>549</v>
      </c>
      <c r="F302" s="184" t="s">
        <v>550</v>
      </c>
      <c r="G302" s="185" t="s">
        <v>139</v>
      </c>
      <c r="H302" s="186">
        <v>4.1399999999999997</v>
      </c>
      <c r="I302" s="187"/>
      <c r="J302" s="188">
        <f>ROUND(I302*H302,2)</f>
        <v>0</v>
      </c>
      <c r="K302" s="184" t="s">
        <v>140</v>
      </c>
      <c r="L302" s="43"/>
      <c r="M302" s="189" t="s">
        <v>19</v>
      </c>
      <c r="N302" s="190" t="s">
        <v>44</v>
      </c>
      <c r="O302" s="68"/>
      <c r="P302" s="191">
        <f>O302*H302</f>
        <v>0</v>
      </c>
      <c r="Q302" s="191">
        <v>1E-4</v>
      </c>
      <c r="R302" s="191">
        <f>Q302*H302</f>
        <v>4.1399999999999998E-4</v>
      </c>
      <c r="S302" s="191">
        <v>0</v>
      </c>
      <c r="T302" s="192">
        <f>S302*H302</f>
        <v>0</v>
      </c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R302" s="193" t="s">
        <v>229</v>
      </c>
      <c r="AT302" s="193" t="s">
        <v>136</v>
      </c>
      <c r="AU302" s="193" t="s">
        <v>88</v>
      </c>
      <c r="AY302" s="21" t="s">
        <v>131</v>
      </c>
      <c r="BE302" s="194">
        <f>IF(N302="základní",J302,0)</f>
        <v>0</v>
      </c>
      <c r="BF302" s="194">
        <f>IF(N302="snížená",J302,0)</f>
        <v>0</v>
      </c>
      <c r="BG302" s="194">
        <f>IF(N302="zákl. přenesená",J302,0)</f>
        <v>0</v>
      </c>
      <c r="BH302" s="194">
        <f>IF(N302="sníž. přenesená",J302,0)</f>
        <v>0</v>
      </c>
      <c r="BI302" s="194">
        <f>IF(N302="nulová",J302,0)</f>
        <v>0</v>
      </c>
      <c r="BJ302" s="21" t="s">
        <v>88</v>
      </c>
      <c r="BK302" s="194">
        <f>ROUND(I302*H302,2)</f>
        <v>0</v>
      </c>
      <c r="BL302" s="21" t="s">
        <v>229</v>
      </c>
      <c r="BM302" s="193" t="s">
        <v>551</v>
      </c>
    </row>
    <row r="303" spans="1:65" s="2" customFormat="1" ht="11.25">
      <c r="A303" s="38"/>
      <c r="B303" s="39"/>
      <c r="C303" s="40"/>
      <c r="D303" s="195" t="s">
        <v>144</v>
      </c>
      <c r="E303" s="40"/>
      <c r="F303" s="196" t="s">
        <v>552</v>
      </c>
      <c r="G303" s="40"/>
      <c r="H303" s="40"/>
      <c r="I303" s="197"/>
      <c r="J303" s="40"/>
      <c r="K303" s="40"/>
      <c r="L303" s="43"/>
      <c r="M303" s="198"/>
      <c r="N303" s="199"/>
      <c r="O303" s="68"/>
      <c r="P303" s="68"/>
      <c r="Q303" s="68"/>
      <c r="R303" s="68"/>
      <c r="S303" s="68"/>
      <c r="T303" s="69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T303" s="21" t="s">
        <v>144</v>
      </c>
      <c r="AU303" s="21" t="s">
        <v>88</v>
      </c>
    </row>
    <row r="304" spans="1:65" s="2" customFormat="1" ht="24.2" customHeight="1">
      <c r="A304" s="38"/>
      <c r="B304" s="39"/>
      <c r="C304" s="182" t="s">
        <v>553</v>
      </c>
      <c r="D304" s="182" t="s">
        <v>136</v>
      </c>
      <c r="E304" s="183" t="s">
        <v>554</v>
      </c>
      <c r="F304" s="184" t="s">
        <v>555</v>
      </c>
      <c r="G304" s="185" t="s">
        <v>258</v>
      </c>
      <c r="H304" s="186">
        <v>5.5</v>
      </c>
      <c r="I304" s="187"/>
      <c r="J304" s="188">
        <f>ROUND(I304*H304,2)</f>
        <v>0</v>
      </c>
      <c r="K304" s="184" t="s">
        <v>140</v>
      </c>
      <c r="L304" s="43"/>
      <c r="M304" s="189" t="s">
        <v>19</v>
      </c>
      <c r="N304" s="190" t="s">
        <v>44</v>
      </c>
      <c r="O304" s="68"/>
      <c r="P304" s="191">
        <f>O304*H304</f>
        <v>0</v>
      </c>
      <c r="Q304" s="191">
        <v>1.3999999999999999E-4</v>
      </c>
      <c r="R304" s="191">
        <f>Q304*H304</f>
        <v>7.6999999999999996E-4</v>
      </c>
      <c r="S304" s="191">
        <v>0</v>
      </c>
      <c r="T304" s="192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193" t="s">
        <v>141</v>
      </c>
      <c r="AT304" s="193" t="s">
        <v>136</v>
      </c>
      <c r="AU304" s="193" t="s">
        <v>88</v>
      </c>
      <c r="AY304" s="21" t="s">
        <v>131</v>
      </c>
      <c r="BE304" s="194">
        <f>IF(N304="základní",J304,0)</f>
        <v>0</v>
      </c>
      <c r="BF304" s="194">
        <f>IF(N304="snížená",J304,0)</f>
        <v>0</v>
      </c>
      <c r="BG304" s="194">
        <f>IF(N304="zákl. přenesená",J304,0)</f>
        <v>0</v>
      </c>
      <c r="BH304" s="194">
        <f>IF(N304="sníž. přenesená",J304,0)</f>
        <v>0</v>
      </c>
      <c r="BI304" s="194">
        <f>IF(N304="nulová",J304,0)</f>
        <v>0</v>
      </c>
      <c r="BJ304" s="21" t="s">
        <v>88</v>
      </c>
      <c r="BK304" s="194">
        <f>ROUND(I304*H304,2)</f>
        <v>0</v>
      </c>
      <c r="BL304" s="21" t="s">
        <v>141</v>
      </c>
      <c r="BM304" s="193" t="s">
        <v>556</v>
      </c>
    </row>
    <row r="305" spans="1:65" s="2" customFormat="1" ht="11.25">
      <c r="A305" s="38"/>
      <c r="B305" s="39"/>
      <c r="C305" s="40"/>
      <c r="D305" s="195" t="s">
        <v>144</v>
      </c>
      <c r="E305" s="40"/>
      <c r="F305" s="196" t="s">
        <v>557</v>
      </c>
      <c r="G305" s="40"/>
      <c r="H305" s="40"/>
      <c r="I305" s="197"/>
      <c r="J305" s="40"/>
      <c r="K305" s="40"/>
      <c r="L305" s="43"/>
      <c r="M305" s="198"/>
      <c r="N305" s="199"/>
      <c r="O305" s="68"/>
      <c r="P305" s="68"/>
      <c r="Q305" s="68"/>
      <c r="R305" s="68"/>
      <c r="S305" s="68"/>
      <c r="T305" s="69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T305" s="21" t="s">
        <v>144</v>
      </c>
      <c r="AU305" s="21" t="s">
        <v>88</v>
      </c>
    </row>
    <row r="306" spans="1:65" s="13" customFormat="1" ht="11.25">
      <c r="B306" s="200"/>
      <c r="C306" s="201"/>
      <c r="D306" s="202" t="s">
        <v>146</v>
      </c>
      <c r="E306" s="203" t="s">
        <v>19</v>
      </c>
      <c r="F306" s="204" t="s">
        <v>558</v>
      </c>
      <c r="G306" s="201"/>
      <c r="H306" s="205">
        <v>5.5</v>
      </c>
      <c r="I306" s="206"/>
      <c r="J306" s="201"/>
      <c r="K306" s="201"/>
      <c r="L306" s="207"/>
      <c r="M306" s="208"/>
      <c r="N306" s="209"/>
      <c r="O306" s="209"/>
      <c r="P306" s="209"/>
      <c r="Q306" s="209"/>
      <c r="R306" s="209"/>
      <c r="S306" s="209"/>
      <c r="T306" s="210"/>
      <c r="AT306" s="211" t="s">
        <v>146</v>
      </c>
      <c r="AU306" s="211" t="s">
        <v>88</v>
      </c>
      <c r="AV306" s="13" t="s">
        <v>88</v>
      </c>
      <c r="AW306" s="13" t="s">
        <v>33</v>
      </c>
      <c r="AX306" s="13" t="s">
        <v>72</v>
      </c>
      <c r="AY306" s="211" t="s">
        <v>131</v>
      </c>
    </row>
    <row r="307" spans="1:65" s="14" customFormat="1" ht="11.25">
      <c r="B307" s="212"/>
      <c r="C307" s="213"/>
      <c r="D307" s="202" t="s">
        <v>146</v>
      </c>
      <c r="E307" s="214" t="s">
        <v>19</v>
      </c>
      <c r="F307" s="215" t="s">
        <v>148</v>
      </c>
      <c r="G307" s="213"/>
      <c r="H307" s="216">
        <v>5.5</v>
      </c>
      <c r="I307" s="217"/>
      <c r="J307" s="213"/>
      <c r="K307" s="213"/>
      <c r="L307" s="218"/>
      <c r="M307" s="219"/>
      <c r="N307" s="220"/>
      <c r="O307" s="220"/>
      <c r="P307" s="220"/>
      <c r="Q307" s="220"/>
      <c r="R307" s="220"/>
      <c r="S307" s="220"/>
      <c r="T307" s="221"/>
      <c r="AT307" s="222" t="s">
        <v>146</v>
      </c>
      <c r="AU307" s="222" t="s">
        <v>88</v>
      </c>
      <c r="AV307" s="14" t="s">
        <v>142</v>
      </c>
      <c r="AW307" s="14" t="s">
        <v>33</v>
      </c>
      <c r="AX307" s="14" t="s">
        <v>80</v>
      </c>
      <c r="AY307" s="222" t="s">
        <v>131</v>
      </c>
    </row>
    <row r="308" spans="1:65" s="2" customFormat="1" ht="24.2" customHeight="1">
      <c r="A308" s="38"/>
      <c r="B308" s="39"/>
      <c r="C308" s="182" t="s">
        <v>559</v>
      </c>
      <c r="D308" s="182" t="s">
        <v>136</v>
      </c>
      <c r="E308" s="183" t="s">
        <v>560</v>
      </c>
      <c r="F308" s="184" t="s">
        <v>561</v>
      </c>
      <c r="G308" s="185" t="s">
        <v>173</v>
      </c>
      <c r="H308" s="186">
        <v>1</v>
      </c>
      <c r="I308" s="187"/>
      <c r="J308" s="188">
        <f>ROUND(I308*H308,2)</f>
        <v>0</v>
      </c>
      <c r="K308" s="184" t="s">
        <v>140</v>
      </c>
      <c r="L308" s="43"/>
      <c r="M308" s="189" t="s">
        <v>19</v>
      </c>
      <c r="N308" s="190" t="s">
        <v>44</v>
      </c>
      <c r="O308" s="68"/>
      <c r="P308" s="191">
        <f>O308*H308</f>
        <v>0</v>
      </c>
      <c r="Q308" s="191">
        <v>2.1149999999999999E-2</v>
      </c>
      <c r="R308" s="191">
        <f>Q308*H308</f>
        <v>2.1149999999999999E-2</v>
      </c>
      <c r="S308" s="191">
        <v>1.7330000000000002E-2</v>
      </c>
      <c r="T308" s="192">
        <f>S308*H308</f>
        <v>1.7330000000000002E-2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193" t="s">
        <v>229</v>
      </c>
      <c r="AT308" s="193" t="s">
        <v>136</v>
      </c>
      <c r="AU308" s="193" t="s">
        <v>88</v>
      </c>
      <c r="AY308" s="21" t="s">
        <v>131</v>
      </c>
      <c r="BE308" s="194">
        <f>IF(N308="základní",J308,0)</f>
        <v>0</v>
      </c>
      <c r="BF308" s="194">
        <f>IF(N308="snížená",J308,0)</f>
        <v>0</v>
      </c>
      <c r="BG308" s="194">
        <f>IF(N308="zákl. přenesená",J308,0)</f>
        <v>0</v>
      </c>
      <c r="BH308" s="194">
        <f>IF(N308="sníž. přenesená",J308,0)</f>
        <v>0</v>
      </c>
      <c r="BI308" s="194">
        <f>IF(N308="nulová",J308,0)</f>
        <v>0</v>
      </c>
      <c r="BJ308" s="21" t="s">
        <v>88</v>
      </c>
      <c r="BK308" s="194">
        <f>ROUND(I308*H308,2)</f>
        <v>0</v>
      </c>
      <c r="BL308" s="21" t="s">
        <v>229</v>
      </c>
      <c r="BM308" s="193" t="s">
        <v>562</v>
      </c>
    </row>
    <row r="309" spans="1:65" s="2" customFormat="1" ht="11.25">
      <c r="A309" s="38"/>
      <c r="B309" s="39"/>
      <c r="C309" s="40"/>
      <c r="D309" s="195" t="s">
        <v>144</v>
      </c>
      <c r="E309" s="40"/>
      <c r="F309" s="196" t="s">
        <v>563</v>
      </c>
      <c r="G309" s="40"/>
      <c r="H309" s="40"/>
      <c r="I309" s="197"/>
      <c r="J309" s="40"/>
      <c r="K309" s="40"/>
      <c r="L309" s="43"/>
      <c r="M309" s="198"/>
      <c r="N309" s="199"/>
      <c r="O309" s="68"/>
      <c r="P309" s="68"/>
      <c r="Q309" s="68"/>
      <c r="R309" s="68"/>
      <c r="S309" s="68"/>
      <c r="T309" s="69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T309" s="21" t="s">
        <v>144</v>
      </c>
      <c r="AU309" s="21" t="s">
        <v>88</v>
      </c>
    </row>
    <row r="310" spans="1:65" s="15" customFormat="1" ht="11.25">
      <c r="B310" s="234"/>
      <c r="C310" s="235"/>
      <c r="D310" s="202" t="s">
        <v>146</v>
      </c>
      <c r="E310" s="236" t="s">
        <v>19</v>
      </c>
      <c r="F310" s="237" t="s">
        <v>564</v>
      </c>
      <c r="G310" s="235"/>
      <c r="H310" s="236" t="s">
        <v>19</v>
      </c>
      <c r="I310" s="238"/>
      <c r="J310" s="235"/>
      <c r="K310" s="235"/>
      <c r="L310" s="239"/>
      <c r="M310" s="240"/>
      <c r="N310" s="241"/>
      <c r="O310" s="241"/>
      <c r="P310" s="241"/>
      <c r="Q310" s="241"/>
      <c r="R310" s="241"/>
      <c r="S310" s="241"/>
      <c r="T310" s="242"/>
      <c r="AT310" s="243" t="s">
        <v>146</v>
      </c>
      <c r="AU310" s="243" t="s">
        <v>88</v>
      </c>
      <c r="AV310" s="15" t="s">
        <v>80</v>
      </c>
      <c r="AW310" s="15" t="s">
        <v>33</v>
      </c>
      <c r="AX310" s="15" t="s">
        <v>72</v>
      </c>
      <c r="AY310" s="243" t="s">
        <v>131</v>
      </c>
    </row>
    <row r="311" spans="1:65" s="13" customFormat="1" ht="11.25">
      <c r="B311" s="200"/>
      <c r="C311" s="201"/>
      <c r="D311" s="202" t="s">
        <v>146</v>
      </c>
      <c r="E311" s="203" t="s">
        <v>19</v>
      </c>
      <c r="F311" s="204" t="s">
        <v>80</v>
      </c>
      <c r="G311" s="201"/>
      <c r="H311" s="205">
        <v>1</v>
      </c>
      <c r="I311" s="206"/>
      <c r="J311" s="201"/>
      <c r="K311" s="201"/>
      <c r="L311" s="207"/>
      <c r="M311" s="208"/>
      <c r="N311" s="209"/>
      <c r="O311" s="209"/>
      <c r="P311" s="209"/>
      <c r="Q311" s="209"/>
      <c r="R311" s="209"/>
      <c r="S311" s="209"/>
      <c r="T311" s="210"/>
      <c r="AT311" s="211" t="s">
        <v>146</v>
      </c>
      <c r="AU311" s="211" t="s">
        <v>88</v>
      </c>
      <c r="AV311" s="13" t="s">
        <v>88</v>
      </c>
      <c r="AW311" s="13" t="s">
        <v>33</v>
      </c>
      <c r="AX311" s="13" t="s">
        <v>72</v>
      </c>
      <c r="AY311" s="211" t="s">
        <v>131</v>
      </c>
    </row>
    <row r="312" spans="1:65" s="14" customFormat="1" ht="11.25">
      <c r="B312" s="212"/>
      <c r="C312" s="213"/>
      <c r="D312" s="202" t="s">
        <v>146</v>
      </c>
      <c r="E312" s="214" t="s">
        <v>19</v>
      </c>
      <c r="F312" s="215" t="s">
        <v>148</v>
      </c>
      <c r="G312" s="213"/>
      <c r="H312" s="216">
        <v>1</v>
      </c>
      <c r="I312" s="217"/>
      <c r="J312" s="213"/>
      <c r="K312" s="213"/>
      <c r="L312" s="218"/>
      <c r="M312" s="219"/>
      <c r="N312" s="220"/>
      <c r="O312" s="220"/>
      <c r="P312" s="220"/>
      <c r="Q312" s="220"/>
      <c r="R312" s="220"/>
      <c r="S312" s="220"/>
      <c r="T312" s="221"/>
      <c r="AT312" s="222" t="s">
        <v>146</v>
      </c>
      <c r="AU312" s="222" t="s">
        <v>88</v>
      </c>
      <c r="AV312" s="14" t="s">
        <v>142</v>
      </c>
      <c r="AW312" s="14" t="s">
        <v>33</v>
      </c>
      <c r="AX312" s="14" t="s">
        <v>80</v>
      </c>
      <c r="AY312" s="222" t="s">
        <v>131</v>
      </c>
    </row>
    <row r="313" spans="1:65" s="2" customFormat="1" ht="24.2" customHeight="1">
      <c r="A313" s="38"/>
      <c r="B313" s="39"/>
      <c r="C313" s="182" t="s">
        <v>565</v>
      </c>
      <c r="D313" s="182" t="s">
        <v>136</v>
      </c>
      <c r="E313" s="183" t="s">
        <v>566</v>
      </c>
      <c r="F313" s="184" t="s">
        <v>567</v>
      </c>
      <c r="G313" s="185" t="s">
        <v>139</v>
      </c>
      <c r="H313" s="186">
        <v>2</v>
      </c>
      <c r="I313" s="187"/>
      <c r="J313" s="188">
        <f>ROUND(I313*H313,2)</f>
        <v>0</v>
      </c>
      <c r="K313" s="184" t="s">
        <v>140</v>
      </c>
      <c r="L313" s="43"/>
      <c r="M313" s="189" t="s">
        <v>19</v>
      </c>
      <c r="N313" s="190" t="s">
        <v>44</v>
      </c>
      <c r="O313" s="68"/>
      <c r="P313" s="191">
        <f>O313*H313</f>
        <v>0</v>
      </c>
      <c r="Q313" s="191">
        <v>1E-4</v>
      </c>
      <c r="R313" s="191">
        <f>Q313*H313</f>
        <v>2.0000000000000001E-4</v>
      </c>
      <c r="S313" s="191">
        <v>0</v>
      </c>
      <c r="T313" s="192">
        <f>S313*H313</f>
        <v>0</v>
      </c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R313" s="193" t="s">
        <v>229</v>
      </c>
      <c r="AT313" s="193" t="s">
        <v>136</v>
      </c>
      <c r="AU313" s="193" t="s">
        <v>88</v>
      </c>
      <c r="AY313" s="21" t="s">
        <v>131</v>
      </c>
      <c r="BE313" s="194">
        <f>IF(N313="základní",J313,0)</f>
        <v>0</v>
      </c>
      <c r="BF313" s="194">
        <f>IF(N313="snížená",J313,0)</f>
        <v>0</v>
      </c>
      <c r="BG313" s="194">
        <f>IF(N313="zákl. přenesená",J313,0)</f>
        <v>0</v>
      </c>
      <c r="BH313" s="194">
        <f>IF(N313="sníž. přenesená",J313,0)</f>
        <v>0</v>
      </c>
      <c r="BI313" s="194">
        <f>IF(N313="nulová",J313,0)</f>
        <v>0</v>
      </c>
      <c r="BJ313" s="21" t="s">
        <v>88</v>
      </c>
      <c r="BK313" s="194">
        <f>ROUND(I313*H313,2)</f>
        <v>0</v>
      </c>
      <c r="BL313" s="21" t="s">
        <v>229</v>
      </c>
      <c r="BM313" s="193" t="s">
        <v>568</v>
      </c>
    </row>
    <row r="314" spans="1:65" s="2" customFormat="1" ht="11.25">
      <c r="A314" s="38"/>
      <c r="B314" s="39"/>
      <c r="C314" s="40"/>
      <c r="D314" s="195" t="s">
        <v>144</v>
      </c>
      <c r="E314" s="40"/>
      <c r="F314" s="196" t="s">
        <v>569</v>
      </c>
      <c r="G314" s="40"/>
      <c r="H314" s="40"/>
      <c r="I314" s="197"/>
      <c r="J314" s="40"/>
      <c r="K314" s="40"/>
      <c r="L314" s="43"/>
      <c r="M314" s="198"/>
      <c r="N314" s="199"/>
      <c r="O314" s="68"/>
      <c r="P314" s="68"/>
      <c r="Q314" s="68"/>
      <c r="R314" s="68"/>
      <c r="S314" s="68"/>
      <c r="T314" s="69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T314" s="21" t="s">
        <v>144</v>
      </c>
      <c r="AU314" s="21" t="s">
        <v>88</v>
      </c>
    </row>
    <row r="315" spans="1:65" s="2" customFormat="1" ht="37.9" customHeight="1">
      <c r="A315" s="38"/>
      <c r="B315" s="39"/>
      <c r="C315" s="182" t="s">
        <v>570</v>
      </c>
      <c r="D315" s="182" t="s">
        <v>136</v>
      </c>
      <c r="E315" s="183" t="s">
        <v>571</v>
      </c>
      <c r="F315" s="184" t="s">
        <v>572</v>
      </c>
      <c r="G315" s="185" t="s">
        <v>197</v>
      </c>
      <c r="H315" s="186">
        <v>7.6999999999999999E-2</v>
      </c>
      <c r="I315" s="187"/>
      <c r="J315" s="188">
        <f>ROUND(I315*H315,2)</f>
        <v>0</v>
      </c>
      <c r="K315" s="184" t="s">
        <v>140</v>
      </c>
      <c r="L315" s="43"/>
      <c r="M315" s="189" t="s">
        <v>19</v>
      </c>
      <c r="N315" s="190" t="s">
        <v>44</v>
      </c>
      <c r="O315" s="68"/>
      <c r="P315" s="191">
        <f>O315*H315</f>
        <v>0</v>
      </c>
      <c r="Q315" s="191">
        <v>0</v>
      </c>
      <c r="R315" s="191">
        <f>Q315*H315</f>
        <v>0</v>
      </c>
      <c r="S315" s="191">
        <v>0</v>
      </c>
      <c r="T315" s="192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193" t="s">
        <v>229</v>
      </c>
      <c r="AT315" s="193" t="s">
        <v>136</v>
      </c>
      <c r="AU315" s="193" t="s">
        <v>88</v>
      </c>
      <c r="AY315" s="21" t="s">
        <v>131</v>
      </c>
      <c r="BE315" s="194">
        <f>IF(N315="základní",J315,0)</f>
        <v>0</v>
      </c>
      <c r="BF315" s="194">
        <f>IF(N315="snížená",J315,0)</f>
        <v>0</v>
      </c>
      <c r="BG315" s="194">
        <f>IF(N315="zákl. přenesená",J315,0)</f>
        <v>0</v>
      </c>
      <c r="BH315" s="194">
        <f>IF(N315="sníž. přenesená",J315,0)</f>
        <v>0</v>
      </c>
      <c r="BI315" s="194">
        <f>IF(N315="nulová",J315,0)</f>
        <v>0</v>
      </c>
      <c r="BJ315" s="21" t="s">
        <v>88</v>
      </c>
      <c r="BK315" s="194">
        <f>ROUND(I315*H315,2)</f>
        <v>0</v>
      </c>
      <c r="BL315" s="21" t="s">
        <v>229</v>
      </c>
      <c r="BM315" s="193" t="s">
        <v>573</v>
      </c>
    </row>
    <row r="316" spans="1:65" s="2" customFormat="1" ht="11.25">
      <c r="A316" s="38"/>
      <c r="B316" s="39"/>
      <c r="C316" s="40"/>
      <c r="D316" s="195" t="s">
        <v>144</v>
      </c>
      <c r="E316" s="40"/>
      <c r="F316" s="196" t="s">
        <v>574</v>
      </c>
      <c r="G316" s="40"/>
      <c r="H316" s="40"/>
      <c r="I316" s="197"/>
      <c r="J316" s="40"/>
      <c r="K316" s="40"/>
      <c r="L316" s="43"/>
      <c r="M316" s="198"/>
      <c r="N316" s="199"/>
      <c r="O316" s="68"/>
      <c r="P316" s="68"/>
      <c r="Q316" s="68"/>
      <c r="R316" s="68"/>
      <c r="S316" s="68"/>
      <c r="T316" s="69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T316" s="21" t="s">
        <v>144</v>
      </c>
      <c r="AU316" s="21" t="s">
        <v>88</v>
      </c>
    </row>
    <row r="317" spans="1:65" s="12" customFormat="1" ht="22.9" customHeight="1">
      <c r="B317" s="166"/>
      <c r="C317" s="167"/>
      <c r="D317" s="168" t="s">
        <v>71</v>
      </c>
      <c r="E317" s="180" t="s">
        <v>575</v>
      </c>
      <c r="F317" s="180" t="s">
        <v>576</v>
      </c>
      <c r="G317" s="167"/>
      <c r="H317" s="167"/>
      <c r="I317" s="170"/>
      <c r="J317" s="181">
        <f>BK317</f>
        <v>0</v>
      </c>
      <c r="K317" s="167"/>
      <c r="L317" s="172"/>
      <c r="M317" s="173"/>
      <c r="N317" s="174"/>
      <c r="O317" s="174"/>
      <c r="P317" s="175">
        <f>SUM(P318:P328)</f>
        <v>0</v>
      </c>
      <c r="Q317" s="174"/>
      <c r="R317" s="175">
        <f>SUM(R318:R328)</f>
        <v>0.13649999999999998</v>
      </c>
      <c r="S317" s="174"/>
      <c r="T317" s="176">
        <f>SUM(T318:T328)</f>
        <v>0</v>
      </c>
      <c r="AR317" s="177" t="s">
        <v>88</v>
      </c>
      <c r="AT317" s="178" t="s">
        <v>71</v>
      </c>
      <c r="AU317" s="178" t="s">
        <v>80</v>
      </c>
      <c r="AY317" s="177" t="s">
        <v>131</v>
      </c>
      <c r="BK317" s="179">
        <f>SUM(BK318:BK328)</f>
        <v>0</v>
      </c>
    </row>
    <row r="318" spans="1:65" s="2" customFormat="1" ht="114.95" customHeight="1">
      <c r="A318" s="38"/>
      <c r="B318" s="39"/>
      <c r="C318" s="182" t="s">
        <v>577</v>
      </c>
      <c r="D318" s="182" t="s">
        <v>136</v>
      </c>
      <c r="E318" s="183" t="s">
        <v>578</v>
      </c>
      <c r="F318" s="184" t="s">
        <v>579</v>
      </c>
      <c r="G318" s="185" t="s">
        <v>173</v>
      </c>
      <c r="H318" s="186">
        <v>1</v>
      </c>
      <c r="I318" s="187"/>
      <c r="J318" s="188">
        <f>ROUND(I318*H318,2)</f>
        <v>0</v>
      </c>
      <c r="K318" s="184" t="s">
        <v>19</v>
      </c>
      <c r="L318" s="43"/>
      <c r="M318" s="189" t="s">
        <v>19</v>
      </c>
      <c r="N318" s="190" t="s">
        <v>44</v>
      </c>
      <c r="O318" s="68"/>
      <c r="P318" s="191">
        <f>O318*H318</f>
        <v>0</v>
      </c>
      <c r="Q318" s="191">
        <v>0.12</v>
      </c>
      <c r="R318" s="191">
        <f>Q318*H318</f>
        <v>0.12</v>
      </c>
      <c r="S318" s="191">
        <v>0</v>
      </c>
      <c r="T318" s="192">
        <f>S318*H318</f>
        <v>0</v>
      </c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193" t="s">
        <v>229</v>
      </c>
      <c r="AT318" s="193" t="s">
        <v>136</v>
      </c>
      <c r="AU318" s="193" t="s">
        <v>88</v>
      </c>
      <c r="AY318" s="21" t="s">
        <v>131</v>
      </c>
      <c r="BE318" s="194">
        <f>IF(N318="základní",J318,0)</f>
        <v>0</v>
      </c>
      <c r="BF318" s="194">
        <f>IF(N318="snížená",J318,0)</f>
        <v>0</v>
      </c>
      <c r="BG318" s="194">
        <f>IF(N318="zákl. přenesená",J318,0)</f>
        <v>0</v>
      </c>
      <c r="BH318" s="194">
        <f>IF(N318="sníž. přenesená",J318,0)</f>
        <v>0</v>
      </c>
      <c r="BI318" s="194">
        <f>IF(N318="nulová",J318,0)</f>
        <v>0</v>
      </c>
      <c r="BJ318" s="21" t="s">
        <v>88</v>
      </c>
      <c r="BK318" s="194">
        <f>ROUND(I318*H318,2)</f>
        <v>0</v>
      </c>
      <c r="BL318" s="21" t="s">
        <v>229</v>
      </c>
      <c r="BM318" s="193" t="s">
        <v>580</v>
      </c>
    </row>
    <row r="319" spans="1:65" s="2" customFormat="1" ht="29.25">
      <c r="A319" s="38"/>
      <c r="B319" s="39"/>
      <c r="C319" s="40"/>
      <c r="D319" s="202" t="s">
        <v>581</v>
      </c>
      <c r="E319" s="40"/>
      <c r="F319" s="259" t="s">
        <v>582</v>
      </c>
      <c r="G319" s="40"/>
      <c r="H319" s="40"/>
      <c r="I319" s="197"/>
      <c r="J319" s="40"/>
      <c r="K319" s="40"/>
      <c r="L319" s="43"/>
      <c r="M319" s="198"/>
      <c r="N319" s="199"/>
      <c r="O319" s="68"/>
      <c r="P319" s="68"/>
      <c r="Q319" s="68"/>
      <c r="R319" s="68"/>
      <c r="S319" s="68"/>
      <c r="T319" s="69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T319" s="21" t="s">
        <v>581</v>
      </c>
      <c r="AU319" s="21" t="s">
        <v>88</v>
      </c>
    </row>
    <row r="320" spans="1:65" s="2" customFormat="1" ht="16.5" customHeight="1">
      <c r="A320" s="38"/>
      <c r="B320" s="39"/>
      <c r="C320" s="182" t="s">
        <v>583</v>
      </c>
      <c r="D320" s="182" t="s">
        <v>136</v>
      </c>
      <c r="E320" s="183" t="s">
        <v>584</v>
      </c>
      <c r="F320" s="184" t="s">
        <v>585</v>
      </c>
      <c r="G320" s="185" t="s">
        <v>258</v>
      </c>
      <c r="H320" s="186">
        <v>3.9</v>
      </c>
      <c r="I320" s="187"/>
      <c r="J320" s="188">
        <f>ROUND(I320*H320,2)</f>
        <v>0</v>
      </c>
      <c r="K320" s="184" t="s">
        <v>140</v>
      </c>
      <c r="L320" s="43"/>
      <c r="M320" s="189" t="s">
        <v>19</v>
      </c>
      <c r="N320" s="190" t="s">
        <v>44</v>
      </c>
      <c r="O320" s="68"/>
      <c r="P320" s="191">
        <f>O320*H320</f>
        <v>0</v>
      </c>
      <c r="Q320" s="191">
        <v>0</v>
      </c>
      <c r="R320" s="191">
        <f>Q320*H320</f>
        <v>0</v>
      </c>
      <c r="S320" s="191">
        <v>0</v>
      </c>
      <c r="T320" s="192">
        <f>S320*H320</f>
        <v>0</v>
      </c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R320" s="193" t="s">
        <v>229</v>
      </c>
      <c r="AT320" s="193" t="s">
        <v>136</v>
      </c>
      <c r="AU320" s="193" t="s">
        <v>88</v>
      </c>
      <c r="AY320" s="21" t="s">
        <v>131</v>
      </c>
      <c r="BE320" s="194">
        <f>IF(N320="základní",J320,0)</f>
        <v>0</v>
      </c>
      <c r="BF320" s="194">
        <f>IF(N320="snížená",J320,0)</f>
        <v>0</v>
      </c>
      <c r="BG320" s="194">
        <f>IF(N320="zákl. přenesená",J320,0)</f>
        <v>0</v>
      </c>
      <c r="BH320" s="194">
        <f>IF(N320="sníž. přenesená",J320,0)</f>
        <v>0</v>
      </c>
      <c r="BI320" s="194">
        <f>IF(N320="nulová",J320,0)</f>
        <v>0</v>
      </c>
      <c r="BJ320" s="21" t="s">
        <v>88</v>
      </c>
      <c r="BK320" s="194">
        <f>ROUND(I320*H320,2)</f>
        <v>0</v>
      </c>
      <c r="BL320" s="21" t="s">
        <v>229</v>
      </c>
      <c r="BM320" s="193" t="s">
        <v>586</v>
      </c>
    </row>
    <row r="321" spans="1:65" s="2" customFormat="1" ht="11.25">
      <c r="A321" s="38"/>
      <c r="B321" s="39"/>
      <c r="C321" s="40"/>
      <c r="D321" s="195" t="s">
        <v>144</v>
      </c>
      <c r="E321" s="40"/>
      <c r="F321" s="196" t="s">
        <v>587</v>
      </c>
      <c r="G321" s="40"/>
      <c r="H321" s="40"/>
      <c r="I321" s="197"/>
      <c r="J321" s="40"/>
      <c r="K321" s="40"/>
      <c r="L321" s="43"/>
      <c r="M321" s="198"/>
      <c r="N321" s="199"/>
      <c r="O321" s="68"/>
      <c r="P321" s="68"/>
      <c r="Q321" s="68"/>
      <c r="R321" s="68"/>
      <c r="S321" s="68"/>
      <c r="T321" s="69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T321" s="21" t="s">
        <v>144</v>
      </c>
      <c r="AU321" s="21" t="s">
        <v>88</v>
      </c>
    </row>
    <row r="322" spans="1:65" s="13" customFormat="1" ht="11.25">
      <c r="B322" s="200"/>
      <c r="C322" s="201"/>
      <c r="D322" s="202" t="s">
        <v>146</v>
      </c>
      <c r="E322" s="203" t="s">
        <v>19</v>
      </c>
      <c r="F322" s="204" t="s">
        <v>588</v>
      </c>
      <c r="G322" s="201"/>
      <c r="H322" s="205">
        <v>1.2</v>
      </c>
      <c r="I322" s="206"/>
      <c r="J322" s="201"/>
      <c r="K322" s="201"/>
      <c r="L322" s="207"/>
      <c r="M322" s="208"/>
      <c r="N322" s="209"/>
      <c r="O322" s="209"/>
      <c r="P322" s="209"/>
      <c r="Q322" s="209"/>
      <c r="R322" s="209"/>
      <c r="S322" s="209"/>
      <c r="T322" s="210"/>
      <c r="AT322" s="211" t="s">
        <v>146</v>
      </c>
      <c r="AU322" s="211" t="s">
        <v>88</v>
      </c>
      <c r="AV322" s="13" t="s">
        <v>88</v>
      </c>
      <c r="AW322" s="13" t="s">
        <v>33</v>
      </c>
      <c r="AX322" s="13" t="s">
        <v>72</v>
      </c>
      <c r="AY322" s="211" t="s">
        <v>131</v>
      </c>
    </row>
    <row r="323" spans="1:65" s="13" customFormat="1" ht="11.25">
      <c r="B323" s="200"/>
      <c r="C323" s="201"/>
      <c r="D323" s="202" t="s">
        <v>146</v>
      </c>
      <c r="E323" s="203" t="s">
        <v>19</v>
      </c>
      <c r="F323" s="204" t="s">
        <v>589</v>
      </c>
      <c r="G323" s="201"/>
      <c r="H323" s="205">
        <v>2.7</v>
      </c>
      <c r="I323" s="206"/>
      <c r="J323" s="201"/>
      <c r="K323" s="201"/>
      <c r="L323" s="207"/>
      <c r="M323" s="208"/>
      <c r="N323" s="209"/>
      <c r="O323" s="209"/>
      <c r="P323" s="209"/>
      <c r="Q323" s="209"/>
      <c r="R323" s="209"/>
      <c r="S323" s="209"/>
      <c r="T323" s="210"/>
      <c r="AT323" s="211" t="s">
        <v>146</v>
      </c>
      <c r="AU323" s="211" t="s">
        <v>88</v>
      </c>
      <c r="AV323" s="13" t="s">
        <v>88</v>
      </c>
      <c r="AW323" s="13" t="s">
        <v>33</v>
      </c>
      <c r="AX323" s="13" t="s">
        <v>72</v>
      </c>
      <c r="AY323" s="211" t="s">
        <v>131</v>
      </c>
    </row>
    <row r="324" spans="1:65" s="14" customFormat="1" ht="11.25">
      <c r="B324" s="212"/>
      <c r="C324" s="213"/>
      <c r="D324" s="202" t="s">
        <v>146</v>
      </c>
      <c r="E324" s="214" t="s">
        <v>19</v>
      </c>
      <c r="F324" s="215" t="s">
        <v>148</v>
      </c>
      <c r="G324" s="213"/>
      <c r="H324" s="216">
        <v>3.9</v>
      </c>
      <c r="I324" s="217"/>
      <c r="J324" s="213"/>
      <c r="K324" s="213"/>
      <c r="L324" s="218"/>
      <c r="M324" s="219"/>
      <c r="N324" s="220"/>
      <c r="O324" s="220"/>
      <c r="P324" s="220"/>
      <c r="Q324" s="220"/>
      <c r="R324" s="220"/>
      <c r="S324" s="220"/>
      <c r="T324" s="221"/>
      <c r="AT324" s="222" t="s">
        <v>146</v>
      </c>
      <c r="AU324" s="222" t="s">
        <v>88</v>
      </c>
      <c r="AV324" s="14" t="s">
        <v>142</v>
      </c>
      <c r="AW324" s="14" t="s">
        <v>33</v>
      </c>
      <c r="AX324" s="14" t="s">
        <v>80</v>
      </c>
      <c r="AY324" s="222" t="s">
        <v>131</v>
      </c>
    </row>
    <row r="325" spans="1:65" s="2" customFormat="1" ht="16.5" customHeight="1">
      <c r="A325" s="38"/>
      <c r="B325" s="39"/>
      <c r="C325" s="223" t="s">
        <v>590</v>
      </c>
      <c r="D325" s="223" t="s">
        <v>176</v>
      </c>
      <c r="E325" s="224" t="s">
        <v>591</v>
      </c>
      <c r="F325" s="225" t="s">
        <v>592</v>
      </c>
      <c r="G325" s="226" t="s">
        <v>258</v>
      </c>
      <c r="H325" s="227">
        <v>3.9</v>
      </c>
      <c r="I325" s="228"/>
      <c r="J325" s="229">
        <f>ROUND(I325*H325,2)</f>
        <v>0</v>
      </c>
      <c r="K325" s="225" t="s">
        <v>140</v>
      </c>
      <c r="L325" s="230"/>
      <c r="M325" s="231" t="s">
        <v>19</v>
      </c>
      <c r="N325" s="232" t="s">
        <v>44</v>
      </c>
      <c r="O325" s="68"/>
      <c r="P325" s="191">
        <f>O325*H325</f>
        <v>0</v>
      </c>
      <c r="Q325" s="191">
        <v>3.0000000000000001E-3</v>
      </c>
      <c r="R325" s="191">
        <f>Q325*H325</f>
        <v>1.17E-2</v>
      </c>
      <c r="S325" s="191">
        <v>0</v>
      </c>
      <c r="T325" s="192">
        <f>S325*H325</f>
        <v>0</v>
      </c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R325" s="193" t="s">
        <v>235</v>
      </c>
      <c r="AT325" s="193" t="s">
        <v>176</v>
      </c>
      <c r="AU325" s="193" t="s">
        <v>88</v>
      </c>
      <c r="AY325" s="21" t="s">
        <v>131</v>
      </c>
      <c r="BE325" s="194">
        <f>IF(N325="základní",J325,0)</f>
        <v>0</v>
      </c>
      <c r="BF325" s="194">
        <f>IF(N325="snížená",J325,0)</f>
        <v>0</v>
      </c>
      <c r="BG325" s="194">
        <f>IF(N325="zákl. přenesená",J325,0)</f>
        <v>0</v>
      </c>
      <c r="BH325" s="194">
        <f>IF(N325="sníž. přenesená",J325,0)</f>
        <v>0</v>
      </c>
      <c r="BI325" s="194">
        <f>IF(N325="nulová",J325,0)</f>
        <v>0</v>
      </c>
      <c r="BJ325" s="21" t="s">
        <v>88</v>
      </c>
      <c r="BK325" s="194">
        <f>ROUND(I325*H325,2)</f>
        <v>0</v>
      </c>
      <c r="BL325" s="21" t="s">
        <v>229</v>
      </c>
      <c r="BM325" s="193" t="s">
        <v>593</v>
      </c>
    </row>
    <row r="326" spans="1:65" s="2" customFormat="1" ht="16.5" customHeight="1">
      <c r="A326" s="38"/>
      <c r="B326" s="39"/>
      <c r="C326" s="223" t="s">
        <v>594</v>
      </c>
      <c r="D326" s="223" t="s">
        <v>176</v>
      </c>
      <c r="E326" s="224" t="s">
        <v>595</v>
      </c>
      <c r="F326" s="225" t="s">
        <v>596</v>
      </c>
      <c r="G326" s="226" t="s">
        <v>173</v>
      </c>
      <c r="H326" s="227">
        <v>6</v>
      </c>
      <c r="I326" s="228"/>
      <c r="J326" s="229">
        <f>ROUND(I326*H326,2)</f>
        <v>0</v>
      </c>
      <c r="K326" s="225" t="s">
        <v>140</v>
      </c>
      <c r="L326" s="230"/>
      <c r="M326" s="231" t="s">
        <v>19</v>
      </c>
      <c r="N326" s="232" t="s">
        <v>44</v>
      </c>
      <c r="O326" s="68"/>
      <c r="P326" s="191">
        <f>O326*H326</f>
        <v>0</v>
      </c>
      <c r="Q326" s="191">
        <v>8.0000000000000004E-4</v>
      </c>
      <c r="R326" s="191">
        <f>Q326*H326</f>
        <v>4.8000000000000004E-3</v>
      </c>
      <c r="S326" s="191">
        <v>0</v>
      </c>
      <c r="T326" s="192">
        <f>S326*H326</f>
        <v>0</v>
      </c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193" t="s">
        <v>235</v>
      </c>
      <c r="AT326" s="193" t="s">
        <v>176</v>
      </c>
      <c r="AU326" s="193" t="s">
        <v>88</v>
      </c>
      <c r="AY326" s="21" t="s">
        <v>131</v>
      </c>
      <c r="BE326" s="194">
        <f>IF(N326="základní",J326,0)</f>
        <v>0</v>
      </c>
      <c r="BF326" s="194">
        <f>IF(N326="snížená",J326,0)</f>
        <v>0</v>
      </c>
      <c r="BG326" s="194">
        <f>IF(N326="zákl. přenesená",J326,0)</f>
        <v>0</v>
      </c>
      <c r="BH326" s="194">
        <f>IF(N326="sníž. přenesená",J326,0)</f>
        <v>0</v>
      </c>
      <c r="BI326" s="194">
        <f>IF(N326="nulová",J326,0)</f>
        <v>0</v>
      </c>
      <c r="BJ326" s="21" t="s">
        <v>88</v>
      </c>
      <c r="BK326" s="194">
        <f>ROUND(I326*H326,2)</f>
        <v>0</v>
      </c>
      <c r="BL326" s="21" t="s">
        <v>229</v>
      </c>
      <c r="BM326" s="193" t="s">
        <v>597</v>
      </c>
    </row>
    <row r="327" spans="1:65" s="2" customFormat="1" ht="33" customHeight="1">
      <c r="A327" s="38"/>
      <c r="B327" s="39"/>
      <c r="C327" s="182" t="s">
        <v>598</v>
      </c>
      <c r="D327" s="182" t="s">
        <v>136</v>
      </c>
      <c r="E327" s="183" t="s">
        <v>599</v>
      </c>
      <c r="F327" s="184" t="s">
        <v>600</v>
      </c>
      <c r="G327" s="185" t="s">
        <v>197</v>
      </c>
      <c r="H327" s="186">
        <v>0.13700000000000001</v>
      </c>
      <c r="I327" s="187"/>
      <c r="J327" s="188">
        <f>ROUND(I327*H327,2)</f>
        <v>0</v>
      </c>
      <c r="K327" s="184" t="s">
        <v>140</v>
      </c>
      <c r="L327" s="43"/>
      <c r="M327" s="189" t="s">
        <v>19</v>
      </c>
      <c r="N327" s="190" t="s">
        <v>44</v>
      </c>
      <c r="O327" s="68"/>
      <c r="P327" s="191">
        <f>O327*H327</f>
        <v>0</v>
      </c>
      <c r="Q327" s="191">
        <v>0</v>
      </c>
      <c r="R327" s="191">
        <f>Q327*H327</f>
        <v>0</v>
      </c>
      <c r="S327" s="191">
        <v>0</v>
      </c>
      <c r="T327" s="192">
        <f>S327*H327</f>
        <v>0</v>
      </c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R327" s="193" t="s">
        <v>229</v>
      </c>
      <c r="AT327" s="193" t="s">
        <v>136</v>
      </c>
      <c r="AU327" s="193" t="s">
        <v>88</v>
      </c>
      <c r="AY327" s="21" t="s">
        <v>131</v>
      </c>
      <c r="BE327" s="194">
        <f>IF(N327="základní",J327,0)</f>
        <v>0</v>
      </c>
      <c r="BF327" s="194">
        <f>IF(N327="snížená",J327,0)</f>
        <v>0</v>
      </c>
      <c r="BG327" s="194">
        <f>IF(N327="zákl. přenesená",J327,0)</f>
        <v>0</v>
      </c>
      <c r="BH327" s="194">
        <f>IF(N327="sníž. přenesená",J327,0)</f>
        <v>0</v>
      </c>
      <c r="BI327" s="194">
        <f>IF(N327="nulová",J327,0)</f>
        <v>0</v>
      </c>
      <c r="BJ327" s="21" t="s">
        <v>88</v>
      </c>
      <c r="BK327" s="194">
        <f>ROUND(I327*H327,2)</f>
        <v>0</v>
      </c>
      <c r="BL327" s="21" t="s">
        <v>229</v>
      </c>
      <c r="BM327" s="193" t="s">
        <v>601</v>
      </c>
    </row>
    <row r="328" spans="1:65" s="2" customFormat="1" ht="11.25">
      <c r="A328" s="38"/>
      <c r="B328" s="39"/>
      <c r="C328" s="40"/>
      <c r="D328" s="195" t="s">
        <v>144</v>
      </c>
      <c r="E328" s="40"/>
      <c r="F328" s="196" t="s">
        <v>602</v>
      </c>
      <c r="G328" s="40"/>
      <c r="H328" s="40"/>
      <c r="I328" s="197"/>
      <c r="J328" s="40"/>
      <c r="K328" s="40"/>
      <c r="L328" s="43"/>
      <c r="M328" s="198"/>
      <c r="N328" s="199"/>
      <c r="O328" s="68"/>
      <c r="P328" s="68"/>
      <c r="Q328" s="68"/>
      <c r="R328" s="68"/>
      <c r="S328" s="68"/>
      <c r="T328" s="69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T328" s="21" t="s">
        <v>144</v>
      </c>
      <c r="AU328" s="21" t="s">
        <v>88</v>
      </c>
    </row>
    <row r="329" spans="1:65" s="12" customFormat="1" ht="22.9" customHeight="1">
      <c r="B329" s="166"/>
      <c r="C329" s="167"/>
      <c r="D329" s="168" t="s">
        <v>71</v>
      </c>
      <c r="E329" s="180" t="s">
        <v>603</v>
      </c>
      <c r="F329" s="180" t="s">
        <v>604</v>
      </c>
      <c r="G329" s="167"/>
      <c r="H329" s="167"/>
      <c r="I329" s="170"/>
      <c r="J329" s="181">
        <f>BK329</f>
        <v>0</v>
      </c>
      <c r="K329" s="167"/>
      <c r="L329" s="172"/>
      <c r="M329" s="173"/>
      <c r="N329" s="174"/>
      <c r="O329" s="174"/>
      <c r="P329" s="175">
        <f>SUM(P330:P360)</f>
        <v>0</v>
      </c>
      <c r="Q329" s="174"/>
      <c r="R329" s="175">
        <f>SUM(R330:R360)</f>
        <v>2.5036239999999998E-2</v>
      </c>
      <c r="S329" s="174"/>
      <c r="T329" s="176">
        <f>SUM(T330:T360)</f>
        <v>0</v>
      </c>
      <c r="AR329" s="177" t="s">
        <v>88</v>
      </c>
      <c r="AT329" s="178" t="s">
        <v>71</v>
      </c>
      <c r="AU329" s="178" t="s">
        <v>80</v>
      </c>
      <c r="AY329" s="177" t="s">
        <v>131</v>
      </c>
      <c r="BK329" s="179">
        <f>SUM(BK330:BK360)</f>
        <v>0</v>
      </c>
    </row>
    <row r="330" spans="1:65" s="2" customFormat="1" ht="16.5" customHeight="1">
      <c r="A330" s="38"/>
      <c r="B330" s="39"/>
      <c r="C330" s="182" t="s">
        <v>605</v>
      </c>
      <c r="D330" s="182" t="s">
        <v>136</v>
      </c>
      <c r="E330" s="183" t="s">
        <v>606</v>
      </c>
      <c r="F330" s="184" t="s">
        <v>607</v>
      </c>
      <c r="G330" s="185" t="s">
        <v>139</v>
      </c>
      <c r="H330" s="186">
        <v>2.4750000000000001</v>
      </c>
      <c r="I330" s="187"/>
      <c r="J330" s="188">
        <f>ROUND(I330*H330,2)</f>
        <v>0</v>
      </c>
      <c r="K330" s="184" t="s">
        <v>140</v>
      </c>
      <c r="L330" s="43"/>
      <c r="M330" s="189" t="s">
        <v>19</v>
      </c>
      <c r="N330" s="190" t="s">
        <v>44</v>
      </c>
      <c r="O330" s="68"/>
      <c r="P330" s="191">
        <f>O330*H330</f>
        <v>0</v>
      </c>
      <c r="Q330" s="191">
        <v>0</v>
      </c>
      <c r="R330" s="191">
        <f>Q330*H330</f>
        <v>0</v>
      </c>
      <c r="S330" s="191">
        <v>0</v>
      </c>
      <c r="T330" s="192">
        <f>S330*H330</f>
        <v>0</v>
      </c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R330" s="193" t="s">
        <v>229</v>
      </c>
      <c r="AT330" s="193" t="s">
        <v>136</v>
      </c>
      <c r="AU330" s="193" t="s">
        <v>88</v>
      </c>
      <c r="AY330" s="21" t="s">
        <v>131</v>
      </c>
      <c r="BE330" s="194">
        <f>IF(N330="základní",J330,0)</f>
        <v>0</v>
      </c>
      <c r="BF330" s="194">
        <f>IF(N330="snížená",J330,0)</f>
        <v>0</v>
      </c>
      <c r="BG330" s="194">
        <f>IF(N330="zákl. přenesená",J330,0)</f>
        <v>0</v>
      </c>
      <c r="BH330" s="194">
        <f>IF(N330="sníž. přenesená",J330,0)</f>
        <v>0</v>
      </c>
      <c r="BI330" s="194">
        <f>IF(N330="nulová",J330,0)</f>
        <v>0</v>
      </c>
      <c r="BJ330" s="21" t="s">
        <v>88</v>
      </c>
      <c r="BK330" s="194">
        <f>ROUND(I330*H330,2)</f>
        <v>0</v>
      </c>
      <c r="BL330" s="21" t="s">
        <v>229</v>
      </c>
      <c r="BM330" s="193" t="s">
        <v>608</v>
      </c>
    </row>
    <row r="331" spans="1:65" s="2" customFormat="1" ht="11.25">
      <c r="A331" s="38"/>
      <c r="B331" s="39"/>
      <c r="C331" s="40"/>
      <c r="D331" s="195" t="s">
        <v>144</v>
      </c>
      <c r="E331" s="40"/>
      <c r="F331" s="196" t="s">
        <v>609</v>
      </c>
      <c r="G331" s="40"/>
      <c r="H331" s="40"/>
      <c r="I331" s="197"/>
      <c r="J331" s="40"/>
      <c r="K331" s="40"/>
      <c r="L331" s="43"/>
      <c r="M331" s="198"/>
      <c r="N331" s="199"/>
      <c r="O331" s="68"/>
      <c r="P331" s="68"/>
      <c r="Q331" s="68"/>
      <c r="R331" s="68"/>
      <c r="S331" s="68"/>
      <c r="T331" s="69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T331" s="21" t="s">
        <v>144</v>
      </c>
      <c r="AU331" s="21" t="s">
        <v>88</v>
      </c>
    </row>
    <row r="332" spans="1:65" s="2" customFormat="1" ht="16.5" customHeight="1">
      <c r="A332" s="38"/>
      <c r="B332" s="39"/>
      <c r="C332" s="182" t="s">
        <v>610</v>
      </c>
      <c r="D332" s="182" t="s">
        <v>136</v>
      </c>
      <c r="E332" s="183" t="s">
        <v>611</v>
      </c>
      <c r="F332" s="184" t="s">
        <v>612</v>
      </c>
      <c r="G332" s="185" t="s">
        <v>139</v>
      </c>
      <c r="H332" s="186">
        <v>2.4750000000000001</v>
      </c>
      <c r="I332" s="187"/>
      <c r="J332" s="188">
        <f>ROUND(I332*H332,2)</f>
        <v>0</v>
      </c>
      <c r="K332" s="184" t="s">
        <v>140</v>
      </c>
      <c r="L332" s="43"/>
      <c r="M332" s="189" t="s">
        <v>19</v>
      </c>
      <c r="N332" s="190" t="s">
        <v>44</v>
      </c>
      <c r="O332" s="68"/>
      <c r="P332" s="191">
        <f>O332*H332</f>
        <v>0</v>
      </c>
      <c r="Q332" s="191">
        <v>0</v>
      </c>
      <c r="R332" s="191">
        <f>Q332*H332</f>
        <v>0</v>
      </c>
      <c r="S332" s="191">
        <v>0</v>
      </c>
      <c r="T332" s="192">
        <f>S332*H332</f>
        <v>0</v>
      </c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R332" s="193" t="s">
        <v>229</v>
      </c>
      <c r="AT332" s="193" t="s">
        <v>136</v>
      </c>
      <c r="AU332" s="193" t="s">
        <v>88</v>
      </c>
      <c r="AY332" s="21" t="s">
        <v>131</v>
      </c>
      <c r="BE332" s="194">
        <f>IF(N332="základní",J332,0)</f>
        <v>0</v>
      </c>
      <c r="BF332" s="194">
        <f>IF(N332="snížená",J332,0)</f>
        <v>0</v>
      </c>
      <c r="BG332" s="194">
        <f>IF(N332="zákl. přenesená",J332,0)</f>
        <v>0</v>
      </c>
      <c r="BH332" s="194">
        <f>IF(N332="sníž. přenesená",J332,0)</f>
        <v>0</v>
      </c>
      <c r="BI332" s="194">
        <f>IF(N332="nulová",J332,0)</f>
        <v>0</v>
      </c>
      <c r="BJ332" s="21" t="s">
        <v>88</v>
      </c>
      <c r="BK332" s="194">
        <f>ROUND(I332*H332,2)</f>
        <v>0</v>
      </c>
      <c r="BL332" s="21" t="s">
        <v>229</v>
      </c>
      <c r="BM332" s="193" t="s">
        <v>613</v>
      </c>
    </row>
    <row r="333" spans="1:65" s="2" customFormat="1" ht="11.25">
      <c r="A333" s="38"/>
      <c r="B333" s="39"/>
      <c r="C333" s="40"/>
      <c r="D333" s="195" t="s">
        <v>144</v>
      </c>
      <c r="E333" s="40"/>
      <c r="F333" s="196" t="s">
        <v>614</v>
      </c>
      <c r="G333" s="40"/>
      <c r="H333" s="40"/>
      <c r="I333" s="197"/>
      <c r="J333" s="40"/>
      <c r="K333" s="40"/>
      <c r="L333" s="43"/>
      <c r="M333" s="198"/>
      <c r="N333" s="199"/>
      <c r="O333" s="68"/>
      <c r="P333" s="68"/>
      <c r="Q333" s="68"/>
      <c r="R333" s="68"/>
      <c r="S333" s="68"/>
      <c r="T333" s="69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T333" s="21" t="s">
        <v>144</v>
      </c>
      <c r="AU333" s="21" t="s">
        <v>88</v>
      </c>
    </row>
    <row r="334" spans="1:65" s="13" customFormat="1" ht="11.25">
      <c r="B334" s="200"/>
      <c r="C334" s="201"/>
      <c r="D334" s="202" t="s">
        <v>146</v>
      </c>
      <c r="E334" s="203" t="s">
        <v>19</v>
      </c>
      <c r="F334" s="204" t="s">
        <v>615</v>
      </c>
      <c r="G334" s="201"/>
      <c r="H334" s="205">
        <v>2.4750000000000001</v>
      </c>
      <c r="I334" s="206"/>
      <c r="J334" s="201"/>
      <c r="K334" s="201"/>
      <c r="L334" s="207"/>
      <c r="M334" s="208"/>
      <c r="N334" s="209"/>
      <c r="O334" s="209"/>
      <c r="P334" s="209"/>
      <c r="Q334" s="209"/>
      <c r="R334" s="209"/>
      <c r="S334" s="209"/>
      <c r="T334" s="210"/>
      <c r="AT334" s="211" t="s">
        <v>146</v>
      </c>
      <c r="AU334" s="211" t="s">
        <v>88</v>
      </c>
      <c r="AV334" s="13" t="s">
        <v>88</v>
      </c>
      <c r="AW334" s="13" t="s">
        <v>33</v>
      </c>
      <c r="AX334" s="13" t="s">
        <v>72</v>
      </c>
      <c r="AY334" s="211" t="s">
        <v>131</v>
      </c>
    </row>
    <row r="335" spans="1:65" s="14" customFormat="1" ht="11.25">
      <c r="B335" s="212"/>
      <c r="C335" s="213"/>
      <c r="D335" s="202" t="s">
        <v>146</v>
      </c>
      <c r="E335" s="214" t="s">
        <v>19</v>
      </c>
      <c r="F335" s="215" t="s">
        <v>148</v>
      </c>
      <c r="G335" s="213"/>
      <c r="H335" s="216">
        <v>2.4750000000000001</v>
      </c>
      <c r="I335" s="217"/>
      <c r="J335" s="213"/>
      <c r="K335" s="213"/>
      <c r="L335" s="218"/>
      <c r="M335" s="219"/>
      <c r="N335" s="220"/>
      <c r="O335" s="220"/>
      <c r="P335" s="220"/>
      <c r="Q335" s="220"/>
      <c r="R335" s="220"/>
      <c r="S335" s="220"/>
      <c r="T335" s="221"/>
      <c r="AT335" s="222" t="s">
        <v>146</v>
      </c>
      <c r="AU335" s="222" t="s">
        <v>88</v>
      </c>
      <c r="AV335" s="14" t="s">
        <v>142</v>
      </c>
      <c r="AW335" s="14" t="s">
        <v>33</v>
      </c>
      <c r="AX335" s="14" t="s">
        <v>80</v>
      </c>
      <c r="AY335" s="222" t="s">
        <v>131</v>
      </c>
    </row>
    <row r="336" spans="1:65" s="2" customFormat="1" ht="16.5" customHeight="1">
      <c r="A336" s="38"/>
      <c r="B336" s="39"/>
      <c r="C336" s="182" t="s">
        <v>616</v>
      </c>
      <c r="D336" s="182" t="s">
        <v>136</v>
      </c>
      <c r="E336" s="183" t="s">
        <v>617</v>
      </c>
      <c r="F336" s="184" t="s">
        <v>618</v>
      </c>
      <c r="G336" s="185" t="s">
        <v>139</v>
      </c>
      <c r="H336" s="186">
        <v>2.4750000000000001</v>
      </c>
      <c r="I336" s="187"/>
      <c r="J336" s="188">
        <f>ROUND(I336*H336,2)</f>
        <v>0</v>
      </c>
      <c r="K336" s="184" t="s">
        <v>140</v>
      </c>
      <c r="L336" s="43"/>
      <c r="M336" s="189" t="s">
        <v>19</v>
      </c>
      <c r="N336" s="190" t="s">
        <v>44</v>
      </c>
      <c r="O336" s="68"/>
      <c r="P336" s="191">
        <f>O336*H336</f>
        <v>0</v>
      </c>
      <c r="Q336" s="191">
        <v>2.0000000000000001E-4</v>
      </c>
      <c r="R336" s="191">
        <f>Q336*H336</f>
        <v>4.95E-4</v>
      </c>
      <c r="S336" s="191">
        <v>0</v>
      </c>
      <c r="T336" s="192">
        <f>S336*H336</f>
        <v>0</v>
      </c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R336" s="193" t="s">
        <v>229</v>
      </c>
      <c r="AT336" s="193" t="s">
        <v>136</v>
      </c>
      <c r="AU336" s="193" t="s">
        <v>88</v>
      </c>
      <c r="AY336" s="21" t="s">
        <v>131</v>
      </c>
      <c r="BE336" s="194">
        <f>IF(N336="základní",J336,0)</f>
        <v>0</v>
      </c>
      <c r="BF336" s="194">
        <f>IF(N336="snížená",J336,0)</f>
        <v>0</v>
      </c>
      <c r="BG336" s="194">
        <f>IF(N336="zákl. přenesená",J336,0)</f>
        <v>0</v>
      </c>
      <c r="BH336" s="194">
        <f>IF(N336="sníž. přenesená",J336,0)</f>
        <v>0</v>
      </c>
      <c r="BI336" s="194">
        <f>IF(N336="nulová",J336,0)</f>
        <v>0</v>
      </c>
      <c r="BJ336" s="21" t="s">
        <v>88</v>
      </c>
      <c r="BK336" s="194">
        <f>ROUND(I336*H336,2)</f>
        <v>0</v>
      </c>
      <c r="BL336" s="21" t="s">
        <v>229</v>
      </c>
      <c r="BM336" s="193" t="s">
        <v>619</v>
      </c>
    </row>
    <row r="337" spans="1:65" s="2" customFormat="1" ht="11.25">
      <c r="A337" s="38"/>
      <c r="B337" s="39"/>
      <c r="C337" s="40"/>
      <c r="D337" s="195" t="s">
        <v>144</v>
      </c>
      <c r="E337" s="40"/>
      <c r="F337" s="196" t="s">
        <v>620</v>
      </c>
      <c r="G337" s="40"/>
      <c r="H337" s="40"/>
      <c r="I337" s="197"/>
      <c r="J337" s="40"/>
      <c r="K337" s="40"/>
      <c r="L337" s="43"/>
      <c r="M337" s="198"/>
      <c r="N337" s="199"/>
      <c r="O337" s="68"/>
      <c r="P337" s="68"/>
      <c r="Q337" s="68"/>
      <c r="R337" s="68"/>
      <c r="S337" s="68"/>
      <c r="T337" s="69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T337" s="21" t="s">
        <v>144</v>
      </c>
      <c r="AU337" s="21" t="s">
        <v>88</v>
      </c>
    </row>
    <row r="338" spans="1:65" s="2" customFormat="1" ht="24.2" customHeight="1">
      <c r="A338" s="38"/>
      <c r="B338" s="39"/>
      <c r="C338" s="182" t="s">
        <v>621</v>
      </c>
      <c r="D338" s="182" t="s">
        <v>136</v>
      </c>
      <c r="E338" s="183" t="s">
        <v>622</v>
      </c>
      <c r="F338" s="184" t="s">
        <v>623</v>
      </c>
      <c r="G338" s="185" t="s">
        <v>139</v>
      </c>
      <c r="H338" s="186">
        <v>2.4750000000000001</v>
      </c>
      <c r="I338" s="187"/>
      <c r="J338" s="188">
        <f>ROUND(I338*H338,2)</f>
        <v>0</v>
      </c>
      <c r="K338" s="184" t="s">
        <v>140</v>
      </c>
      <c r="L338" s="43"/>
      <c r="M338" s="189" t="s">
        <v>19</v>
      </c>
      <c r="N338" s="190" t="s">
        <v>44</v>
      </c>
      <c r="O338" s="68"/>
      <c r="P338" s="191">
        <f>O338*H338</f>
        <v>0</v>
      </c>
      <c r="Q338" s="191">
        <v>4.4999999999999997E-3</v>
      </c>
      <c r="R338" s="191">
        <f>Q338*H338</f>
        <v>1.11375E-2</v>
      </c>
      <c r="S338" s="191">
        <v>0</v>
      </c>
      <c r="T338" s="192">
        <f>S338*H338</f>
        <v>0</v>
      </c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R338" s="193" t="s">
        <v>229</v>
      </c>
      <c r="AT338" s="193" t="s">
        <v>136</v>
      </c>
      <c r="AU338" s="193" t="s">
        <v>88</v>
      </c>
      <c r="AY338" s="21" t="s">
        <v>131</v>
      </c>
      <c r="BE338" s="194">
        <f>IF(N338="základní",J338,0)</f>
        <v>0</v>
      </c>
      <c r="BF338" s="194">
        <f>IF(N338="snížená",J338,0)</f>
        <v>0</v>
      </c>
      <c r="BG338" s="194">
        <f>IF(N338="zákl. přenesená",J338,0)</f>
        <v>0</v>
      </c>
      <c r="BH338" s="194">
        <f>IF(N338="sníž. přenesená",J338,0)</f>
        <v>0</v>
      </c>
      <c r="BI338" s="194">
        <f>IF(N338="nulová",J338,0)</f>
        <v>0</v>
      </c>
      <c r="BJ338" s="21" t="s">
        <v>88</v>
      </c>
      <c r="BK338" s="194">
        <f>ROUND(I338*H338,2)</f>
        <v>0</v>
      </c>
      <c r="BL338" s="21" t="s">
        <v>229</v>
      </c>
      <c r="BM338" s="193" t="s">
        <v>624</v>
      </c>
    </row>
    <row r="339" spans="1:65" s="2" customFormat="1" ht="11.25">
      <c r="A339" s="38"/>
      <c r="B339" s="39"/>
      <c r="C339" s="40"/>
      <c r="D339" s="195" t="s">
        <v>144</v>
      </c>
      <c r="E339" s="40"/>
      <c r="F339" s="196" t="s">
        <v>625</v>
      </c>
      <c r="G339" s="40"/>
      <c r="H339" s="40"/>
      <c r="I339" s="197"/>
      <c r="J339" s="40"/>
      <c r="K339" s="40"/>
      <c r="L339" s="43"/>
      <c r="M339" s="198"/>
      <c r="N339" s="199"/>
      <c r="O339" s="68"/>
      <c r="P339" s="68"/>
      <c r="Q339" s="68"/>
      <c r="R339" s="68"/>
      <c r="S339" s="68"/>
      <c r="T339" s="69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T339" s="21" t="s">
        <v>144</v>
      </c>
      <c r="AU339" s="21" t="s">
        <v>88</v>
      </c>
    </row>
    <row r="340" spans="1:65" s="2" customFormat="1" ht="16.5" customHeight="1">
      <c r="A340" s="38"/>
      <c r="B340" s="39"/>
      <c r="C340" s="182" t="s">
        <v>626</v>
      </c>
      <c r="D340" s="182" t="s">
        <v>136</v>
      </c>
      <c r="E340" s="183" t="s">
        <v>627</v>
      </c>
      <c r="F340" s="184" t="s">
        <v>628</v>
      </c>
      <c r="G340" s="185" t="s">
        <v>139</v>
      </c>
      <c r="H340" s="186">
        <v>2.4750000000000001</v>
      </c>
      <c r="I340" s="187"/>
      <c r="J340" s="188">
        <f>ROUND(I340*H340,2)</f>
        <v>0</v>
      </c>
      <c r="K340" s="184" t="s">
        <v>140</v>
      </c>
      <c r="L340" s="43"/>
      <c r="M340" s="189" t="s">
        <v>19</v>
      </c>
      <c r="N340" s="190" t="s">
        <v>44</v>
      </c>
      <c r="O340" s="68"/>
      <c r="P340" s="191">
        <f>O340*H340</f>
        <v>0</v>
      </c>
      <c r="Q340" s="191">
        <v>2.9999999999999997E-4</v>
      </c>
      <c r="R340" s="191">
        <f>Q340*H340</f>
        <v>7.425E-4</v>
      </c>
      <c r="S340" s="191">
        <v>0</v>
      </c>
      <c r="T340" s="192">
        <f>S340*H340</f>
        <v>0</v>
      </c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R340" s="193" t="s">
        <v>229</v>
      </c>
      <c r="AT340" s="193" t="s">
        <v>136</v>
      </c>
      <c r="AU340" s="193" t="s">
        <v>88</v>
      </c>
      <c r="AY340" s="21" t="s">
        <v>131</v>
      </c>
      <c r="BE340" s="194">
        <f>IF(N340="základní",J340,0)</f>
        <v>0</v>
      </c>
      <c r="BF340" s="194">
        <f>IF(N340="snížená",J340,0)</f>
        <v>0</v>
      </c>
      <c r="BG340" s="194">
        <f>IF(N340="zákl. přenesená",J340,0)</f>
        <v>0</v>
      </c>
      <c r="BH340" s="194">
        <f>IF(N340="sníž. přenesená",J340,0)</f>
        <v>0</v>
      </c>
      <c r="BI340" s="194">
        <f>IF(N340="nulová",J340,0)</f>
        <v>0</v>
      </c>
      <c r="BJ340" s="21" t="s">
        <v>88</v>
      </c>
      <c r="BK340" s="194">
        <f>ROUND(I340*H340,2)</f>
        <v>0</v>
      </c>
      <c r="BL340" s="21" t="s">
        <v>229</v>
      </c>
      <c r="BM340" s="193" t="s">
        <v>629</v>
      </c>
    </row>
    <row r="341" spans="1:65" s="2" customFormat="1" ht="11.25">
      <c r="A341" s="38"/>
      <c r="B341" s="39"/>
      <c r="C341" s="40"/>
      <c r="D341" s="195" t="s">
        <v>144</v>
      </c>
      <c r="E341" s="40"/>
      <c r="F341" s="196" t="s">
        <v>630</v>
      </c>
      <c r="G341" s="40"/>
      <c r="H341" s="40"/>
      <c r="I341" s="197"/>
      <c r="J341" s="40"/>
      <c r="K341" s="40"/>
      <c r="L341" s="43"/>
      <c r="M341" s="198"/>
      <c r="N341" s="199"/>
      <c r="O341" s="68"/>
      <c r="P341" s="68"/>
      <c r="Q341" s="68"/>
      <c r="R341" s="68"/>
      <c r="S341" s="68"/>
      <c r="T341" s="69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T341" s="21" t="s">
        <v>144</v>
      </c>
      <c r="AU341" s="21" t="s">
        <v>88</v>
      </c>
    </row>
    <row r="342" spans="1:65" s="13" customFormat="1" ht="11.25">
      <c r="B342" s="200"/>
      <c r="C342" s="201"/>
      <c r="D342" s="202" t="s">
        <v>146</v>
      </c>
      <c r="E342" s="203" t="s">
        <v>19</v>
      </c>
      <c r="F342" s="204" t="s">
        <v>615</v>
      </c>
      <c r="G342" s="201"/>
      <c r="H342" s="205">
        <v>2.4750000000000001</v>
      </c>
      <c r="I342" s="206"/>
      <c r="J342" s="201"/>
      <c r="K342" s="201"/>
      <c r="L342" s="207"/>
      <c r="M342" s="208"/>
      <c r="N342" s="209"/>
      <c r="O342" s="209"/>
      <c r="P342" s="209"/>
      <c r="Q342" s="209"/>
      <c r="R342" s="209"/>
      <c r="S342" s="209"/>
      <c r="T342" s="210"/>
      <c r="AT342" s="211" t="s">
        <v>146</v>
      </c>
      <c r="AU342" s="211" t="s">
        <v>88</v>
      </c>
      <c r="AV342" s="13" t="s">
        <v>88</v>
      </c>
      <c r="AW342" s="13" t="s">
        <v>33</v>
      </c>
      <c r="AX342" s="13" t="s">
        <v>72</v>
      </c>
      <c r="AY342" s="211" t="s">
        <v>131</v>
      </c>
    </row>
    <row r="343" spans="1:65" s="14" customFormat="1" ht="11.25">
      <c r="B343" s="212"/>
      <c r="C343" s="213"/>
      <c r="D343" s="202" t="s">
        <v>146</v>
      </c>
      <c r="E343" s="214" t="s">
        <v>19</v>
      </c>
      <c r="F343" s="215" t="s">
        <v>148</v>
      </c>
      <c r="G343" s="213"/>
      <c r="H343" s="216">
        <v>2.4750000000000001</v>
      </c>
      <c r="I343" s="217"/>
      <c r="J343" s="213"/>
      <c r="K343" s="213"/>
      <c r="L343" s="218"/>
      <c r="M343" s="219"/>
      <c r="N343" s="220"/>
      <c r="O343" s="220"/>
      <c r="P343" s="220"/>
      <c r="Q343" s="220"/>
      <c r="R343" s="220"/>
      <c r="S343" s="220"/>
      <c r="T343" s="221"/>
      <c r="AT343" s="222" t="s">
        <v>146</v>
      </c>
      <c r="AU343" s="222" t="s">
        <v>88</v>
      </c>
      <c r="AV343" s="14" t="s">
        <v>142</v>
      </c>
      <c r="AW343" s="14" t="s">
        <v>33</v>
      </c>
      <c r="AX343" s="14" t="s">
        <v>80</v>
      </c>
      <c r="AY343" s="222" t="s">
        <v>131</v>
      </c>
    </row>
    <row r="344" spans="1:65" s="2" customFormat="1" ht="21.75" customHeight="1">
      <c r="A344" s="38"/>
      <c r="B344" s="39"/>
      <c r="C344" s="223" t="s">
        <v>631</v>
      </c>
      <c r="D344" s="223" t="s">
        <v>176</v>
      </c>
      <c r="E344" s="224" t="s">
        <v>632</v>
      </c>
      <c r="F344" s="225" t="s">
        <v>633</v>
      </c>
      <c r="G344" s="226" t="s">
        <v>139</v>
      </c>
      <c r="H344" s="227">
        <v>2.7229999999999999</v>
      </c>
      <c r="I344" s="228"/>
      <c r="J344" s="229">
        <f>ROUND(I344*H344,2)</f>
        <v>0</v>
      </c>
      <c r="K344" s="225" t="s">
        <v>140</v>
      </c>
      <c r="L344" s="230"/>
      <c r="M344" s="231" t="s">
        <v>19</v>
      </c>
      <c r="N344" s="232" t="s">
        <v>44</v>
      </c>
      <c r="O344" s="68"/>
      <c r="P344" s="191">
        <f>O344*H344</f>
        <v>0</v>
      </c>
      <c r="Q344" s="191">
        <v>3.5999999999999999E-3</v>
      </c>
      <c r="R344" s="191">
        <f>Q344*H344</f>
        <v>9.8027999999999987E-3</v>
      </c>
      <c r="S344" s="191">
        <v>0</v>
      </c>
      <c r="T344" s="192">
        <f>S344*H344</f>
        <v>0</v>
      </c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193" t="s">
        <v>235</v>
      </c>
      <c r="AT344" s="193" t="s">
        <v>176</v>
      </c>
      <c r="AU344" s="193" t="s">
        <v>88</v>
      </c>
      <c r="AY344" s="21" t="s">
        <v>131</v>
      </c>
      <c r="BE344" s="194">
        <f>IF(N344="základní",J344,0)</f>
        <v>0</v>
      </c>
      <c r="BF344" s="194">
        <f>IF(N344="snížená",J344,0)</f>
        <v>0</v>
      </c>
      <c r="BG344" s="194">
        <f>IF(N344="zákl. přenesená",J344,0)</f>
        <v>0</v>
      </c>
      <c r="BH344" s="194">
        <f>IF(N344="sníž. přenesená",J344,0)</f>
        <v>0</v>
      </c>
      <c r="BI344" s="194">
        <f>IF(N344="nulová",J344,0)</f>
        <v>0</v>
      </c>
      <c r="BJ344" s="21" t="s">
        <v>88</v>
      </c>
      <c r="BK344" s="194">
        <f>ROUND(I344*H344,2)</f>
        <v>0</v>
      </c>
      <c r="BL344" s="21" t="s">
        <v>229</v>
      </c>
      <c r="BM344" s="193" t="s">
        <v>634</v>
      </c>
    </row>
    <row r="345" spans="1:65" s="13" customFormat="1" ht="11.25">
      <c r="B345" s="200"/>
      <c r="C345" s="201"/>
      <c r="D345" s="202" t="s">
        <v>146</v>
      </c>
      <c r="E345" s="201"/>
      <c r="F345" s="204" t="s">
        <v>635</v>
      </c>
      <c r="G345" s="201"/>
      <c r="H345" s="205">
        <v>2.7229999999999999</v>
      </c>
      <c r="I345" s="206"/>
      <c r="J345" s="201"/>
      <c r="K345" s="201"/>
      <c r="L345" s="207"/>
      <c r="M345" s="208"/>
      <c r="N345" s="209"/>
      <c r="O345" s="209"/>
      <c r="P345" s="209"/>
      <c r="Q345" s="209"/>
      <c r="R345" s="209"/>
      <c r="S345" s="209"/>
      <c r="T345" s="210"/>
      <c r="AT345" s="211" t="s">
        <v>146</v>
      </c>
      <c r="AU345" s="211" t="s">
        <v>88</v>
      </c>
      <c r="AV345" s="13" t="s">
        <v>88</v>
      </c>
      <c r="AW345" s="13" t="s">
        <v>4</v>
      </c>
      <c r="AX345" s="13" t="s">
        <v>80</v>
      </c>
      <c r="AY345" s="211" t="s">
        <v>131</v>
      </c>
    </row>
    <row r="346" spans="1:65" s="2" customFormat="1" ht="16.5" customHeight="1">
      <c r="A346" s="38"/>
      <c r="B346" s="39"/>
      <c r="C346" s="182" t="s">
        <v>636</v>
      </c>
      <c r="D346" s="182" t="s">
        <v>136</v>
      </c>
      <c r="E346" s="183" t="s">
        <v>637</v>
      </c>
      <c r="F346" s="184" t="s">
        <v>638</v>
      </c>
      <c r="G346" s="185" t="s">
        <v>258</v>
      </c>
      <c r="H346" s="186">
        <v>9.9</v>
      </c>
      <c r="I346" s="187"/>
      <c r="J346" s="188">
        <f>ROUND(I346*H346,2)</f>
        <v>0</v>
      </c>
      <c r="K346" s="184" t="s">
        <v>140</v>
      </c>
      <c r="L346" s="43"/>
      <c r="M346" s="189" t="s">
        <v>19</v>
      </c>
      <c r="N346" s="190" t="s">
        <v>44</v>
      </c>
      <c r="O346" s="68"/>
      <c r="P346" s="191">
        <f>O346*H346</f>
        <v>0</v>
      </c>
      <c r="Q346" s="191">
        <v>2.0000000000000002E-5</v>
      </c>
      <c r="R346" s="191">
        <f>Q346*H346</f>
        <v>1.9800000000000002E-4</v>
      </c>
      <c r="S346" s="191">
        <v>0</v>
      </c>
      <c r="T346" s="192">
        <f>S346*H346</f>
        <v>0</v>
      </c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R346" s="193" t="s">
        <v>229</v>
      </c>
      <c r="AT346" s="193" t="s">
        <v>136</v>
      </c>
      <c r="AU346" s="193" t="s">
        <v>88</v>
      </c>
      <c r="AY346" s="21" t="s">
        <v>131</v>
      </c>
      <c r="BE346" s="194">
        <f>IF(N346="základní",J346,0)</f>
        <v>0</v>
      </c>
      <c r="BF346" s="194">
        <f>IF(N346="snížená",J346,0)</f>
        <v>0</v>
      </c>
      <c r="BG346" s="194">
        <f>IF(N346="zákl. přenesená",J346,0)</f>
        <v>0</v>
      </c>
      <c r="BH346" s="194">
        <f>IF(N346="sníž. přenesená",J346,0)</f>
        <v>0</v>
      </c>
      <c r="BI346" s="194">
        <f>IF(N346="nulová",J346,0)</f>
        <v>0</v>
      </c>
      <c r="BJ346" s="21" t="s">
        <v>88</v>
      </c>
      <c r="BK346" s="194">
        <f>ROUND(I346*H346,2)</f>
        <v>0</v>
      </c>
      <c r="BL346" s="21" t="s">
        <v>229</v>
      </c>
      <c r="BM346" s="193" t="s">
        <v>639</v>
      </c>
    </row>
    <row r="347" spans="1:65" s="2" customFormat="1" ht="11.25">
      <c r="A347" s="38"/>
      <c r="B347" s="39"/>
      <c r="C347" s="40"/>
      <c r="D347" s="195" t="s">
        <v>144</v>
      </c>
      <c r="E347" s="40"/>
      <c r="F347" s="196" t="s">
        <v>640</v>
      </c>
      <c r="G347" s="40"/>
      <c r="H347" s="40"/>
      <c r="I347" s="197"/>
      <c r="J347" s="40"/>
      <c r="K347" s="40"/>
      <c r="L347" s="43"/>
      <c r="M347" s="198"/>
      <c r="N347" s="199"/>
      <c r="O347" s="68"/>
      <c r="P347" s="68"/>
      <c r="Q347" s="68"/>
      <c r="R347" s="68"/>
      <c r="S347" s="68"/>
      <c r="T347" s="69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T347" s="21" t="s">
        <v>144</v>
      </c>
      <c r="AU347" s="21" t="s">
        <v>88</v>
      </c>
    </row>
    <row r="348" spans="1:65" s="13" customFormat="1" ht="11.25">
      <c r="B348" s="200"/>
      <c r="C348" s="201"/>
      <c r="D348" s="202" t="s">
        <v>146</v>
      </c>
      <c r="E348" s="203" t="s">
        <v>19</v>
      </c>
      <c r="F348" s="204" t="s">
        <v>641</v>
      </c>
      <c r="G348" s="201"/>
      <c r="H348" s="205">
        <v>9.9</v>
      </c>
      <c r="I348" s="206"/>
      <c r="J348" s="201"/>
      <c r="K348" s="201"/>
      <c r="L348" s="207"/>
      <c r="M348" s="208"/>
      <c r="N348" s="209"/>
      <c r="O348" s="209"/>
      <c r="P348" s="209"/>
      <c r="Q348" s="209"/>
      <c r="R348" s="209"/>
      <c r="S348" s="209"/>
      <c r="T348" s="210"/>
      <c r="AT348" s="211" t="s">
        <v>146</v>
      </c>
      <c r="AU348" s="211" t="s">
        <v>88</v>
      </c>
      <c r="AV348" s="13" t="s">
        <v>88</v>
      </c>
      <c r="AW348" s="13" t="s">
        <v>33</v>
      </c>
      <c r="AX348" s="13" t="s">
        <v>72</v>
      </c>
      <c r="AY348" s="211" t="s">
        <v>131</v>
      </c>
    </row>
    <row r="349" spans="1:65" s="14" customFormat="1" ht="11.25">
      <c r="B349" s="212"/>
      <c r="C349" s="213"/>
      <c r="D349" s="202" t="s">
        <v>146</v>
      </c>
      <c r="E349" s="214" t="s">
        <v>19</v>
      </c>
      <c r="F349" s="215" t="s">
        <v>148</v>
      </c>
      <c r="G349" s="213"/>
      <c r="H349" s="216">
        <v>9.9</v>
      </c>
      <c r="I349" s="217"/>
      <c r="J349" s="213"/>
      <c r="K349" s="213"/>
      <c r="L349" s="218"/>
      <c r="M349" s="219"/>
      <c r="N349" s="220"/>
      <c r="O349" s="220"/>
      <c r="P349" s="220"/>
      <c r="Q349" s="220"/>
      <c r="R349" s="220"/>
      <c r="S349" s="220"/>
      <c r="T349" s="221"/>
      <c r="AT349" s="222" t="s">
        <v>146</v>
      </c>
      <c r="AU349" s="222" t="s">
        <v>88</v>
      </c>
      <c r="AV349" s="14" t="s">
        <v>142</v>
      </c>
      <c r="AW349" s="14" t="s">
        <v>33</v>
      </c>
      <c r="AX349" s="14" t="s">
        <v>80</v>
      </c>
      <c r="AY349" s="222" t="s">
        <v>131</v>
      </c>
    </row>
    <row r="350" spans="1:65" s="2" customFormat="1" ht="16.5" customHeight="1">
      <c r="A350" s="38"/>
      <c r="B350" s="39"/>
      <c r="C350" s="182" t="s">
        <v>134</v>
      </c>
      <c r="D350" s="182" t="s">
        <v>136</v>
      </c>
      <c r="E350" s="183" t="s">
        <v>642</v>
      </c>
      <c r="F350" s="184" t="s">
        <v>643</v>
      </c>
      <c r="G350" s="185" t="s">
        <v>258</v>
      </c>
      <c r="H350" s="186">
        <v>11.35</v>
      </c>
      <c r="I350" s="187"/>
      <c r="J350" s="188">
        <f>ROUND(I350*H350,2)</f>
        <v>0</v>
      </c>
      <c r="K350" s="184" t="s">
        <v>140</v>
      </c>
      <c r="L350" s="43"/>
      <c r="M350" s="189" t="s">
        <v>19</v>
      </c>
      <c r="N350" s="190" t="s">
        <v>44</v>
      </c>
      <c r="O350" s="68"/>
      <c r="P350" s="191">
        <f>O350*H350</f>
        <v>0</v>
      </c>
      <c r="Q350" s="191">
        <v>1.0000000000000001E-5</v>
      </c>
      <c r="R350" s="191">
        <f>Q350*H350</f>
        <v>1.1350000000000001E-4</v>
      </c>
      <c r="S350" s="191">
        <v>0</v>
      </c>
      <c r="T350" s="192">
        <f>S350*H350</f>
        <v>0</v>
      </c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R350" s="193" t="s">
        <v>229</v>
      </c>
      <c r="AT350" s="193" t="s">
        <v>136</v>
      </c>
      <c r="AU350" s="193" t="s">
        <v>88</v>
      </c>
      <c r="AY350" s="21" t="s">
        <v>131</v>
      </c>
      <c r="BE350" s="194">
        <f>IF(N350="základní",J350,0)</f>
        <v>0</v>
      </c>
      <c r="BF350" s="194">
        <f>IF(N350="snížená",J350,0)</f>
        <v>0</v>
      </c>
      <c r="BG350" s="194">
        <f>IF(N350="zákl. přenesená",J350,0)</f>
        <v>0</v>
      </c>
      <c r="BH350" s="194">
        <f>IF(N350="sníž. přenesená",J350,0)</f>
        <v>0</v>
      </c>
      <c r="BI350" s="194">
        <f>IF(N350="nulová",J350,0)</f>
        <v>0</v>
      </c>
      <c r="BJ350" s="21" t="s">
        <v>88</v>
      </c>
      <c r="BK350" s="194">
        <f>ROUND(I350*H350,2)</f>
        <v>0</v>
      </c>
      <c r="BL350" s="21" t="s">
        <v>229</v>
      </c>
      <c r="BM350" s="193" t="s">
        <v>644</v>
      </c>
    </row>
    <row r="351" spans="1:65" s="2" customFormat="1" ht="11.25">
      <c r="A351" s="38"/>
      <c r="B351" s="39"/>
      <c r="C351" s="40"/>
      <c r="D351" s="195" t="s">
        <v>144</v>
      </c>
      <c r="E351" s="40"/>
      <c r="F351" s="196" t="s">
        <v>645</v>
      </c>
      <c r="G351" s="40"/>
      <c r="H351" s="40"/>
      <c r="I351" s="197"/>
      <c r="J351" s="40"/>
      <c r="K351" s="40"/>
      <c r="L351" s="43"/>
      <c r="M351" s="198"/>
      <c r="N351" s="199"/>
      <c r="O351" s="68"/>
      <c r="P351" s="68"/>
      <c r="Q351" s="68"/>
      <c r="R351" s="68"/>
      <c r="S351" s="68"/>
      <c r="T351" s="69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T351" s="21" t="s">
        <v>144</v>
      </c>
      <c r="AU351" s="21" t="s">
        <v>88</v>
      </c>
    </row>
    <row r="352" spans="1:65" s="13" customFormat="1" ht="11.25">
      <c r="B352" s="200"/>
      <c r="C352" s="201"/>
      <c r="D352" s="202" t="s">
        <v>146</v>
      </c>
      <c r="E352" s="203" t="s">
        <v>19</v>
      </c>
      <c r="F352" s="204" t="s">
        <v>646</v>
      </c>
      <c r="G352" s="201"/>
      <c r="H352" s="205">
        <v>11.35</v>
      </c>
      <c r="I352" s="206"/>
      <c r="J352" s="201"/>
      <c r="K352" s="201"/>
      <c r="L352" s="207"/>
      <c r="M352" s="208"/>
      <c r="N352" s="209"/>
      <c r="O352" s="209"/>
      <c r="P352" s="209"/>
      <c r="Q352" s="209"/>
      <c r="R352" s="209"/>
      <c r="S352" s="209"/>
      <c r="T352" s="210"/>
      <c r="AT352" s="211" t="s">
        <v>146</v>
      </c>
      <c r="AU352" s="211" t="s">
        <v>88</v>
      </c>
      <c r="AV352" s="13" t="s">
        <v>88</v>
      </c>
      <c r="AW352" s="13" t="s">
        <v>33</v>
      </c>
      <c r="AX352" s="13" t="s">
        <v>72</v>
      </c>
      <c r="AY352" s="211" t="s">
        <v>131</v>
      </c>
    </row>
    <row r="353" spans="1:65" s="14" customFormat="1" ht="11.25">
      <c r="B353" s="212"/>
      <c r="C353" s="213"/>
      <c r="D353" s="202" t="s">
        <v>146</v>
      </c>
      <c r="E353" s="214" t="s">
        <v>19</v>
      </c>
      <c r="F353" s="215" t="s">
        <v>148</v>
      </c>
      <c r="G353" s="213"/>
      <c r="H353" s="216">
        <v>11.35</v>
      </c>
      <c r="I353" s="217"/>
      <c r="J353" s="213"/>
      <c r="K353" s="213"/>
      <c r="L353" s="218"/>
      <c r="M353" s="219"/>
      <c r="N353" s="220"/>
      <c r="O353" s="220"/>
      <c r="P353" s="220"/>
      <c r="Q353" s="220"/>
      <c r="R353" s="220"/>
      <c r="S353" s="220"/>
      <c r="T353" s="221"/>
      <c r="AT353" s="222" t="s">
        <v>146</v>
      </c>
      <c r="AU353" s="222" t="s">
        <v>88</v>
      </c>
      <c r="AV353" s="14" t="s">
        <v>142</v>
      </c>
      <c r="AW353" s="14" t="s">
        <v>33</v>
      </c>
      <c r="AX353" s="14" t="s">
        <v>80</v>
      </c>
      <c r="AY353" s="222" t="s">
        <v>131</v>
      </c>
    </row>
    <row r="354" spans="1:65" s="2" customFormat="1" ht="16.5" customHeight="1">
      <c r="A354" s="38"/>
      <c r="B354" s="39"/>
      <c r="C354" s="223" t="s">
        <v>647</v>
      </c>
      <c r="D354" s="223" t="s">
        <v>176</v>
      </c>
      <c r="E354" s="224" t="s">
        <v>648</v>
      </c>
      <c r="F354" s="225" t="s">
        <v>649</v>
      </c>
      <c r="G354" s="226" t="s">
        <v>258</v>
      </c>
      <c r="H354" s="227">
        <v>11.577</v>
      </c>
      <c r="I354" s="228"/>
      <c r="J354" s="229">
        <f>ROUND(I354*H354,2)</f>
        <v>0</v>
      </c>
      <c r="K354" s="225" t="s">
        <v>140</v>
      </c>
      <c r="L354" s="230"/>
      <c r="M354" s="231" t="s">
        <v>19</v>
      </c>
      <c r="N354" s="232" t="s">
        <v>44</v>
      </c>
      <c r="O354" s="68"/>
      <c r="P354" s="191">
        <f>O354*H354</f>
        <v>0</v>
      </c>
      <c r="Q354" s="191">
        <v>2.2000000000000001E-4</v>
      </c>
      <c r="R354" s="191">
        <f>Q354*H354</f>
        <v>2.5469400000000001E-3</v>
      </c>
      <c r="S354" s="191">
        <v>0</v>
      </c>
      <c r="T354" s="192">
        <f>S354*H354</f>
        <v>0</v>
      </c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R354" s="193" t="s">
        <v>235</v>
      </c>
      <c r="AT354" s="193" t="s">
        <v>176</v>
      </c>
      <c r="AU354" s="193" t="s">
        <v>88</v>
      </c>
      <c r="AY354" s="21" t="s">
        <v>131</v>
      </c>
      <c r="BE354" s="194">
        <f>IF(N354="základní",J354,0)</f>
        <v>0</v>
      </c>
      <c r="BF354" s="194">
        <f>IF(N354="snížená",J354,0)</f>
        <v>0</v>
      </c>
      <c r="BG354" s="194">
        <f>IF(N354="zákl. přenesená",J354,0)</f>
        <v>0</v>
      </c>
      <c r="BH354" s="194">
        <f>IF(N354="sníž. přenesená",J354,0)</f>
        <v>0</v>
      </c>
      <c r="BI354" s="194">
        <f>IF(N354="nulová",J354,0)</f>
        <v>0</v>
      </c>
      <c r="BJ354" s="21" t="s">
        <v>88</v>
      </c>
      <c r="BK354" s="194">
        <f>ROUND(I354*H354,2)</f>
        <v>0</v>
      </c>
      <c r="BL354" s="21" t="s">
        <v>229</v>
      </c>
      <c r="BM354" s="193" t="s">
        <v>650</v>
      </c>
    </row>
    <row r="355" spans="1:65" s="13" customFormat="1" ht="11.25">
      <c r="B355" s="200"/>
      <c r="C355" s="201"/>
      <c r="D355" s="202" t="s">
        <v>146</v>
      </c>
      <c r="E355" s="201"/>
      <c r="F355" s="204" t="s">
        <v>651</v>
      </c>
      <c r="G355" s="201"/>
      <c r="H355" s="205">
        <v>11.577</v>
      </c>
      <c r="I355" s="206"/>
      <c r="J355" s="201"/>
      <c r="K355" s="201"/>
      <c r="L355" s="207"/>
      <c r="M355" s="208"/>
      <c r="N355" s="209"/>
      <c r="O355" s="209"/>
      <c r="P355" s="209"/>
      <c r="Q355" s="209"/>
      <c r="R355" s="209"/>
      <c r="S355" s="209"/>
      <c r="T355" s="210"/>
      <c r="AT355" s="211" t="s">
        <v>146</v>
      </c>
      <c r="AU355" s="211" t="s">
        <v>88</v>
      </c>
      <c r="AV355" s="13" t="s">
        <v>88</v>
      </c>
      <c r="AW355" s="13" t="s">
        <v>4</v>
      </c>
      <c r="AX355" s="13" t="s">
        <v>80</v>
      </c>
      <c r="AY355" s="211" t="s">
        <v>131</v>
      </c>
    </row>
    <row r="356" spans="1:65" s="2" customFormat="1" ht="16.5" customHeight="1">
      <c r="A356" s="38"/>
      <c r="B356" s="39"/>
      <c r="C356" s="182" t="s">
        <v>396</v>
      </c>
      <c r="D356" s="182" t="s">
        <v>136</v>
      </c>
      <c r="E356" s="183" t="s">
        <v>652</v>
      </c>
      <c r="F356" s="184" t="s">
        <v>653</v>
      </c>
      <c r="G356" s="185" t="s">
        <v>139</v>
      </c>
      <c r="H356" s="186">
        <v>7.9450000000000003</v>
      </c>
      <c r="I356" s="187"/>
      <c r="J356" s="188">
        <f>ROUND(I356*H356,2)</f>
        <v>0</v>
      </c>
      <c r="K356" s="184" t="s">
        <v>19</v>
      </c>
      <c r="L356" s="43"/>
      <c r="M356" s="189" t="s">
        <v>19</v>
      </c>
      <c r="N356" s="190" t="s">
        <v>44</v>
      </c>
      <c r="O356" s="68"/>
      <c r="P356" s="191">
        <f>O356*H356</f>
        <v>0</v>
      </c>
      <c r="Q356" s="191">
        <v>0</v>
      </c>
      <c r="R356" s="191">
        <f>Q356*H356</f>
        <v>0</v>
      </c>
      <c r="S356" s="191">
        <v>0</v>
      </c>
      <c r="T356" s="192">
        <f>S356*H356</f>
        <v>0</v>
      </c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R356" s="193" t="s">
        <v>229</v>
      </c>
      <c r="AT356" s="193" t="s">
        <v>136</v>
      </c>
      <c r="AU356" s="193" t="s">
        <v>88</v>
      </c>
      <c r="AY356" s="21" t="s">
        <v>131</v>
      </c>
      <c r="BE356" s="194">
        <f>IF(N356="základní",J356,0)</f>
        <v>0</v>
      </c>
      <c r="BF356" s="194">
        <f>IF(N356="snížená",J356,0)</f>
        <v>0</v>
      </c>
      <c r="BG356" s="194">
        <f>IF(N356="zákl. přenesená",J356,0)</f>
        <v>0</v>
      </c>
      <c r="BH356" s="194">
        <f>IF(N356="sníž. přenesená",J356,0)</f>
        <v>0</v>
      </c>
      <c r="BI356" s="194">
        <f>IF(N356="nulová",J356,0)</f>
        <v>0</v>
      </c>
      <c r="BJ356" s="21" t="s">
        <v>88</v>
      </c>
      <c r="BK356" s="194">
        <f>ROUND(I356*H356,2)</f>
        <v>0</v>
      </c>
      <c r="BL356" s="21" t="s">
        <v>229</v>
      </c>
      <c r="BM356" s="193" t="s">
        <v>654</v>
      </c>
    </row>
    <row r="357" spans="1:65" s="13" customFormat="1" ht="11.25">
      <c r="B357" s="200"/>
      <c r="C357" s="201"/>
      <c r="D357" s="202" t="s">
        <v>146</v>
      </c>
      <c r="E357" s="203" t="s">
        <v>19</v>
      </c>
      <c r="F357" s="204" t="s">
        <v>655</v>
      </c>
      <c r="G357" s="201"/>
      <c r="H357" s="205">
        <v>7.9450000000000003</v>
      </c>
      <c r="I357" s="206"/>
      <c r="J357" s="201"/>
      <c r="K357" s="201"/>
      <c r="L357" s="207"/>
      <c r="M357" s="208"/>
      <c r="N357" s="209"/>
      <c r="O357" s="209"/>
      <c r="P357" s="209"/>
      <c r="Q357" s="209"/>
      <c r="R357" s="209"/>
      <c r="S357" s="209"/>
      <c r="T357" s="210"/>
      <c r="AT357" s="211" t="s">
        <v>146</v>
      </c>
      <c r="AU357" s="211" t="s">
        <v>88</v>
      </c>
      <c r="AV357" s="13" t="s">
        <v>88</v>
      </c>
      <c r="AW357" s="13" t="s">
        <v>33</v>
      </c>
      <c r="AX357" s="13" t="s">
        <v>72</v>
      </c>
      <c r="AY357" s="211" t="s">
        <v>131</v>
      </c>
    </row>
    <row r="358" spans="1:65" s="14" customFormat="1" ht="11.25">
      <c r="B358" s="212"/>
      <c r="C358" s="213"/>
      <c r="D358" s="202" t="s">
        <v>146</v>
      </c>
      <c r="E358" s="214" t="s">
        <v>19</v>
      </c>
      <c r="F358" s="215" t="s">
        <v>148</v>
      </c>
      <c r="G358" s="213"/>
      <c r="H358" s="216">
        <v>7.9450000000000003</v>
      </c>
      <c r="I358" s="217"/>
      <c r="J358" s="213"/>
      <c r="K358" s="213"/>
      <c r="L358" s="218"/>
      <c r="M358" s="219"/>
      <c r="N358" s="220"/>
      <c r="O358" s="220"/>
      <c r="P358" s="220"/>
      <c r="Q358" s="220"/>
      <c r="R358" s="220"/>
      <c r="S358" s="220"/>
      <c r="T358" s="221"/>
      <c r="AT358" s="222" t="s">
        <v>146</v>
      </c>
      <c r="AU358" s="222" t="s">
        <v>88</v>
      </c>
      <c r="AV358" s="14" t="s">
        <v>142</v>
      </c>
      <c r="AW358" s="14" t="s">
        <v>33</v>
      </c>
      <c r="AX358" s="14" t="s">
        <v>80</v>
      </c>
      <c r="AY358" s="222" t="s">
        <v>131</v>
      </c>
    </row>
    <row r="359" spans="1:65" s="2" customFormat="1" ht="24.2" customHeight="1">
      <c r="A359" s="38"/>
      <c r="B359" s="39"/>
      <c r="C359" s="182" t="s">
        <v>656</v>
      </c>
      <c r="D359" s="182" t="s">
        <v>136</v>
      </c>
      <c r="E359" s="183" t="s">
        <v>657</v>
      </c>
      <c r="F359" s="184" t="s">
        <v>658</v>
      </c>
      <c r="G359" s="185" t="s">
        <v>197</v>
      </c>
      <c r="H359" s="186">
        <v>2.5000000000000001E-2</v>
      </c>
      <c r="I359" s="187"/>
      <c r="J359" s="188">
        <f>ROUND(I359*H359,2)</f>
        <v>0</v>
      </c>
      <c r="K359" s="184" t="s">
        <v>140</v>
      </c>
      <c r="L359" s="43"/>
      <c r="M359" s="189" t="s">
        <v>19</v>
      </c>
      <c r="N359" s="190" t="s">
        <v>44</v>
      </c>
      <c r="O359" s="68"/>
      <c r="P359" s="191">
        <f>O359*H359</f>
        <v>0</v>
      </c>
      <c r="Q359" s="191">
        <v>0</v>
      </c>
      <c r="R359" s="191">
        <f>Q359*H359</f>
        <v>0</v>
      </c>
      <c r="S359" s="191">
        <v>0</v>
      </c>
      <c r="T359" s="192">
        <f>S359*H359</f>
        <v>0</v>
      </c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R359" s="193" t="s">
        <v>229</v>
      </c>
      <c r="AT359" s="193" t="s">
        <v>136</v>
      </c>
      <c r="AU359" s="193" t="s">
        <v>88</v>
      </c>
      <c r="AY359" s="21" t="s">
        <v>131</v>
      </c>
      <c r="BE359" s="194">
        <f>IF(N359="základní",J359,0)</f>
        <v>0</v>
      </c>
      <c r="BF359" s="194">
        <f>IF(N359="snížená",J359,0)</f>
        <v>0</v>
      </c>
      <c r="BG359" s="194">
        <f>IF(N359="zákl. přenesená",J359,0)</f>
        <v>0</v>
      </c>
      <c r="BH359" s="194">
        <f>IF(N359="sníž. přenesená",J359,0)</f>
        <v>0</v>
      </c>
      <c r="BI359" s="194">
        <f>IF(N359="nulová",J359,0)</f>
        <v>0</v>
      </c>
      <c r="BJ359" s="21" t="s">
        <v>88</v>
      </c>
      <c r="BK359" s="194">
        <f>ROUND(I359*H359,2)</f>
        <v>0</v>
      </c>
      <c r="BL359" s="21" t="s">
        <v>229</v>
      </c>
      <c r="BM359" s="193" t="s">
        <v>659</v>
      </c>
    </row>
    <row r="360" spans="1:65" s="2" customFormat="1" ht="11.25">
      <c r="A360" s="38"/>
      <c r="B360" s="39"/>
      <c r="C360" s="40"/>
      <c r="D360" s="195" t="s">
        <v>144</v>
      </c>
      <c r="E360" s="40"/>
      <c r="F360" s="196" t="s">
        <v>660</v>
      </c>
      <c r="G360" s="40"/>
      <c r="H360" s="40"/>
      <c r="I360" s="197"/>
      <c r="J360" s="40"/>
      <c r="K360" s="40"/>
      <c r="L360" s="43"/>
      <c r="M360" s="198"/>
      <c r="N360" s="199"/>
      <c r="O360" s="68"/>
      <c r="P360" s="68"/>
      <c r="Q360" s="68"/>
      <c r="R360" s="68"/>
      <c r="S360" s="68"/>
      <c r="T360" s="69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T360" s="21" t="s">
        <v>144</v>
      </c>
      <c r="AU360" s="21" t="s">
        <v>88</v>
      </c>
    </row>
    <row r="361" spans="1:65" s="12" customFormat="1" ht="22.9" customHeight="1">
      <c r="B361" s="166"/>
      <c r="C361" s="167"/>
      <c r="D361" s="168" t="s">
        <v>71</v>
      </c>
      <c r="E361" s="180" t="s">
        <v>661</v>
      </c>
      <c r="F361" s="180" t="s">
        <v>662</v>
      </c>
      <c r="G361" s="167"/>
      <c r="H361" s="167"/>
      <c r="I361" s="170"/>
      <c r="J361" s="181">
        <f>BK361</f>
        <v>0</v>
      </c>
      <c r="K361" s="167"/>
      <c r="L361" s="172"/>
      <c r="M361" s="173"/>
      <c r="N361" s="174"/>
      <c r="O361" s="174"/>
      <c r="P361" s="175">
        <f>SUM(P362:P386)</f>
        <v>0</v>
      </c>
      <c r="Q361" s="174"/>
      <c r="R361" s="175">
        <f>SUM(R362:R386)</f>
        <v>0.45422640000000003</v>
      </c>
      <c r="S361" s="174"/>
      <c r="T361" s="176">
        <f>SUM(T362:T386)</f>
        <v>0</v>
      </c>
      <c r="AR361" s="177" t="s">
        <v>88</v>
      </c>
      <c r="AT361" s="178" t="s">
        <v>71</v>
      </c>
      <c r="AU361" s="178" t="s">
        <v>80</v>
      </c>
      <c r="AY361" s="177" t="s">
        <v>131</v>
      </c>
      <c r="BK361" s="179">
        <f>SUM(BK362:BK386)</f>
        <v>0</v>
      </c>
    </row>
    <row r="362" spans="1:65" s="2" customFormat="1" ht="16.5" customHeight="1">
      <c r="A362" s="38"/>
      <c r="B362" s="39"/>
      <c r="C362" s="182" t="s">
        <v>663</v>
      </c>
      <c r="D362" s="182" t="s">
        <v>136</v>
      </c>
      <c r="E362" s="183" t="s">
        <v>664</v>
      </c>
      <c r="F362" s="184" t="s">
        <v>665</v>
      </c>
      <c r="G362" s="185" t="s">
        <v>139</v>
      </c>
      <c r="H362" s="186">
        <v>38.64</v>
      </c>
      <c r="I362" s="187"/>
      <c r="J362" s="188">
        <f>ROUND(I362*H362,2)</f>
        <v>0</v>
      </c>
      <c r="K362" s="184" t="s">
        <v>19</v>
      </c>
      <c r="L362" s="43"/>
      <c r="M362" s="189" t="s">
        <v>19</v>
      </c>
      <c r="N362" s="190" t="s">
        <v>44</v>
      </c>
      <c r="O362" s="68"/>
      <c r="P362" s="191">
        <f>O362*H362</f>
        <v>0</v>
      </c>
      <c r="Q362" s="191">
        <v>2.2000000000000001E-4</v>
      </c>
      <c r="R362" s="191">
        <f>Q362*H362</f>
        <v>8.5008000000000011E-3</v>
      </c>
      <c r="S362" s="191">
        <v>0</v>
      </c>
      <c r="T362" s="192">
        <f>S362*H362</f>
        <v>0</v>
      </c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R362" s="193" t="s">
        <v>229</v>
      </c>
      <c r="AT362" s="193" t="s">
        <v>136</v>
      </c>
      <c r="AU362" s="193" t="s">
        <v>88</v>
      </c>
      <c r="AY362" s="21" t="s">
        <v>131</v>
      </c>
      <c r="BE362" s="194">
        <f>IF(N362="základní",J362,0)</f>
        <v>0</v>
      </c>
      <c r="BF362" s="194">
        <f>IF(N362="snížená",J362,0)</f>
        <v>0</v>
      </c>
      <c r="BG362" s="194">
        <f>IF(N362="zákl. přenesená",J362,0)</f>
        <v>0</v>
      </c>
      <c r="BH362" s="194">
        <f>IF(N362="sníž. přenesená",J362,0)</f>
        <v>0</v>
      </c>
      <c r="BI362" s="194">
        <f>IF(N362="nulová",J362,0)</f>
        <v>0</v>
      </c>
      <c r="BJ362" s="21" t="s">
        <v>88</v>
      </c>
      <c r="BK362" s="194">
        <f>ROUND(I362*H362,2)</f>
        <v>0</v>
      </c>
      <c r="BL362" s="21" t="s">
        <v>229</v>
      </c>
      <c r="BM362" s="193" t="s">
        <v>666</v>
      </c>
    </row>
    <row r="363" spans="1:65" s="2" customFormat="1" ht="16.5" customHeight="1">
      <c r="A363" s="38"/>
      <c r="B363" s="39"/>
      <c r="C363" s="182" t="s">
        <v>667</v>
      </c>
      <c r="D363" s="182" t="s">
        <v>136</v>
      </c>
      <c r="E363" s="183" t="s">
        <v>668</v>
      </c>
      <c r="F363" s="184" t="s">
        <v>669</v>
      </c>
      <c r="G363" s="185" t="s">
        <v>139</v>
      </c>
      <c r="H363" s="186">
        <v>38.64</v>
      </c>
      <c r="I363" s="187"/>
      <c r="J363" s="188">
        <f>ROUND(I363*H363,2)</f>
        <v>0</v>
      </c>
      <c r="K363" s="184" t="s">
        <v>140</v>
      </c>
      <c r="L363" s="43"/>
      <c r="M363" s="189" t="s">
        <v>19</v>
      </c>
      <c r="N363" s="190" t="s">
        <v>44</v>
      </c>
      <c r="O363" s="68"/>
      <c r="P363" s="191">
        <f>O363*H363</f>
        <v>0</v>
      </c>
      <c r="Q363" s="191">
        <v>4.0000000000000003E-5</v>
      </c>
      <c r="R363" s="191">
        <f>Q363*H363</f>
        <v>1.5456000000000001E-3</v>
      </c>
      <c r="S363" s="191">
        <v>0</v>
      </c>
      <c r="T363" s="192">
        <f>S363*H363</f>
        <v>0</v>
      </c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R363" s="193" t="s">
        <v>229</v>
      </c>
      <c r="AT363" s="193" t="s">
        <v>136</v>
      </c>
      <c r="AU363" s="193" t="s">
        <v>88</v>
      </c>
      <c r="AY363" s="21" t="s">
        <v>131</v>
      </c>
      <c r="BE363" s="194">
        <f>IF(N363="základní",J363,0)</f>
        <v>0</v>
      </c>
      <c r="BF363" s="194">
        <f>IF(N363="snížená",J363,0)</f>
        <v>0</v>
      </c>
      <c r="BG363" s="194">
        <f>IF(N363="zákl. přenesená",J363,0)</f>
        <v>0</v>
      </c>
      <c r="BH363" s="194">
        <f>IF(N363="sníž. přenesená",J363,0)</f>
        <v>0</v>
      </c>
      <c r="BI363" s="194">
        <f>IF(N363="nulová",J363,0)</f>
        <v>0</v>
      </c>
      <c r="BJ363" s="21" t="s">
        <v>88</v>
      </c>
      <c r="BK363" s="194">
        <f>ROUND(I363*H363,2)</f>
        <v>0</v>
      </c>
      <c r="BL363" s="21" t="s">
        <v>229</v>
      </c>
      <c r="BM363" s="193" t="s">
        <v>670</v>
      </c>
    </row>
    <row r="364" spans="1:65" s="2" customFormat="1" ht="11.25">
      <c r="A364" s="38"/>
      <c r="B364" s="39"/>
      <c r="C364" s="40"/>
      <c r="D364" s="195" t="s">
        <v>144</v>
      </c>
      <c r="E364" s="40"/>
      <c r="F364" s="196" t="s">
        <v>671</v>
      </c>
      <c r="G364" s="40"/>
      <c r="H364" s="40"/>
      <c r="I364" s="197"/>
      <c r="J364" s="40"/>
      <c r="K364" s="40"/>
      <c r="L364" s="43"/>
      <c r="M364" s="198"/>
      <c r="N364" s="199"/>
      <c r="O364" s="68"/>
      <c r="P364" s="68"/>
      <c r="Q364" s="68"/>
      <c r="R364" s="68"/>
      <c r="S364" s="68"/>
      <c r="T364" s="69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T364" s="21" t="s">
        <v>144</v>
      </c>
      <c r="AU364" s="21" t="s">
        <v>88</v>
      </c>
    </row>
    <row r="365" spans="1:65" s="15" customFormat="1" ht="11.25">
      <c r="B365" s="234"/>
      <c r="C365" s="235"/>
      <c r="D365" s="202" t="s">
        <v>146</v>
      </c>
      <c r="E365" s="236" t="s">
        <v>19</v>
      </c>
      <c r="F365" s="237" t="s">
        <v>359</v>
      </c>
      <c r="G365" s="235"/>
      <c r="H365" s="236" t="s">
        <v>19</v>
      </c>
      <c r="I365" s="238"/>
      <c r="J365" s="235"/>
      <c r="K365" s="235"/>
      <c r="L365" s="239"/>
      <c r="M365" s="240"/>
      <c r="N365" s="241"/>
      <c r="O365" s="241"/>
      <c r="P365" s="241"/>
      <c r="Q365" s="241"/>
      <c r="R365" s="241"/>
      <c r="S365" s="241"/>
      <c r="T365" s="242"/>
      <c r="AT365" s="243" t="s">
        <v>146</v>
      </c>
      <c r="AU365" s="243" t="s">
        <v>88</v>
      </c>
      <c r="AV365" s="15" t="s">
        <v>80</v>
      </c>
      <c r="AW365" s="15" t="s">
        <v>33</v>
      </c>
      <c r="AX365" s="15" t="s">
        <v>72</v>
      </c>
      <c r="AY365" s="243" t="s">
        <v>131</v>
      </c>
    </row>
    <row r="366" spans="1:65" s="13" customFormat="1" ht="11.25">
      <c r="B366" s="200"/>
      <c r="C366" s="201"/>
      <c r="D366" s="202" t="s">
        <v>146</v>
      </c>
      <c r="E366" s="203" t="s">
        <v>19</v>
      </c>
      <c r="F366" s="204" t="s">
        <v>435</v>
      </c>
      <c r="G366" s="201"/>
      <c r="H366" s="205">
        <v>38.64</v>
      </c>
      <c r="I366" s="206"/>
      <c r="J366" s="201"/>
      <c r="K366" s="201"/>
      <c r="L366" s="207"/>
      <c r="M366" s="208"/>
      <c r="N366" s="209"/>
      <c r="O366" s="209"/>
      <c r="P366" s="209"/>
      <c r="Q366" s="209"/>
      <c r="R366" s="209"/>
      <c r="S366" s="209"/>
      <c r="T366" s="210"/>
      <c r="AT366" s="211" t="s">
        <v>146</v>
      </c>
      <c r="AU366" s="211" t="s">
        <v>88</v>
      </c>
      <c r="AV366" s="13" t="s">
        <v>88</v>
      </c>
      <c r="AW366" s="13" t="s">
        <v>33</v>
      </c>
      <c r="AX366" s="13" t="s">
        <v>72</v>
      </c>
      <c r="AY366" s="211" t="s">
        <v>131</v>
      </c>
    </row>
    <row r="367" spans="1:65" s="14" customFormat="1" ht="11.25">
      <c r="B367" s="212"/>
      <c r="C367" s="213"/>
      <c r="D367" s="202" t="s">
        <v>146</v>
      </c>
      <c r="E367" s="214" t="s">
        <v>19</v>
      </c>
      <c r="F367" s="215" t="s">
        <v>148</v>
      </c>
      <c r="G367" s="213"/>
      <c r="H367" s="216">
        <v>38.64</v>
      </c>
      <c r="I367" s="217"/>
      <c r="J367" s="213"/>
      <c r="K367" s="213"/>
      <c r="L367" s="218"/>
      <c r="M367" s="219"/>
      <c r="N367" s="220"/>
      <c r="O367" s="220"/>
      <c r="P367" s="220"/>
      <c r="Q367" s="220"/>
      <c r="R367" s="220"/>
      <c r="S367" s="220"/>
      <c r="T367" s="221"/>
      <c r="AT367" s="222" t="s">
        <v>146</v>
      </c>
      <c r="AU367" s="222" t="s">
        <v>88</v>
      </c>
      <c r="AV367" s="14" t="s">
        <v>142</v>
      </c>
      <c r="AW367" s="14" t="s">
        <v>33</v>
      </c>
      <c r="AX367" s="14" t="s">
        <v>80</v>
      </c>
      <c r="AY367" s="222" t="s">
        <v>131</v>
      </c>
    </row>
    <row r="368" spans="1:65" s="2" customFormat="1" ht="16.5" customHeight="1">
      <c r="A368" s="38"/>
      <c r="B368" s="39"/>
      <c r="C368" s="182" t="s">
        <v>672</v>
      </c>
      <c r="D368" s="182" t="s">
        <v>136</v>
      </c>
      <c r="E368" s="183" t="s">
        <v>673</v>
      </c>
      <c r="F368" s="184" t="s">
        <v>674</v>
      </c>
      <c r="G368" s="185" t="s">
        <v>139</v>
      </c>
      <c r="H368" s="186">
        <v>38.64</v>
      </c>
      <c r="I368" s="187"/>
      <c r="J368" s="188">
        <f>ROUND(I368*H368,2)</f>
        <v>0</v>
      </c>
      <c r="K368" s="184" t="s">
        <v>140</v>
      </c>
      <c r="L368" s="43"/>
      <c r="M368" s="189" t="s">
        <v>19</v>
      </c>
      <c r="N368" s="190" t="s">
        <v>44</v>
      </c>
      <c r="O368" s="68"/>
      <c r="P368" s="191">
        <f>O368*H368</f>
        <v>0</v>
      </c>
      <c r="Q368" s="191">
        <v>5.5000000000000003E-4</v>
      </c>
      <c r="R368" s="191">
        <f>Q368*H368</f>
        <v>2.1252E-2</v>
      </c>
      <c r="S368" s="191">
        <v>0</v>
      </c>
      <c r="T368" s="192">
        <f>S368*H368</f>
        <v>0</v>
      </c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R368" s="193" t="s">
        <v>229</v>
      </c>
      <c r="AT368" s="193" t="s">
        <v>136</v>
      </c>
      <c r="AU368" s="193" t="s">
        <v>88</v>
      </c>
      <c r="AY368" s="21" t="s">
        <v>131</v>
      </c>
      <c r="BE368" s="194">
        <f>IF(N368="základní",J368,0)</f>
        <v>0</v>
      </c>
      <c r="BF368" s="194">
        <f>IF(N368="snížená",J368,0)</f>
        <v>0</v>
      </c>
      <c r="BG368" s="194">
        <f>IF(N368="zákl. přenesená",J368,0)</f>
        <v>0</v>
      </c>
      <c r="BH368" s="194">
        <f>IF(N368="sníž. přenesená",J368,0)</f>
        <v>0</v>
      </c>
      <c r="BI368" s="194">
        <f>IF(N368="nulová",J368,0)</f>
        <v>0</v>
      </c>
      <c r="BJ368" s="21" t="s">
        <v>88</v>
      </c>
      <c r="BK368" s="194">
        <f>ROUND(I368*H368,2)</f>
        <v>0</v>
      </c>
      <c r="BL368" s="21" t="s">
        <v>229</v>
      </c>
      <c r="BM368" s="193" t="s">
        <v>675</v>
      </c>
    </row>
    <row r="369" spans="1:65" s="2" customFormat="1" ht="11.25">
      <c r="A369" s="38"/>
      <c r="B369" s="39"/>
      <c r="C369" s="40"/>
      <c r="D369" s="195" t="s">
        <v>144</v>
      </c>
      <c r="E369" s="40"/>
      <c r="F369" s="196" t="s">
        <v>676</v>
      </c>
      <c r="G369" s="40"/>
      <c r="H369" s="40"/>
      <c r="I369" s="197"/>
      <c r="J369" s="40"/>
      <c r="K369" s="40"/>
      <c r="L369" s="43"/>
      <c r="M369" s="198"/>
      <c r="N369" s="199"/>
      <c r="O369" s="68"/>
      <c r="P369" s="68"/>
      <c r="Q369" s="68"/>
      <c r="R369" s="68"/>
      <c r="S369" s="68"/>
      <c r="T369" s="69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T369" s="21" t="s">
        <v>144</v>
      </c>
      <c r="AU369" s="21" t="s">
        <v>88</v>
      </c>
    </row>
    <row r="370" spans="1:65" s="2" customFormat="1" ht="16.5" customHeight="1">
      <c r="A370" s="38"/>
      <c r="B370" s="39"/>
      <c r="C370" s="182" t="s">
        <v>677</v>
      </c>
      <c r="D370" s="182" t="s">
        <v>136</v>
      </c>
      <c r="E370" s="183" t="s">
        <v>678</v>
      </c>
      <c r="F370" s="184" t="s">
        <v>679</v>
      </c>
      <c r="G370" s="185" t="s">
        <v>139</v>
      </c>
      <c r="H370" s="186">
        <v>38.64</v>
      </c>
      <c r="I370" s="187"/>
      <c r="J370" s="188">
        <f>ROUND(I370*H370,2)</f>
        <v>0</v>
      </c>
      <c r="K370" s="184" t="s">
        <v>140</v>
      </c>
      <c r="L370" s="43"/>
      <c r="M370" s="189" t="s">
        <v>19</v>
      </c>
      <c r="N370" s="190" t="s">
        <v>44</v>
      </c>
      <c r="O370" s="68"/>
      <c r="P370" s="191">
        <f>O370*H370</f>
        <v>0</v>
      </c>
      <c r="Q370" s="191">
        <v>5.4000000000000003E-3</v>
      </c>
      <c r="R370" s="191">
        <f>Q370*H370</f>
        <v>0.20865600000000001</v>
      </c>
      <c r="S370" s="191">
        <v>0</v>
      </c>
      <c r="T370" s="192">
        <f>S370*H370</f>
        <v>0</v>
      </c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R370" s="193" t="s">
        <v>229</v>
      </c>
      <c r="AT370" s="193" t="s">
        <v>136</v>
      </c>
      <c r="AU370" s="193" t="s">
        <v>88</v>
      </c>
      <c r="AY370" s="21" t="s">
        <v>131</v>
      </c>
      <c r="BE370" s="194">
        <f>IF(N370="základní",J370,0)</f>
        <v>0</v>
      </c>
      <c r="BF370" s="194">
        <f>IF(N370="snížená",J370,0)</f>
        <v>0</v>
      </c>
      <c r="BG370" s="194">
        <f>IF(N370="zákl. přenesená",J370,0)</f>
        <v>0</v>
      </c>
      <c r="BH370" s="194">
        <f>IF(N370="sníž. přenesená",J370,0)</f>
        <v>0</v>
      </c>
      <c r="BI370" s="194">
        <f>IF(N370="nulová",J370,0)</f>
        <v>0</v>
      </c>
      <c r="BJ370" s="21" t="s">
        <v>88</v>
      </c>
      <c r="BK370" s="194">
        <f>ROUND(I370*H370,2)</f>
        <v>0</v>
      </c>
      <c r="BL370" s="21" t="s">
        <v>229</v>
      </c>
      <c r="BM370" s="193" t="s">
        <v>680</v>
      </c>
    </row>
    <row r="371" spans="1:65" s="2" customFormat="1" ht="11.25">
      <c r="A371" s="38"/>
      <c r="B371" s="39"/>
      <c r="C371" s="40"/>
      <c r="D371" s="195" t="s">
        <v>144</v>
      </c>
      <c r="E371" s="40"/>
      <c r="F371" s="196" t="s">
        <v>681</v>
      </c>
      <c r="G371" s="40"/>
      <c r="H371" s="40"/>
      <c r="I371" s="197"/>
      <c r="J371" s="40"/>
      <c r="K371" s="40"/>
      <c r="L371" s="43"/>
      <c r="M371" s="198"/>
      <c r="N371" s="199"/>
      <c r="O371" s="68"/>
      <c r="P371" s="68"/>
      <c r="Q371" s="68"/>
      <c r="R371" s="68"/>
      <c r="S371" s="68"/>
      <c r="T371" s="69"/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T371" s="21" t="s">
        <v>144</v>
      </c>
      <c r="AU371" s="21" t="s">
        <v>88</v>
      </c>
    </row>
    <row r="372" spans="1:65" s="2" customFormat="1" ht="16.5" customHeight="1">
      <c r="A372" s="38"/>
      <c r="B372" s="39"/>
      <c r="C372" s="182" t="s">
        <v>682</v>
      </c>
      <c r="D372" s="182" t="s">
        <v>136</v>
      </c>
      <c r="E372" s="183" t="s">
        <v>683</v>
      </c>
      <c r="F372" s="184" t="s">
        <v>684</v>
      </c>
      <c r="G372" s="185" t="s">
        <v>139</v>
      </c>
      <c r="H372" s="186">
        <v>39.68</v>
      </c>
      <c r="I372" s="187"/>
      <c r="J372" s="188">
        <f>ROUND(I372*H372,2)</f>
        <v>0</v>
      </c>
      <c r="K372" s="184" t="s">
        <v>140</v>
      </c>
      <c r="L372" s="43"/>
      <c r="M372" s="189" t="s">
        <v>19</v>
      </c>
      <c r="N372" s="190" t="s">
        <v>44</v>
      </c>
      <c r="O372" s="68"/>
      <c r="P372" s="191">
        <f>O372*H372</f>
        <v>0</v>
      </c>
      <c r="Q372" s="191">
        <v>5.4000000000000003E-3</v>
      </c>
      <c r="R372" s="191">
        <f>Q372*H372</f>
        <v>0.21427200000000002</v>
      </c>
      <c r="S372" s="191">
        <v>0</v>
      </c>
      <c r="T372" s="192">
        <f>S372*H372</f>
        <v>0</v>
      </c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R372" s="193" t="s">
        <v>229</v>
      </c>
      <c r="AT372" s="193" t="s">
        <v>136</v>
      </c>
      <c r="AU372" s="193" t="s">
        <v>88</v>
      </c>
      <c r="AY372" s="21" t="s">
        <v>131</v>
      </c>
      <c r="BE372" s="194">
        <f>IF(N372="základní",J372,0)</f>
        <v>0</v>
      </c>
      <c r="BF372" s="194">
        <f>IF(N372="snížená",J372,0)</f>
        <v>0</v>
      </c>
      <c r="BG372" s="194">
        <f>IF(N372="zákl. přenesená",J372,0)</f>
        <v>0</v>
      </c>
      <c r="BH372" s="194">
        <f>IF(N372="sníž. přenesená",J372,0)</f>
        <v>0</v>
      </c>
      <c r="BI372" s="194">
        <f>IF(N372="nulová",J372,0)</f>
        <v>0</v>
      </c>
      <c r="BJ372" s="21" t="s">
        <v>88</v>
      </c>
      <c r="BK372" s="194">
        <f>ROUND(I372*H372,2)</f>
        <v>0</v>
      </c>
      <c r="BL372" s="21" t="s">
        <v>229</v>
      </c>
      <c r="BM372" s="193" t="s">
        <v>685</v>
      </c>
    </row>
    <row r="373" spans="1:65" s="2" customFormat="1" ht="11.25">
      <c r="A373" s="38"/>
      <c r="B373" s="39"/>
      <c r="C373" s="40"/>
      <c r="D373" s="195" t="s">
        <v>144</v>
      </c>
      <c r="E373" s="40"/>
      <c r="F373" s="196" t="s">
        <v>686</v>
      </c>
      <c r="G373" s="40"/>
      <c r="H373" s="40"/>
      <c r="I373" s="197"/>
      <c r="J373" s="40"/>
      <c r="K373" s="40"/>
      <c r="L373" s="43"/>
      <c r="M373" s="198"/>
      <c r="N373" s="199"/>
      <c r="O373" s="68"/>
      <c r="P373" s="68"/>
      <c r="Q373" s="68"/>
      <c r="R373" s="68"/>
      <c r="S373" s="68"/>
      <c r="T373" s="69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T373" s="21" t="s">
        <v>144</v>
      </c>
      <c r="AU373" s="21" t="s">
        <v>88</v>
      </c>
    </row>
    <row r="374" spans="1:65" s="15" customFormat="1" ht="11.25">
      <c r="B374" s="234"/>
      <c r="C374" s="235"/>
      <c r="D374" s="202" t="s">
        <v>146</v>
      </c>
      <c r="E374" s="236" t="s">
        <v>19</v>
      </c>
      <c r="F374" s="237" t="s">
        <v>687</v>
      </c>
      <c r="G374" s="235"/>
      <c r="H374" s="236" t="s">
        <v>19</v>
      </c>
      <c r="I374" s="238"/>
      <c r="J374" s="235"/>
      <c r="K374" s="235"/>
      <c r="L374" s="239"/>
      <c r="M374" s="240"/>
      <c r="N374" s="241"/>
      <c r="O374" s="241"/>
      <c r="P374" s="241"/>
      <c r="Q374" s="241"/>
      <c r="R374" s="241"/>
      <c r="S374" s="241"/>
      <c r="T374" s="242"/>
      <c r="AT374" s="243" t="s">
        <v>146</v>
      </c>
      <c r="AU374" s="243" t="s">
        <v>88</v>
      </c>
      <c r="AV374" s="15" t="s">
        <v>80</v>
      </c>
      <c r="AW374" s="15" t="s">
        <v>33</v>
      </c>
      <c r="AX374" s="15" t="s">
        <v>72</v>
      </c>
      <c r="AY374" s="243" t="s">
        <v>131</v>
      </c>
    </row>
    <row r="375" spans="1:65" s="13" customFormat="1" ht="11.25">
      <c r="B375" s="200"/>
      <c r="C375" s="201"/>
      <c r="D375" s="202" t="s">
        <v>146</v>
      </c>
      <c r="E375" s="203" t="s">
        <v>19</v>
      </c>
      <c r="F375" s="204" t="s">
        <v>435</v>
      </c>
      <c r="G375" s="201"/>
      <c r="H375" s="205">
        <v>38.64</v>
      </c>
      <c r="I375" s="206"/>
      <c r="J375" s="201"/>
      <c r="K375" s="201"/>
      <c r="L375" s="207"/>
      <c r="M375" s="208"/>
      <c r="N375" s="209"/>
      <c r="O375" s="209"/>
      <c r="P375" s="209"/>
      <c r="Q375" s="209"/>
      <c r="R375" s="209"/>
      <c r="S375" s="209"/>
      <c r="T375" s="210"/>
      <c r="AT375" s="211" t="s">
        <v>146</v>
      </c>
      <c r="AU375" s="211" t="s">
        <v>88</v>
      </c>
      <c r="AV375" s="13" t="s">
        <v>88</v>
      </c>
      <c r="AW375" s="13" t="s">
        <v>33</v>
      </c>
      <c r="AX375" s="13" t="s">
        <v>72</v>
      </c>
      <c r="AY375" s="211" t="s">
        <v>131</v>
      </c>
    </row>
    <row r="376" spans="1:65" s="15" customFormat="1" ht="11.25">
      <c r="B376" s="234"/>
      <c r="C376" s="235"/>
      <c r="D376" s="202" t="s">
        <v>146</v>
      </c>
      <c r="E376" s="236" t="s">
        <v>19</v>
      </c>
      <c r="F376" s="237" t="s">
        <v>688</v>
      </c>
      <c r="G376" s="235"/>
      <c r="H376" s="236" t="s">
        <v>19</v>
      </c>
      <c r="I376" s="238"/>
      <c r="J376" s="235"/>
      <c r="K376" s="235"/>
      <c r="L376" s="239"/>
      <c r="M376" s="240"/>
      <c r="N376" s="241"/>
      <c r="O376" s="241"/>
      <c r="P376" s="241"/>
      <c r="Q376" s="241"/>
      <c r="R376" s="241"/>
      <c r="S376" s="241"/>
      <c r="T376" s="242"/>
      <c r="AT376" s="243" t="s">
        <v>146</v>
      </c>
      <c r="AU376" s="243" t="s">
        <v>88</v>
      </c>
      <c r="AV376" s="15" t="s">
        <v>80</v>
      </c>
      <c r="AW376" s="15" t="s">
        <v>33</v>
      </c>
      <c r="AX376" s="15" t="s">
        <v>72</v>
      </c>
      <c r="AY376" s="243" t="s">
        <v>131</v>
      </c>
    </row>
    <row r="377" spans="1:65" s="13" customFormat="1" ht="11.25">
      <c r="B377" s="200"/>
      <c r="C377" s="201"/>
      <c r="D377" s="202" t="s">
        <v>146</v>
      </c>
      <c r="E377" s="203" t="s">
        <v>19</v>
      </c>
      <c r="F377" s="204" t="s">
        <v>689</v>
      </c>
      <c r="G377" s="201"/>
      <c r="H377" s="205">
        <v>1.04</v>
      </c>
      <c r="I377" s="206"/>
      <c r="J377" s="201"/>
      <c r="K377" s="201"/>
      <c r="L377" s="207"/>
      <c r="M377" s="208"/>
      <c r="N377" s="209"/>
      <c r="O377" s="209"/>
      <c r="P377" s="209"/>
      <c r="Q377" s="209"/>
      <c r="R377" s="209"/>
      <c r="S377" s="209"/>
      <c r="T377" s="210"/>
      <c r="AT377" s="211" t="s">
        <v>146</v>
      </c>
      <c r="AU377" s="211" t="s">
        <v>88</v>
      </c>
      <c r="AV377" s="13" t="s">
        <v>88</v>
      </c>
      <c r="AW377" s="13" t="s">
        <v>33</v>
      </c>
      <c r="AX377" s="13" t="s">
        <v>72</v>
      </c>
      <c r="AY377" s="211" t="s">
        <v>131</v>
      </c>
    </row>
    <row r="378" spans="1:65" s="14" customFormat="1" ht="11.25">
      <c r="B378" s="212"/>
      <c r="C378" s="213"/>
      <c r="D378" s="202" t="s">
        <v>146</v>
      </c>
      <c r="E378" s="214" t="s">
        <v>19</v>
      </c>
      <c r="F378" s="215" t="s">
        <v>148</v>
      </c>
      <c r="G378" s="213"/>
      <c r="H378" s="216">
        <v>39.68</v>
      </c>
      <c r="I378" s="217"/>
      <c r="J378" s="213"/>
      <c r="K378" s="213"/>
      <c r="L378" s="218"/>
      <c r="M378" s="219"/>
      <c r="N378" s="220"/>
      <c r="O378" s="220"/>
      <c r="P378" s="220"/>
      <c r="Q378" s="220"/>
      <c r="R378" s="220"/>
      <c r="S378" s="220"/>
      <c r="T378" s="221"/>
      <c r="AT378" s="222" t="s">
        <v>146</v>
      </c>
      <c r="AU378" s="222" t="s">
        <v>88</v>
      </c>
      <c r="AV378" s="14" t="s">
        <v>142</v>
      </c>
      <c r="AW378" s="14" t="s">
        <v>33</v>
      </c>
      <c r="AX378" s="14" t="s">
        <v>80</v>
      </c>
      <c r="AY378" s="222" t="s">
        <v>131</v>
      </c>
    </row>
    <row r="379" spans="1:65" s="2" customFormat="1" ht="16.5" customHeight="1">
      <c r="A379" s="38"/>
      <c r="B379" s="39"/>
      <c r="C379" s="182" t="s">
        <v>690</v>
      </c>
      <c r="D379" s="182" t="s">
        <v>136</v>
      </c>
      <c r="E379" s="183" t="s">
        <v>691</v>
      </c>
      <c r="F379" s="184" t="s">
        <v>692</v>
      </c>
      <c r="G379" s="185" t="s">
        <v>139</v>
      </c>
      <c r="H379" s="186">
        <v>38.64</v>
      </c>
      <c r="I379" s="187"/>
      <c r="J379" s="188">
        <f>ROUND(I379*H379,2)</f>
        <v>0</v>
      </c>
      <c r="K379" s="184" t="s">
        <v>19</v>
      </c>
      <c r="L379" s="43"/>
      <c r="M379" s="189" t="s">
        <v>19</v>
      </c>
      <c r="N379" s="190" t="s">
        <v>44</v>
      </c>
      <c r="O379" s="68"/>
      <c r="P379" s="191">
        <f>O379*H379</f>
        <v>0</v>
      </c>
      <c r="Q379" s="191">
        <v>0</v>
      </c>
      <c r="R379" s="191">
        <f>Q379*H379</f>
        <v>0</v>
      </c>
      <c r="S379" s="191">
        <v>0</v>
      </c>
      <c r="T379" s="192">
        <f>S379*H379</f>
        <v>0</v>
      </c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R379" s="193" t="s">
        <v>229</v>
      </c>
      <c r="AT379" s="193" t="s">
        <v>136</v>
      </c>
      <c r="AU379" s="193" t="s">
        <v>88</v>
      </c>
      <c r="AY379" s="21" t="s">
        <v>131</v>
      </c>
      <c r="BE379" s="194">
        <f>IF(N379="základní",J379,0)</f>
        <v>0</v>
      </c>
      <c r="BF379" s="194">
        <f>IF(N379="snížená",J379,0)</f>
        <v>0</v>
      </c>
      <c r="BG379" s="194">
        <f>IF(N379="zákl. přenesená",J379,0)</f>
        <v>0</v>
      </c>
      <c r="BH379" s="194">
        <f>IF(N379="sníž. přenesená",J379,0)</f>
        <v>0</v>
      </c>
      <c r="BI379" s="194">
        <f>IF(N379="nulová",J379,0)</f>
        <v>0</v>
      </c>
      <c r="BJ379" s="21" t="s">
        <v>88</v>
      </c>
      <c r="BK379" s="194">
        <f>ROUND(I379*H379,2)</f>
        <v>0</v>
      </c>
      <c r="BL379" s="21" t="s">
        <v>229</v>
      </c>
      <c r="BM379" s="193" t="s">
        <v>693</v>
      </c>
    </row>
    <row r="380" spans="1:65" s="2" customFormat="1" ht="21.75" customHeight="1">
      <c r="A380" s="38"/>
      <c r="B380" s="39"/>
      <c r="C380" s="182" t="s">
        <v>694</v>
      </c>
      <c r="D380" s="182" t="s">
        <v>136</v>
      </c>
      <c r="E380" s="183" t="s">
        <v>695</v>
      </c>
      <c r="F380" s="184" t="s">
        <v>696</v>
      </c>
      <c r="G380" s="185" t="s">
        <v>139</v>
      </c>
      <c r="H380" s="186">
        <v>2.7949999999999999</v>
      </c>
      <c r="I380" s="187"/>
      <c r="J380" s="188">
        <f>ROUND(I380*H380,2)</f>
        <v>0</v>
      </c>
      <c r="K380" s="184" t="s">
        <v>140</v>
      </c>
      <c r="L380" s="43"/>
      <c r="M380" s="189" t="s">
        <v>19</v>
      </c>
      <c r="N380" s="190" t="s">
        <v>44</v>
      </c>
      <c r="O380" s="68"/>
      <c r="P380" s="191">
        <f>O380*H380</f>
        <v>0</v>
      </c>
      <c r="Q380" s="191">
        <v>0</v>
      </c>
      <c r="R380" s="191">
        <f>Q380*H380</f>
        <v>0</v>
      </c>
      <c r="S380" s="191">
        <v>0</v>
      </c>
      <c r="T380" s="192">
        <f>S380*H380</f>
        <v>0</v>
      </c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R380" s="193" t="s">
        <v>229</v>
      </c>
      <c r="AT380" s="193" t="s">
        <v>136</v>
      </c>
      <c r="AU380" s="193" t="s">
        <v>88</v>
      </c>
      <c r="AY380" s="21" t="s">
        <v>131</v>
      </c>
      <c r="BE380" s="194">
        <f>IF(N380="základní",J380,0)</f>
        <v>0</v>
      </c>
      <c r="BF380" s="194">
        <f>IF(N380="snížená",J380,0)</f>
        <v>0</v>
      </c>
      <c r="BG380" s="194">
        <f>IF(N380="zákl. přenesená",J380,0)</f>
        <v>0</v>
      </c>
      <c r="BH380" s="194">
        <f>IF(N380="sníž. přenesená",J380,0)</f>
        <v>0</v>
      </c>
      <c r="BI380" s="194">
        <f>IF(N380="nulová",J380,0)</f>
        <v>0</v>
      </c>
      <c r="BJ380" s="21" t="s">
        <v>88</v>
      </c>
      <c r="BK380" s="194">
        <f>ROUND(I380*H380,2)</f>
        <v>0</v>
      </c>
      <c r="BL380" s="21" t="s">
        <v>229</v>
      </c>
      <c r="BM380" s="193" t="s">
        <v>697</v>
      </c>
    </row>
    <row r="381" spans="1:65" s="2" customFormat="1" ht="11.25">
      <c r="A381" s="38"/>
      <c r="B381" s="39"/>
      <c r="C381" s="40"/>
      <c r="D381" s="195" t="s">
        <v>144</v>
      </c>
      <c r="E381" s="40"/>
      <c r="F381" s="196" t="s">
        <v>698</v>
      </c>
      <c r="G381" s="40"/>
      <c r="H381" s="40"/>
      <c r="I381" s="197"/>
      <c r="J381" s="40"/>
      <c r="K381" s="40"/>
      <c r="L381" s="43"/>
      <c r="M381" s="198"/>
      <c r="N381" s="199"/>
      <c r="O381" s="68"/>
      <c r="P381" s="68"/>
      <c r="Q381" s="68"/>
      <c r="R381" s="68"/>
      <c r="S381" s="68"/>
      <c r="T381" s="69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T381" s="21" t="s">
        <v>144</v>
      </c>
      <c r="AU381" s="21" t="s">
        <v>88</v>
      </c>
    </row>
    <row r="382" spans="1:65" s="15" customFormat="1" ht="11.25">
      <c r="B382" s="234"/>
      <c r="C382" s="235"/>
      <c r="D382" s="202" t="s">
        <v>146</v>
      </c>
      <c r="E382" s="236" t="s">
        <v>19</v>
      </c>
      <c r="F382" s="237" t="s">
        <v>688</v>
      </c>
      <c r="G382" s="235"/>
      <c r="H382" s="236" t="s">
        <v>19</v>
      </c>
      <c r="I382" s="238"/>
      <c r="J382" s="235"/>
      <c r="K382" s="235"/>
      <c r="L382" s="239"/>
      <c r="M382" s="240"/>
      <c r="N382" s="241"/>
      <c r="O382" s="241"/>
      <c r="P382" s="241"/>
      <c r="Q382" s="241"/>
      <c r="R382" s="241"/>
      <c r="S382" s="241"/>
      <c r="T382" s="242"/>
      <c r="AT382" s="243" t="s">
        <v>146</v>
      </c>
      <c r="AU382" s="243" t="s">
        <v>88</v>
      </c>
      <c r="AV382" s="15" t="s">
        <v>80</v>
      </c>
      <c r="AW382" s="15" t="s">
        <v>33</v>
      </c>
      <c r="AX382" s="15" t="s">
        <v>72</v>
      </c>
      <c r="AY382" s="243" t="s">
        <v>131</v>
      </c>
    </row>
    <row r="383" spans="1:65" s="13" customFormat="1" ht="11.25">
      <c r="B383" s="200"/>
      <c r="C383" s="201"/>
      <c r="D383" s="202" t="s">
        <v>146</v>
      </c>
      <c r="E383" s="203" t="s">
        <v>19</v>
      </c>
      <c r="F383" s="204" t="s">
        <v>699</v>
      </c>
      <c r="G383" s="201"/>
      <c r="H383" s="205">
        <v>2.7949999999999999</v>
      </c>
      <c r="I383" s="206"/>
      <c r="J383" s="201"/>
      <c r="K383" s="201"/>
      <c r="L383" s="207"/>
      <c r="M383" s="208"/>
      <c r="N383" s="209"/>
      <c r="O383" s="209"/>
      <c r="P383" s="209"/>
      <c r="Q383" s="209"/>
      <c r="R383" s="209"/>
      <c r="S383" s="209"/>
      <c r="T383" s="210"/>
      <c r="AT383" s="211" t="s">
        <v>146</v>
      </c>
      <c r="AU383" s="211" t="s">
        <v>88</v>
      </c>
      <c r="AV383" s="13" t="s">
        <v>88</v>
      </c>
      <c r="AW383" s="13" t="s">
        <v>33</v>
      </c>
      <c r="AX383" s="13" t="s">
        <v>72</v>
      </c>
      <c r="AY383" s="211" t="s">
        <v>131</v>
      </c>
    </row>
    <row r="384" spans="1:65" s="14" customFormat="1" ht="11.25">
      <c r="B384" s="212"/>
      <c r="C384" s="213"/>
      <c r="D384" s="202" t="s">
        <v>146</v>
      </c>
      <c r="E384" s="214" t="s">
        <v>19</v>
      </c>
      <c r="F384" s="215" t="s">
        <v>148</v>
      </c>
      <c r="G384" s="213"/>
      <c r="H384" s="216">
        <v>2.7949999999999999</v>
      </c>
      <c r="I384" s="217"/>
      <c r="J384" s="213"/>
      <c r="K384" s="213"/>
      <c r="L384" s="218"/>
      <c r="M384" s="219"/>
      <c r="N384" s="220"/>
      <c r="O384" s="220"/>
      <c r="P384" s="220"/>
      <c r="Q384" s="220"/>
      <c r="R384" s="220"/>
      <c r="S384" s="220"/>
      <c r="T384" s="221"/>
      <c r="AT384" s="222" t="s">
        <v>146</v>
      </c>
      <c r="AU384" s="222" t="s">
        <v>88</v>
      </c>
      <c r="AV384" s="14" t="s">
        <v>142</v>
      </c>
      <c r="AW384" s="14" t="s">
        <v>33</v>
      </c>
      <c r="AX384" s="14" t="s">
        <v>80</v>
      </c>
      <c r="AY384" s="222" t="s">
        <v>131</v>
      </c>
    </row>
    <row r="385" spans="1:65" s="2" customFormat="1" ht="24.2" customHeight="1">
      <c r="A385" s="38"/>
      <c r="B385" s="39"/>
      <c r="C385" s="182" t="s">
        <v>700</v>
      </c>
      <c r="D385" s="182" t="s">
        <v>136</v>
      </c>
      <c r="E385" s="183" t="s">
        <v>701</v>
      </c>
      <c r="F385" s="184" t="s">
        <v>702</v>
      </c>
      <c r="G385" s="185" t="s">
        <v>197</v>
      </c>
      <c r="H385" s="186">
        <v>0.45400000000000001</v>
      </c>
      <c r="I385" s="187"/>
      <c r="J385" s="188">
        <f>ROUND(I385*H385,2)</f>
        <v>0</v>
      </c>
      <c r="K385" s="184" t="s">
        <v>140</v>
      </c>
      <c r="L385" s="43"/>
      <c r="M385" s="189" t="s">
        <v>19</v>
      </c>
      <c r="N385" s="190" t="s">
        <v>44</v>
      </c>
      <c r="O385" s="68"/>
      <c r="P385" s="191">
        <f>O385*H385</f>
        <v>0</v>
      </c>
      <c r="Q385" s="191">
        <v>0</v>
      </c>
      <c r="R385" s="191">
        <f>Q385*H385</f>
        <v>0</v>
      </c>
      <c r="S385" s="191">
        <v>0</v>
      </c>
      <c r="T385" s="192">
        <f>S385*H385</f>
        <v>0</v>
      </c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R385" s="193" t="s">
        <v>229</v>
      </c>
      <c r="AT385" s="193" t="s">
        <v>136</v>
      </c>
      <c r="AU385" s="193" t="s">
        <v>88</v>
      </c>
      <c r="AY385" s="21" t="s">
        <v>131</v>
      </c>
      <c r="BE385" s="194">
        <f>IF(N385="základní",J385,0)</f>
        <v>0</v>
      </c>
      <c r="BF385" s="194">
        <f>IF(N385="snížená",J385,0)</f>
        <v>0</v>
      </c>
      <c r="BG385" s="194">
        <f>IF(N385="zákl. přenesená",J385,0)</f>
        <v>0</v>
      </c>
      <c r="BH385" s="194">
        <f>IF(N385="sníž. přenesená",J385,0)</f>
        <v>0</v>
      </c>
      <c r="BI385" s="194">
        <f>IF(N385="nulová",J385,0)</f>
        <v>0</v>
      </c>
      <c r="BJ385" s="21" t="s">
        <v>88</v>
      </c>
      <c r="BK385" s="194">
        <f>ROUND(I385*H385,2)</f>
        <v>0</v>
      </c>
      <c r="BL385" s="21" t="s">
        <v>229</v>
      </c>
      <c r="BM385" s="193" t="s">
        <v>703</v>
      </c>
    </row>
    <row r="386" spans="1:65" s="2" customFormat="1" ht="11.25">
      <c r="A386" s="38"/>
      <c r="B386" s="39"/>
      <c r="C386" s="40"/>
      <c r="D386" s="195" t="s">
        <v>144</v>
      </c>
      <c r="E386" s="40"/>
      <c r="F386" s="196" t="s">
        <v>704</v>
      </c>
      <c r="G386" s="40"/>
      <c r="H386" s="40"/>
      <c r="I386" s="197"/>
      <c r="J386" s="40"/>
      <c r="K386" s="40"/>
      <c r="L386" s="43"/>
      <c r="M386" s="198"/>
      <c r="N386" s="199"/>
      <c r="O386" s="68"/>
      <c r="P386" s="68"/>
      <c r="Q386" s="68"/>
      <c r="R386" s="68"/>
      <c r="S386" s="68"/>
      <c r="T386" s="69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T386" s="21" t="s">
        <v>144</v>
      </c>
      <c r="AU386" s="21" t="s">
        <v>88</v>
      </c>
    </row>
    <row r="387" spans="1:65" s="12" customFormat="1" ht="22.9" customHeight="1">
      <c r="B387" s="166"/>
      <c r="C387" s="167"/>
      <c r="D387" s="168" t="s">
        <v>71</v>
      </c>
      <c r="E387" s="180" t="s">
        <v>247</v>
      </c>
      <c r="F387" s="180" t="s">
        <v>248</v>
      </c>
      <c r="G387" s="167"/>
      <c r="H387" s="167"/>
      <c r="I387" s="170"/>
      <c r="J387" s="181">
        <f>BK387</f>
        <v>0</v>
      </c>
      <c r="K387" s="167"/>
      <c r="L387" s="172"/>
      <c r="M387" s="173"/>
      <c r="N387" s="174"/>
      <c r="O387" s="174"/>
      <c r="P387" s="175">
        <f>SUM(P388:P423)</f>
        <v>0</v>
      </c>
      <c r="Q387" s="174"/>
      <c r="R387" s="175">
        <f>SUM(R388:R423)</f>
        <v>4.6611349999999996E-2</v>
      </c>
      <c r="S387" s="174"/>
      <c r="T387" s="176">
        <f>SUM(T388:T423)</f>
        <v>3.4944800000000003E-3</v>
      </c>
      <c r="AR387" s="177" t="s">
        <v>88</v>
      </c>
      <c r="AT387" s="178" t="s">
        <v>71</v>
      </c>
      <c r="AU387" s="178" t="s">
        <v>80</v>
      </c>
      <c r="AY387" s="177" t="s">
        <v>131</v>
      </c>
      <c r="BK387" s="179">
        <f>SUM(BK388:BK423)</f>
        <v>0</v>
      </c>
    </row>
    <row r="388" spans="1:65" s="2" customFormat="1" ht="16.5" customHeight="1">
      <c r="A388" s="38"/>
      <c r="B388" s="39"/>
      <c r="C388" s="182" t="s">
        <v>705</v>
      </c>
      <c r="D388" s="182" t="s">
        <v>136</v>
      </c>
      <c r="E388" s="183" t="s">
        <v>250</v>
      </c>
      <c r="F388" s="184" t="s">
        <v>251</v>
      </c>
      <c r="G388" s="185" t="s">
        <v>139</v>
      </c>
      <c r="H388" s="186">
        <v>48.393000000000001</v>
      </c>
      <c r="I388" s="187"/>
      <c r="J388" s="188">
        <f>ROUND(I388*H388,2)</f>
        <v>0</v>
      </c>
      <c r="K388" s="184" t="s">
        <v>140</v>
      </c>
      <c r="L388" s="43"/>
      <c r="M388" s="189" t="s">
        <v>19</v>
      </c>
      <c r="N388" s="190" t="s">
        <v>44</v>
      </c>
      <c r="O388" s="68"/>
      <c r="P388" s="191">
        <f>O388*H388</f>
        <v>0</v>
      </c>
      <c r="Q388" s="191">
        <v>4.0000000000000003E-5</v>
      </c>
      <c r="R388" s="191">
        <f>Q388*H388</f>
        <v>1.9357200000000001E-3</v>
      </c>
      <c r="S388" s="191">
        <v>6.0000000000000002E-5</v>
      </c>
      <c r="T388" s="192">
        <f>S388*H388</f>
        <v>2.9035800000000002E-3</v>
      </c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R388" s="193" t="s">
        <v>229</v>
      </c>
      <c r="AT388" s="193" t="s">
        <v>136</v>
      </c>
      <c r="AU388" s="193" t="s">
        <v>88</v>
      </c>
      <c r="AY388" s="21" t="s">
        <v>131</v>
      </c>
      <c r="BE388" s="194">
        <f>IF(N388="základní",J388,0)</f>
        <v>0</v>
      </c>
      <c r="BF388" s="194">
        <f>IF(N388="snížená",J388,0)</f>
        <v>0</v>
      </c>
      <c r="BG388" s="194">
        <f>IF(N388="zákl. přenesená",J388,0)</f>
        <v>0</v>
      </c>
      <c r="BH388" s="194">
        <f>IF(N388="sníž. přenesená",J388,0)</f>
        <v>0</v>
      </c>
      <c r="BI388" s="194">
        <f>IF(N388="nulová",J388,0)</f>
        <v>0</v>
      </c>
      <c r="BJ388" s="21" t="s">
        <v>88</v>
      </c>
      <c r="BK388" s="194">
        <f>ROUND(I388*H388,2)</f>
        <v>0</v>
      </c>
      <c r="BL388" s="21" t="s">
        <v>229</v>
      </c>
      <c r="BM388" s="193" t="s">
        <v>706</v>
      </c>
    </row>
    <row r="389" spans="1:65" s="2" customFormat="1" ht="11.25">
      <c r="A389" s="38"/>
      <c r="B389" s="39"/>
      <c r="C389" s="40"/>
      <c r="D389" s="195" t="s">
        <v>144</v>
      </c>
      <c r="E389" s="40"/>
      <c r="F389" s="196" t="s">
        <v>253</v>
      </c>
      <c r="G389" s="40"/>
      <c r="H389" s="40"/>
      <c r="I389" s="197"/>
      <c r="J389" s="40"/>
      <c r="K389" s="40"/>
      <c r="L389" s="43"/>
      <c r="M389" s="198"/>
      <c r="N389" s="199"/>
      <c r="O389" s="68"/>
      <c r="P389" s="68"/>
      <c r="Q389" s="68"/>
      <c r="R389" s="68"/>
      <c r="S389" s="68"/>
      <c r="T389" s="69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T389" s="21" t="s">
        <v>144</v>
      </c>
      <c r="AU389" s="21" t="s">
        <v>88</v>
      </c>
    </row>
    <row r="390" spans="1:65" s="15" customFormat="1" ht="11.25">
      <c r="B390" s="234"/>
      <c r="C390" s="235"/>
      <c r="D390" s="202" t="s">
        <v>146</v>
      </c>
      <c r="E390" s="236" t="s">
        <v>19</v>
      </c>
      <c r="F390" s="237" t="s">
        <v>707</v>
      </c>
      <c r="G390" s="235"/>
      <c r="H390" s="236" t="s">
        <v>19</v>
      </c>
      <c r="I390" s="238"/>
      <c r="J390" s="235"/>
      <c r="K390" s="235"/>
      <c r="L390" s="239"/>
      <c r="M390" s="240"/>
      <c r="N390" s="241"/>
      <c r="O390" s="241"/>
      <c r="P390" s="241"/>
      <c r="Q390" s="241"/>
      <c r="R390" s="241"/>
      <c r="S390" s="241"/>
      <c r="T390" s="242"/>
      <c r="AT390" s="243" t="s">
        <v>146</v>
      </c>
      <c r="AU390" s="243" t="s">
        <v>88</v>
      </c>
      <c r="AV390" s="15" t="s">
        <v>80</v>
      </c>
      <c r="AW390" s="15" t="s">
        <v>33</v>
      </c>
      <c r="AX390" s="15" t="s">
        <v>72</v>
      </c>
      <c r="AY390" s="243" t="s">
        <v>131</v>
      </c>
    </row>
    <row r="391" spans="1:65" s="13" customFormat="1" ht="11.25">
      <c r="B391" s="200"/>
      <c r="C391" s="201"/>
      <c r="D391" s="202" t="s">
        <v>146</v>
      </c>
      <c r="E391" s="203" t="s">
        <v>19</v>
      </c>
      <c r="F391" s="204" t="s">
        <v>413</v>
      </c>
      <c r="G391" s="201"/>
      <c r="H391" s="205">
        <v>38.950000000000003</v>
      </c>
      <c r="I391" s="206"/>
      <c r="J391" s="201"/>
      <c r="K391" s="201"/>
      <c r="L391" s="207"/>
      <c r="M391" s="208"/>
      <c r="N391" s="209"/>
      <c r="O391" s="209"/>
      <c r="P391" s="209"/>
      <c r="Q391" s="209"/>
      <c r="R391" s="209"/>
      <c r="S391" s="209"/>
      <c r="T391" s="210"/>
      <c r="AT391" s="211" t="s">
        <v>146</v>
      </c>
      <c r="AU391" s="211" t="s">
        <v>88</v>
      </c>
      <c r="AV391" s="13" t="s">
        <v>88</v>
      </c>
      <c r="AW391" s="13" t="s">
        <v>33</v>
      </c>
      <c r="AX391" s="13" t="s">
        <v>72</v>
      </c>
      <c r="AY391" s="211" t="s">
        <v>131</v>
      </c>
    </row>
    <row r="392" spans="1:65" s="13" customFormat="1" ht="11.25">
      <c r="B392" s="200"/>
      <c r="C392" s="201"/>
      <c r="D392" s="202" t="s">
        <v>146</v>
      </c>
      <c r="E392" s="203" t="s">
        <v>19</v>
      </c>
      <c r="F392" s="204" t="s">
        <v>708</v>
      </c>
      <c r="G392" s="201"/>
      <c r="H392" s="205">
        <v>9.4429999999999996</v>
      </c>
      <c r="I392" s="206"/>
      <c r="J392" s="201"/>
      <c r="K392" s="201"/>
      <c r="L392" s="207"/>
      <c r="M392" s="208"/>
      <c r="N392" s="209"/>
      <c r="O392" s="209"/>
      <c r="P392" s="209"/>
      <c r="Q392" s="209"/>
      <c r="R392" s="209"/>
      <c r="S392" s="209"/>
      <c r="T392" s="210"/>
      <c r="AT392" s="211" t="s">
        <v>146</v>
      </c>
      <c r="AU392" s="211" t="s">
        <v>88</v>
      </c>
      <c r="AV392" s="13" t="s">
        <v>88</v>
      </c>
      <c r="AW392" s="13" t="s">
        <v>33</v>
      </c>
      <c r="AX392" s="13" t="s">
        <v>72</v>
      </c>
      <c r="AY392" s="211" t="s">
        <v>131</v>
      </c>
    </row>
    <row r="393" spans="1:65" s="14" customFormat="1" ht="11.25">
      <c r="B393" s="212"/>
      <c r="C393" s="213"/>
      <c r="D393" s="202" t="s">
        <v>146</v>
      </c>
      <c r="E393" s="214" t="s">
        <v>19</v>
      </c>
      <c r="F393" s="215" t="s">
        <v>148</v>
      </c>
      <c r="G393" s="213"/>
      <c r="H393" s="216">
        <v>48.393000000000001</v>
      </c>
      <c r="I393" s="217"/>
      <c r="J393" s="213"/>
      <c r="K393" s="213"/>
      <c r="L393" s="218"/>
      <c r="M393" s="219"/>
      <c r="N393" s="220"/>
      <c r="O393" s="220"/>
      <c r="P393" s="220"/>
      <c r="Q393" s="220"/>
      <c r="R393" s="220"/>
      <c r="S393" s="220"/>
      <c r="T393" s="221"/>
      <c r="AT393" s="222" t="s">
        <v>146</v>
      </c>
      <c r="AU393" s="222" t="s">
        <v>88</v>
      </c>
      <c r="AV393" s="14" t="s">
        <v>142</v>
      </c>
      <c r="AW393" s="14" t="s">
        <v>33</v>
      </c>
      <c r="AX393" s="14" t="s">
        <v>80</v>
      </c>
      <c r="AY393" s="222" t="s">
        <v>131</v>
      </c>
    </row>
    <row r="394" spans="1:65" s="2" customFormat="1" ht="24.2" customHeight="1">
      <c r="A394" s="38"/>
      <c r="B394" s="39"/>
      <c r="C394" s="182" t="s">
        <v>709</v>
      </c>
      <c r="D394" s="182" t="s">
        <v>136</v>
      </c>
      <c r="E394" s="183" t="s">
        <v>256</v>
      </c>
      <c r="F394" s="184" t="s">
        <v>257</v>
      </c>
      <c r="G394" s="185" t="s">
        <v>258</v>
      </c>
      <c r="H394" s="186">
        <v>37.25</v>
      </c>
      <c r="I394" s="187"/>
      <c r="J394" s="188">
        <f>ROUND(I394*H394,2)</f>
        <v>0</v>
      </c>
      <c r="K394" s="184" t="s">
        <v>140</v>
      </c>
      <c r="L394" s="43"/>
      <c r="M394" s="189" t="s">
        <v>19</v>
      </c>
      <c r="N394" s="190" t="s">
        <v>44</v>
      </c>
      <c r="O394" s="68"/>
      <c r="P394" s="191">
        <f>O394*H394</f>
        <v>0</v>
      </c>
      <c r="Q394" s="191">
        <v>0</v>
      </c>
      <c r="R394" s="191">
        <f>Q394*H394</f>
        <v>0</v>
      </c>
      <c r="S394" s="191">
        <v>1.0000000000000001E-5</v>
      </c>
      <c r="T394" s="192">
        <f>S394*H394</f>
        <v>3.7250000000000006E-4</v>
      </c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R394" s="193" t="s">
        <v>229</v>
      </c>
      <c r="AT394" s="193" t="s">
        <v>136</v>
      </c>
      <c r="AU394" s="193" t="s">
        <v>88</v>
      </c>
      <c r="AY394" s="21" t="s">
        <v>131</v>
      </c>
      <c r="BE394" s="194">
        <f>IF(N394="základní",J394,0)</f>
        <v>0</v>
      </c>
      <c r="BF394" s="194">
        <f>IF(N394="snížená",J394,0)</f>
        <v>0</v>
      </c>
      <c r="BG394" s="194">
        <f>IF(N394="zákl. přenesená",J394,0)</f>
        <v>0</v>
      </c>
      <c r="BH394" s="194">
        <f>IF(N394="sníž. přenesená",J394,0)</f>
        <v>0</v>
      </c>
      <c r="BI394" s="194">
        <f>IF(N394="nulová",J394,0)</f>
        <v>0</v>
      </c>
      <c r="BJ394" s="21" t="s">
        <v>88</v>
      </c>
      <c r="BK394" s="194">
        <f>ROUND(I394*H394,2)</f>
        <v>0</v>
      </c>
      <c r="BL394" s="21" t="s">
        <v>229</v>
      </c>
      <c r="BM394" s="193" t="s">
        <v>710</v>
      </c>
    </row>
    <row r="395" spans="1:65" s="2" customFormat="1" ht="11.25">
      <c r="A395" s="38"/>
      <c r="B395" s="39"/>
      <c r="C395" s="40"/>
      <c r="D395" s="195" t="s">
        <v>144</v>
      </c>
      <c r="E395" s="40"/>
      <c r="F395" s="196" t="s">
        <v>260</v>
      </c>
      <c r="G395" s="40"/>
      <c r="H395" s="40"/>
      <c r="I395" s="197"/>
      <c r="J395" s="40"/>
      <c r="K395" s="40"/>
      <c r="L395" s="43"/>
      <c r="M395" s="198"/>
      <c r="N395" s="199"/>
      <c r="O395" s="68"/>
      <c r="P395" s="68"/>
      <c r="Q395" s="68"/>
      <c r="R395" s="68"/>
      <c r="S395" s="68"/>
      <c r="T395" s="69"/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T395" s="21" t="s">
        <v>144</v>
      </c>
      <c r="AU395" s="21" t="s">
        <v>88</v>
      </c>
    </row>
    <row r="396" spans="1:65" s="13" customFormat="1" ht="11.25">
      <c r="B396" s="200"/>
      <c r="C396" s="201"/>
      <c r="D396" s="202" t="s">
        <v>146</v>
      </c>
      <c r="E396" s="203" t="s">
        <v>19</v>
      </c>
      <c r="F396" s="204" t="s">
        <v>711</v>
      </c>
      <c r="G396" s="201"/>
      <c r="H396" s="205">
        <v>27.95</v>
      </c>
      <c r="I396" s="206"/>
      <c r="J396" s="201"/>
      <c r="K396" s="201"/>
      <c r="L396" s="207"/>
      <c r="M396" s="208"/>
      <c r="N396" s="209"/>
      <c r="O396" s="209"/>
      <c r="P396" s="209"/>
      <c r="Q396" s="209"/>
      <c r="R396" s="209"/>
      <c r="S396" s="209"/>
      <c r="T396" s="210"/>
      <c r="AT396" s="211" t="s">
        <v>146</v>
      </c>
      <c r="AU396" s="211" t="s">
        <v>88</v>
      </c>
      <c r="AV396" s="13" t="s">
        <v>88</v>
      </c>
      <c r="AW396" s="13" t="s">
        <v>33</v>
      </c>
      <c r="AX396" s="13" t="s">
        <v>72</v>
      </c>
      <c r="AY396" s="211" t="s">
        <v>131</v>
      </c>
    </row>
    <row r="397" spans="1:65" s="13" customFormat="1" ht="11.25">
      <c r="B397" s="200"/>
      <c r="C397" s="201"/>
      <c r="D397" s="202" t="s">
        <v>146</v>
      </c>
      <c r="E397" s="203" t="s">
        <v>19</v>
      </c>
      <c r="F397" s="204" t="s">
        <v>712</v>
      </c>
      <c r="G397" s="201"/>
      <c r="H397" s="205">
        <v>9.3000000000000007</v>
      </c>
      <c r="I397" s="206"/>
      <c r="J397" s="201"/>
      <c r="K397" s="201"/>
      <c r="L397" s="207"/>
      <c r="M397" s="208"/>
      <c r="N397" s="209"/>
      <c r="O397" s="209"/>
      <c r="P397" s="209"/>
      <c r="Q397" s="209"/>
      <c r="R397" s="209"/>
      <c r="S397" s="209"/>
      <c r="T397" s="210"/>
      <c r="AT397" s="211" t="s">
        <v>146</v>
      </c>
      <c r="AU397" s="211" t="s">
        <v>88</v>
      </c>
      <c r="AV397" s="13" t="s">
        <v>88</v>
      </c>
      <c r="AW397" s="13" t="s">
        <v>33</v>
      </c>
      <c r="AX397" s="13" t="s">
        <v>72</v>
      </c>
      <c r="AY397" s="211" t="s">
        <v>131</v>
      </c>
    </row>
    <row r="398" spans="1:65" s="14" customFormat="1" ht="11.25">
      <c r="B398" s="212"/>
      <c r="C398" s="213"/>
      <c r="D398" s="202" t="s">
        <v>146</v>
      </c>
      <c r="E398" s="214" t="s">
        <v>19</v>
      </c>
      <c r="F398" s="215" t="s">
        <v>148</v>
      </c>
      <c r="G398" s="213"/>
      <c r="H398" s="216">
        <v>37.25</v>
      </c>
      <c r="I398" s="217"/>
      <c r="J398" s="213"/>
      <c r="K398" s="213"/>
      <c r="L398" s="218"/>
      <c r="M398" s="219"/>
      <c r="N398" s="220"/>
      <c r="O398" s="220"/>
      <c r="P398" s="220"/>
      <c r="Q398" s="220"/>
      <c r="R398" s="220"/>
      <c r="S398" s="220"/>
      <c r="T398" s="221"/>
      <c r="AT398" s="222" t="s">
        <v>146</v>
      </c>
      <c r="AU398" s="222" t="s">
        <v>88</v>
      </c>
      <c r="AV398" s="14" t="s">
        <v>142</v>
      </c>
      <c r="AW398" s="14" t="s">
        <v>33</v>
      </c>
      <c r="AX398" s="14" t="s">
        <v>80</v>
      </c>
      <c r="AY398" s="222" t="s">
        <v>131</v>
      </c>
    </row>
    <row r="399" spans="1:65" s="2" customFormat="1" ht="24.2" customHeight="1">
      <c r="A399" s="38"/>
      <c r="B399" s="39"/>
      <c r="C399" s="182" t="s">
        <v>713</v>
      </c>
      <c r="D399" s="182" t="s">
        <v>136</v>
      </c>
      <c r="E399" s="183" t="s">
        <v>263</v>
      </c>
      <c r="F399" s="184" t="s">
        <v>264</v>
      </c>
      <c r="G399" s="185" t="s">
        <v>139</v>
      </c>
      <c r="H399" s="186">
        <v>7.28</v>
      </c>
      <c r="I399" s="187"/>
      <c r="J399" s="188">
        <f>ROUND(I399*H399,2)</f>
        <v>0</v>
      </c>
      <c r="K399" s="184" t="s">
        <v>140</v>
      </c>
      <c r="L399" s="43"/>
      <c r="M399" s="189" t="s">
        <v>19</v>
      </c>
      <c r="N399" s="190" t="s">
        <v>44</v>
      </c>
      <c r="O399" s="68"/>
      <c r="P399" s="191">
        <f>O399*H399</f>
        <v>0</v>
      </c>
      <c r="Q399" s="191">
        <v>0</v>
      </c>
      <c r="R399" s="191">
        <f>Q399*H399</f>
        <v>0</v>
      </c>
      <c r="S399" s="191">
        <v>3.0000000000000001E-5</v>
      </c>
      <c r="T399" s="192">
        <f>S399*H399</f>
        <v>2.1840000000000002E-4</v>
      </c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R399" s="193" t="s">
        <v>229</v>
      </c>
      <c r="AT399" s="193" t="s">
        <v>136</v>
      </c>
      <c r="AU399" s="193" t="s">
        <v>88</v>
      </c>
      <c r="AY399" s="21" t="s">
        <v>131</v>
      </c>
      <c r="BE399" s="194">
        <f>IF(N399="základní",J399,0)</f>
        <v>0</v>
      </c>
      <c r="BF399" s="194">
        <f>IF(N399="snížená",J399,0)</f>
        <v>0</v>
      </c>
      <c r="BG399" s="194">
        <f>IF(N399="zákl. přenesená",J399,0)</f>
        <v>0</v>
      </c>
      <c r="BH399" s="194">
        <f>IF(N399="sníž. přenesená",J399,0)</f>
        <v>0</v>
      </c>
      <c r="BI399" s="194">
        <f>IF(N399="nulová",J399,0)</f>
        <v>0</v>
      </c>
      <c r="BJ399" s="21" t="s">
        <v>88</v>
      </c>
      <c r="BK399" s="194">
        <f>ROUND(I399*H399,2)</f>
        <v>0</v>
      </c>
      <c r="BL399" s="21" t="s">
        <v>229</v>
      </c>
      <c r="BM399" s="193" t="s">
        <v>714</v>
      </c>
    </row>
    <row r="400" spans="1:65" s="2" customFormat="1" ht="11.25">
      <c r="A400" s="38"/>
      <c r="B400" s="39"/>
      <c r="C400" s="40"/>
      <c r="D400" s="195" t="s">
        <v>144</v>
      </c>
      <c r="E400" s="40"/>
      <c r="F400" s="196" t="s">
        <v>266</v>
      </c>
      <c r="G400" s="40"/>
      <c r="H400" s="40"/>
      <c r="I400" s="197"/>
      <c r="J400" s="40"/>
      <c r="K400" s="40"/>
      <c r="L400" s="43"/>
      <c r="M400" s="198"/>
      <c r="N400" s="199"/>
      <c r="O400" s="68"/>
      <c r="P400" s="68"/>
      <c r="Q400" s="68"/>
      <c r="R400" s="68"/>
      <c r="S400" s="68"/>
      <c r="T400" s="69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T400" s="21" t="s">
        <v>144</v>
      </c>
      <c r="AU400" s="21" t="s">
        <v>88</v>
      </c>
    </row>
    <row r="401" spans="1:65" s="15" customFormat="1" ht="11.25">
      <c r="B401" s="234"/>
      <c r="C401" s="235"/>
      <c r="D401" s="202" t="s">
        <v>146</v>
      </c>
      <c r="E401" s="236" t="s">
        <v>19</v>
      </c>
      <c r="F401" s="237" t="s">
        <v>267</v>
      </c>
      <c r="G401" s="235"/>
      <c r="H401" s="236" t="s">
        <v>19</v>
      </c>
      <c r="I401" s="238"/>
      <c r="J401" s="235"/>
      <c r="K401" s="235"/>
      <c r="L401" s="239"/>
      <c r="M401" s="240"/>
      <c r="N401" s="241"/>
      <c r="O401" s="241"/>
      <c r="P401" s="241"/>
      <c r="Q401" s="241"/>
      <c r="R401" s="241"/>
      <c r="S401" s="241"/>
      <c r="T401" s="242"/>
      <c r="AT401" s="243" t="s">
        <v>146</v>
      </c>
      <c r="AU401" s="243" t="s">
        <v>88</v>
      </c>
      <c r="AV401" s="15" t="s">
        <v>80</v>
      </c>
      <c r="AW401" s="15" t="s">
        <v>33</v>
      </c>
      <c r="AX401" s="15" t="s">
        <v>72</v>
      </c>
      <c r="AY401" s="243" t="s">
        <v>131</v>
      </c>
    </row>
    <row r="402" spans="1:65" s="13" customFormat="1" ht="11.25">
      <c r="B402" s="200"/>
      <c r="C402" s="201"/>
      <c r="D402" s="202" t="s">
        <v>146</v>
      </c>
      <c r="E402" s="203" t="s">
        <v>19</v>
      </c>
      <c r="F402" s="204" t="s">
        <v>715</v>
      </c>
      <c r="G402" s="201"/>
      <c r="H402" s="205">
        <v>7.28</v>
      </c>
      <c r="I402" s="206"/>
      <c r="J402" s="201"/>
      <c r="K402" s="201"/>
      <c r="L402" s="207"/>
      <c r="M402" s="208"/>
      <c r="N402" s="209"/>
      <c r="O402" s="209"/>
      <c r="P402" s="209"/>
      <c r="Q402" s="209"/>
      <c r="R402" s="209"/>
      <c r="S402" s="209"/>
      <c r="T402" s="210"/>
      <c r="AT402" s="211" t="s">
        <v>146</v>
      </c>
      <c r="AU402" s="211" t="s">
        <v>88</v>
      </c>
      <c r="AV402" s="13" t="s">
        <v>88</v>
      </c>
      <c r="AW402" s="13" t="s">
        <v>33</v>
      </c>
      <c r="AX402" s="13" t="s">
        <v>72</v>
      </c>
      <c r="AY402" s="211" t="s">
        <v>131</v>
      </c>
    </row>
    <row r="403" spans="1:65" s="14" customFormat="1" ht="11.25">
      <c r="B403" s="212"/>
      <c r="C403" s="213"/>
      <c r="D403" s="202" t="s">
        <v>146</v>
      </c>
      <c r="E403" s="214" t="s">
        <v>19</v>
      </c>
      <c r="F403" s="215" t="s">
        <v>148</v>
      </c>
      <c r="G403" s="213"/>
      <c r="H403" s="216">
        <v>7.28</v>
      </c>
      <c r="I403" s="217"/>
      <c r="J403" s="213"/>
      <c r="K403" s="213"/>
      <c r="L403" s="218"/>
      <c r="M403" s="219"/>
      <c r="N403" s="220"/>
      <c r="O403" s="220"/>
      <c r="P403" s="220"/>
      <c r="Q403" s="220"/>
      <c r="R403" s="220"/>
      <c r="S403" s="220"/>
      <c r="T403" s="221"/>
      <c r="AT403" s="222" t="s">
        <v>146</v>
      </c>
      <c r="AU403" s="222" t="s">
        <v>88</v>
      </c>
      <c r="AV403" s="14" t="s">
        <v>142</v>
      </c>
      <c r="AW403" s="14" t="s">
        <v>33</v>
      </c>
      <c r="AX403" s="14" t="s">
        <v>80</v>
      </c>
      <c r="AY403" s="222" t="s">
        <v>131</v>
      </c>
    </row>
    <row r="404" spans="1:65" s="2" customFormat="1" ht="16.5" customHeight="1">
      <c r="A404" s="38"/>
      <c r="B404" s="39"/>
      <c r="C404" s="223" t="s">
        <v>716</v>
      </c>
      <c r="D404" s="223" t="s">
        <v>176</v>
      </c>
      <c r="E404" s="224" t="s">
        <v>269</v>
      </c>
      <c r="F404" s="225" t="s">
        <v>270</v>
      </c>
      <c r="G404" s="226" t="s">
        <v>139</v>
      </c>
      <c r="H404" s="227">
        <v>8.0079999999999991</v>
      </c>
      <c r="I404" s="228"/>
      <c r="J404" s="229">
        <f>ROUND(I404*H404,2)</f>
        <v>0</v>
      </c>
      <c r="K404" s="225" t="s">
        <v>140</v>
      </c>
      <c r="L404" s="230"/>
      <c r="M404" s="231" t="s">
        <v>19</v>
      </c>
      <c r="N404" s="232" t="s">
        <v>44</v>
      </c>
      <c r="O404" s="68"/>
      <c r="P404" s="191">
        <f>O404*H404</f>
        <v>0</v>
      </c>
      <c r="Q404" s="191">
        <v>2.0000000000000002E-5</v>
      </c>
      <c r="R404" s="191">
        <f>Q404*H404</f>
        <v>1.6015999999999998E-4</v>
      </c>
      <c r="S404" s="191">
        <v>0</v>
      </c>
      <c r="T404" s="192">
        <f>S404*H404</f>
        <v>0</v>
      </c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R404" s="193" t="s">
        <v>235</v>
      </c>
      <c r="AT404" s="193" t="s">
        <v>176</v>
      </c>
      <c r="AU404" s="193" t="s">
        <v>88</v>
      </c>
      <c r="AY404" s="21" t="s">
        <v>131</v>
      </c>
      <c r="BE404" s="194">
        <f>IF(N404="základní",J404,0)</f>
        <v>0</v>
      </c>
      <c r="BF404" s="194">
        <f>IF(N404="snížená",J404,0)</f>
        <v>0</v>
      </c>
      <c r="BG404" s="194">
        <f>IF(N404="zákl. přenesená",J404,0)</f>
        <v>0</v>
      </c>
      <c r="BH404" s="194">
        <f>IF(N404="sníž. přenesená",J404,0)</f>
        <v>0</v>
      </c>
      <c r="BI404" s="194">
        <f>IF(N404="nulová",J404,0)</f>
        <v>0</v>
      </c>
      <c r="BJ404" s="21" t="s">
        <v>88</v>
      </c>
      <c r="BK404" s="194">
        <f>ROUND(I404*H404,2)</f>
        <v>0</v>
      </c>
      <c r="BL404" s="21" t="s">
        <v>229</v>
      </c>
      <c r="BM404" s="193" t="s">
        <v>717</v>
      </c>
    </row>
    <row r="405" spans="1:65" s="13" customFormat="1" ht="11.25">
      <c r="B405" s="200"/>
      <c r="C405" s="201"/>
      <c r="D405" s="202" t="s">
        <v>146</v>
      </c>
      <c r="E405" s="201"/>
      <c r="F405" s="204" t="s">
        <v>718</v>
      </c>
      <c r="G405" s="201"/>
      <c r="H405" s="205">
        <v>8.0079999999999991</v>
      </c>
      <c r="I405" s="206"/>
      <c r="J405" s="201"/>
      <c r="K405" s="201"/>
      <c r="L405" s="207"/>
      <c r="M405" s="208"/>
      <c r="N405" s="209"/>
      <c r="O405" s="209"/>
      <c r="P405" s="209"/>
      <c r="Q405" s="209"/>
      <c r="R405" s="209"/>
      <c r="S405" s="209"/>
      <c r="T405" s="210"/>
      <c r="AT405" s="211" t="s">
        <v>146</v>
      </c>
      <c r="AU405" s="211" t="s">
        <v>88</v>
      </c>
      <c r="AV405" s="13" t="s">
        <v>88</v>
      </c>
      <c r="AW405" s="13" t="s">
        <v>4</v>
      </c>
      <c r="AX405" s="13" t="s">
        <v>80</v>
      </c>
      <c r="AY405" s="211" t="s">
        <v>131</v>
      </c>
    </row>
    <row r="406" spans="1:65" s="2" customFormat="1" ht="16.5" customHeight="1">
      <c r="A406" s="38"/>
      <c r="B406" s="39"/>
      <c r="C406" s="182" t="s">
        <v>719</v>
      </c>
      <c r="D406" s="182" t="s">
        <v>136</v>
      </c>
      <c r="E406" s="183" t="s">
        <v>274</v>
      </c>
      <c r="F406" s="184" t="s">
        <v>275</v>
      </c>
      <c r="G406" s="185" t="s">
        <v>139</v>
      </c>
      <c r="H406" s="186">
        <v>131.703</v>
      </c>
      <c r="I406" s="187"/>
      <c r="J406" s="188">
        <f>ROUND(I406*H406,2)</f>
        <v>0</v>
      </c>
      <c r="K406" s="184" t="s">
        <v>140</v>
      </c>
      <c r="L406" s="43"/>
      <c r="M406" s="189" t="s">
        <v>19</v>
      </c>
      <c r="N406" s="190" t="s">
        <v>44</v>
      </c>
      <c r="O406" s="68"/>
      <c r="P406" s="191">
        <f>O406*H406</f>
        <v>0</v>
      </c>
      <c r="Q406" s="191">
        <v>0</v>
      </c>
      <c r="R406" s="191">
        <f>Q406*H406</f>
        <v>0</v>
      </c>
      <c r="S406" s="191">
        <v>0</v>
      </c>
      <c r="T406" s="192">
        <f>S406*H406</f>
        <v>0</v>
      </c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R406" s="193" t="s">
        <v>229</v>
      </c>
      <c r="AT406" s="193" t="s">
        <v>136</v>
      </c>
      <c r="AU406" s="193" t="s">
        <v>88</v>
      </c>
      <c r="AY406" s="21" t="s">
        <v>131</v>
      </c>
      <c r="BE406" s="194">
        <f>IF(N406="základní",J406,0)</f>
        <v>0</v>
      </c>
      <c r="BF406" s="194">
        <f>IF(N406="snížená",J406,0)</f>
        <v>0</v>
      </c>
      <c r="BG406" s="194">
        <f>IF(N406="zákl. přenesená",J406,0)</f>
        <v>0</v>
      </c>
      <c r="BH406" s="194">
        <f>IF(N406="sníž. přenesená",J406,0)</f>
        <v>0</v>
      </c>
      <c r="BI406" s="194">
        <f>IF(N406="nulová",J406,0)</f>
        <v>0</v>
      </c>
      <c r="BJ406" s="21" t="s">
        <v>88</v>
      </c>
      <c r="BK406" s="194">
        <f>ROUND(I406*H406,2)</f>
        <v>0</v>
      </c>
      <c r="BL406" s="21" t="s">
        <v>229</v>
      </c>
      <c r="BM406" s="193" t="s">
        <v>720</v>
      </c>
    </row>
    <row r="407" spans="1:65" s="2" customFormat="1" ht="11.25">
      <c r="A407" s="38"/>
      <c r="B407" s="39"/>
      <c r="C407" s="40"/>
      <c r="D407" s="195" t="s">
        <v>144</v>
      </c>
      <c r="E407" s="40"/>
      <c r="F407" s="196" t="s">
        <v>277</v>
      </c>
      <c r="G407" s="40"/>
      <c r="H407" s="40"/>
      <c r="I407" s="197"/>
      <c r="J407" s="40"/>
      <c r="K407" s="40"/>
      <c r="L407" s="43"/>
      <c r="M407" s="198"/>
      <c r="N407" s="199"/>
      <c r="O407" s="68"/>
      <c r="P407" s="68"/>
      <c r="Q407" s="68"/>
      <c r="R407" s="68"/>
      <c r="S407" s="68"/>
      <c r="T407" s="69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T407" s="21" t="s">
        <v>144</v>
      </c>
      <c r="AU407" s="21" t="s">
        <v>88</v>
      </c>
    </row>
    <row r="408" spans="1:65" s="2" customFormat="1" ht="16.5" customHeight="1">
      <c r="A408" s="38"/>
      <c r="B408" s="39"/>
      <c r="C408" s="223" t="s">
        <v>721</v>
      </c>
      <c r="D408" s="223" t="s">
        <v>176</v>
      </c>
      <c r="E408" s="224" t="s">
        <v>279</v>
      </c>
      <c r="F408" s="225" t="s">
        <v>280</v>
      </c>
      <c r="G408" s="226" t="s">
        <v>281</v>
      </c>
      <c r="H408" s="227">
        <v>5.2679999999999998</v>
      </c>
      <c r="I408" s="228"/>
      <c r="J408" s="229">
        <f>ROUND(I408*H408,2)</f>
        <v>0</v>
      </c>
      <c r="K408" s="225" t="s">
        <v>140</v>
      </c>
      <c r="L408" s="230"/>
      <c r="M408" s="231" t="s">
        <v>19</v>
      </c>
      <c r="N408" s="232" t="s">
        <v>44</v>
      </c>
      <c r="O408" s="68"/>
      <c r="P408" s="191">
        <f>O408*H408</f>
        <v>0</v>
      </c>
      <c r="Q408" s="191">
        <v>1.1999999999999999E-3</v>
      </c>
      <c r="R408" s="191">
        <f>Q408*H408</f>
        <v>6.3215999999999993E-3</v>
      </c>
      <c r="S408" s="191">
        <v>0</v>
      </c>
      <c r="T408" s="192">
        <f>S408*H408</f>
        <v>0</v>
      </c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R408" s="193" t="s">
        <v>235</v>
      </c>
      <c r="AT408" s="193" t="s">
        <v>176</v>
      </c>
      <c r="AU408" s="193" t="s">
        <v>88</v>
      </c>
      <c r="AY408" s="21" t="s">
        <v>131</v>
      </c>
      <c r="BE408" s="194">
        <f>IF(N408="základní",J408,0)</f>
        <v>0</v>
      </c>
      <c r="BF408" s="194">
        <f>IF(N408="snížená",J408,0)</f>
        <v>0</v>
      </c>
      <c r="BG408" s="194">
        <f>IF(N408="zákl. přenesená",J408,0)</f>
        <v>0</v>
      </c>
      <c r="BH408" s="194">
        <f>IF(N408="sníž. přenesená",J408,0)</f>
        <v>0</v>
      </c>
      <c r="BI408" s="194">
        <f>IF(N408="nulová",J408,0)</f>
        <v>0</v>
      </c>
      <c r="BJ408" s="21" t="s">
        <v>88</v>
      </c>
      <c r="BK408" s="194">
        <f>ROUND(I408*H408,2)</f>
        <v>0</v>
      </c>
      <c r="BL408" s="21" t="s">
        <v>229</v>
      </c>
      <c r="BM408" s="193" t="s">
        <v>722</v>
      </c>
    </row>
    <row r="409" spans="1:65" s="13" customFormat="1" ht="11.25">
      <c r="B409" s="200"/>
      <c r="C409" s="201"/>
      <c r="D409" s="202" t="s">
        <v>146</v>
      </c>
      <c r="E409" s="201"/>
      <c r="F409" s="204" t="s">
        <v>723</v>
      </c>
      <c r="G409" s="201"/>
      <c r="H409" s="205">
        <v>5.2679999999999998</v>
      </c>
      <c r="I409" s="206"/>
      <c r="J409" s="201"/>
      <c r="K409" s="201"/>
      <c r="L409" s="207"/>
      <c r="M409" s="208"/>
      <c r="N409" s="209"/>
      <c r="O409" s="209"/>
      <c r="P409" s="209"/>
      <c r="Q409" s="209"/>
      <c r="R409" s="209"/>
      <c r="S409" s="209"/>
      <c r="T409" s="210"/>
      <c r="AT409" s="211" t="s">
        <v>146</v>
      </c>
      <c r="AU409" s="211" t="s">
        <v>88</v>
      </c>
      <c r="AV409" s="13" t="s">
        <v>88</v>
      </c>
      <c r="AW409" s="13" t="s">
        <v>4</v>
      </c>
      <c r="AX409" s="13" t="s">
        <v>80</v>
      </c>
      <c r="AY409" s="211" t="s">
        <v>131</v>
      </c>
    </row>
    <row r="410" spans="1:65" s="2" customFormat="1" ht="24.2" customHeight="1">
      <c r="A410" s="38"/>
      <c r="B410" s="39"/>
      <c r="C410" s="182" t="s">
        <v>724</v>
      </c>
      <c r="D410" s="182" t="s">
        <v>136</v>
      </c>
      <c r="E410" s="183" t="s">
        <v>285</v>
      </c>
      <c r="F410" s="184" t="s">
        <v>286</v>
      </c>
      <c r="G410" s="185" t="s">
        <v>139</v>
      </c>
      <c r="H410" s="186">
        <v>131.703</v>
      </c>
      <c r="I410" s="187"/>
      <c r="J410" s="188">
        <f>ROUND(I410*H410,2)</f>
        <v>0</v>
      </c>
      <c r="K410" s="184" t="s">
        <v>140</v>
      </c>
      <c r="L410" s="43"/>
      <c r="M410" s="189" t="s">
        <v>19</v>
      </c>
      <c r="N410" s="190" t="s">
        <v>44</v>
      </c>
      <c r="O410" s="68"/>
      <c r="P410" s="191">
        <f>O410*H410</f>
        <v>0</v>
      </c>
      <c r="Q410" s="191">
        <v>2.9E-4</v>
      </c>
      <c r="R410" s="191">
        <f>Q410*H410</f>
        <v>3.8193869999999998E-2</v>
      </c>
      <c r="S410" s="191">
        <v>0</v>
      </c>
      <c r="T410" s="192">
        <f>S410*H410</f>
        <v>0</v>
      </c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R410" s="193" t="s">
        <v>229</v>
      </c>
      <c r="AT410" s="193" t="s">
        <v>136</v>
      </c>
      <c r="AU410" s="193" t="s">
        <v>88</v>
      </c>
      <c r="AY410" s="21" t="s">
        <v>131</v>
      </c>
      <c r="BE410" s="194">
        <f>IF(N410="základní",J410,0)</f>
        <v>0</v>
      </c>
      <c r="BF410" s="194">
        <f>IF(N410="snížená",J410,0)</f>
        <v>0</v>
      </c>
      <c r="BG410" s="194">
        <f>IF(N410="zákl. přenesená",J410,0)</f>
        <v>0</v>
      </c>
      <c r="BH410" s="194">
        <f>IF(N410="sníž. přenesená",J410,0)</f>
        <v>0</v>
      </c>
      <c r="BI410" s="194">
        <f>IF(N410="nulová",J410,0)</f>
        <v>0</v>
      </c>
      <c r="BJ410" s="21" t="s">
        <v>88</v>
      </c>
      <c r="BK410" s="194">
        <f>ROUND(I410*H410,2)</f>
        <v>0</v>
      </c>
      <c r="BL410" s="21" t="s">
        <v>229</v>
      </c>
      <c r="BM410" s="193" t="s">
        <v>725</v>
      </c>
    </row>
    <row r="411" spans="1:65" s="2" customFormat="1" ht="11.25">
      <c r="A411" s="38"/>
      <c r="B411" s="39"/>
      <c r="C411" s="40"/>
      <c r="D411" s="195" t="s">
        <v>144</v>
      </c>
      <c r="E411" s="40"/>
      <c r="F411" s="196" t="s">
        <v>288</v>
      </c>
      <c r="G411" s="40"/>
      <c r="H411" s="40"/>
      <c r="I411" s="197"/>
      <c r="J411" s="40"/>
      <c r="K411" s="40"/>
      <c r="L411" s="43"/>
      <c r="M411" s="198"/>
      <c r="N411" s="199"/>
      <c r="O411" s="68"/>
      <c r="P411" s="68"/>
      <c r="Q411" s="68"/>
      <c r="R411" s="68"/>
      <c r="S411" s="68"/>
      <c r="T411" s="69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T411" s="21" t="s">
        <v>144</v>
      </c>
      <c r="AU411" s="21" t="s">
        <v>88</v>
      </c>
    </row>
    <row r="412" spans="1:65" s="15" customFormat="1" ht="11.25">
      <c r="B412" s="234"/>
      <c r="C412" s="235"/>
      <c r="D412" s="202" t="s">
        <v>146</v>
      </c>
      <c r="E412" s="236" t="s">
        <v>19</v>
      </c>
      <c r="F412" s="237" t="s">
        <v>726</v>
      </c>
      <c r="G412" s="235"/>
      <c r="H412" s="236" t="s">
        <v>19</v>
      </c>
      <c r="I412" s="238"/>
      <c r="J412" s="235"/>
      <c r="K412" s="235"/>
      <c r="L412" s="239"/>
      <c r="M412" s="240"/>
      <c r="N412" s="241"/>
      <c r="O412" s="241"/>
      <c r="P412" s="241"/>
      <c r="Q412" s="241"/>
      <c r="R412" s="241"/>
      <c r="S412" s="241"/>
      <c r="T412" s="242"/>
      <c r="AT412" s="243" t="s">
        <v>146</v>
      </c>
      <c r="AU412" s="243" t="s">
        <v>88</v>
      </c>
      <c r="AV412" s="15" t="s">
        <v>80</v>
      </c>
      <c r="AW412" s="15" t="s">
        <v>33</v>
      </c>
      <c r="AX412" s="15" t="s">
        <v>72</v>
      </c>
      <c r="AY412" s="243" t="s">
        <v>131</v>
      </c>
    </row>
    <row r="413" spans="1:65" s="13" customFormat="1" ht="11.25">
      <c r="B413" s="200"/>
      <c r="C413" s="201"/>
      <c r="D413" s="202" t="s">
        <v>146</v>
      </c>
      <c r="E413" s="203" t="s">
        <v>19</v>
      </c>
      <c r="F413" s="204" t="s">
        <v>727</v>
      </c>
      <c r="G413" s="201"/>
      <c r="H413" s="205">
        <v>41.107999999999997</v>
      </c>
      <c r="I413" s="206"/>
      <c r="J413" s="201"/>
      <c r="K413" s="201"/>
      <c r="L413" s="207"/>
      <c r="M413" s="208"/>
      <c r="N413" s="209"/>
      <c r="O413" s="209"/>
      <c r="P413" s="209"/>
      <c r="Q413" s="209"/>
      <c r="R413" s="209"/>
      <c r="S413" s="209"/>
      <c r="T413" s="210"/>
      <c r="AT413" s="211" t="s">
        <v>146</v>
      </c>
      <c r="AU413" s="211" t="s">
        <v>88</v>
      </c>
      <c r="AV413" s="13" t="s">
        <v>88</v>
      </c>
      <c r="AW413" s="13" t="s">
        <v>33</v>
      </c>
      <c r="AX413" s="13" t="s">
        <v>72</v>
      </c>
      <c r="AY413" s="211" t="s">
        <v>131</v>
      </c>
    </row>
    <row r="414" spans="1:65" s="13" customFormat="1" ht="11.25">
      <c r="B414" s="200"/>
      <c r="C414" s="201"/>
      <c r="D414" s="202" t="s">
        <v>146</v>
      </c>
      <c r="E414" s="203" t="s">
        <v>19</v>
      </c>
      <c r="F414" s="204" t="s">
        <v>728</v>
      </c>
      <c r="G414" s="201"/>
      <c r="H414" s="205">
        <v>6.9530000000000003</v>
      </c>
      <c r="I414" s="206"/>
      <c r="J414" s="201"/>
      <c r="K414" s="201"/>
      <c r="L414" s="207"/>
      <c r="M414" s="208"/>
      <c r="N414" s="209"/>
      <c r="O414" s="209"/>
      <c r="P414" s="209"/>
      <c r="Q414" s="209"/>
      <c r="R414" s="209"/>
      <c r="S414" s="209"/>
      <c r="T414" s="210"/>
      <c r="AT414" s="211" t="s">
        <v>146</v>
      </c>
      <c r="AU414" s="211" t="s">
        <v>88</v>
      </c>
      <c r="AV414" s="13" t="s">
        <v>88</v>
      </c>
      <c r="AW414" s="13" t="s">
        <v>33</v>
      </c>
      <c r="AX414" s="13" t="s">
        <v>72</v>
      </c>
      <c r="AY414" s="211" t="s">
        <v>131</v>
      </c>
    </row>
    <row r="415" spans="1:65" s="14" customFormat="1" ht="11.25">
      <c r="B415" s="212"/>
      <c r="C415" s="213"/>
      <c r="D415" s="202" t="s">
        <v>146</v>
      </c>
      <c r="E415" s="214" t="s">
        <v>19</v>
      </c>
      <c r="F415" s="215" t="s">
        <v>148</v>
      </c>
      <c r="G415" s="213"/>
      <c r="H415" s="216">
        <v>48.061</v>
      </c>
      <c r="I415" s="217"/>
      <c r="J415" s="213"/>
      <c r="K415" s="213"/>
      <c r="L415" s="218"/>
      <c r="M415" s="219"/>
      <c r="N415" s="220"/>
      <c r="O415" s="220"/>
      <c r="P415" s="220"/>
      <c r="Q415" s="220"/>
      <c r="R415" s="220"/>
      <c r="S415" s="220"/>
      <c r="T415" s="221"/>
      <c r="AT415" s="222" t="s">
        <v>146</v>
      </c>
      <c r="AU415" s="222" t="s">
        <v>88</v>
      </c>
      <c r="AV415" s="14" t="s">
        <v>142</v>
      </c>
      <c r="AW415" s="14" t="s">
        <v>33</v>
      </c>
      <c r="AX415" s="14" t="s">
        <v>72</v>
      </c>
      <c r="AY415" s="222" t="s">
        <v>131</v>
      </c>
    </row>
    <row r="416" spans="1:65" s="15" customFormat="1" ht="11.25">
      <c r="B416" s="234"/>
      <c r="C416" s="235"/>
      <c r="D416" s="202" t="s">
        <v>146</v>
      </c>
      <c r="E416" s="236" t="s">
        <v>19</v>
      </c>
      <c r="F416" s="237" t="s">
        <v>729</v>
      </c>
      <c r="G416" s="235"/>
      <c r="H416" s="236" t="s">
        <v>19</v>
      </c>
      <c r="I416" s="238"/>
      <c r="J416" s="235"/>
      <c r="K416" s="235"/>
      <c r="L416" s="239"/>
      <c r="M416" s="240"/>
      <c r="N416" s="241"/>
      <c r="O416" s="241"/>
      <c r="P416" s="241"/>
      <c r="Q416" s="241"/>
      <c r="R416" s="241"/>
      <c r="S416" s="241"/>
      <c r="T416" s="242"/>
      <c r="AT416" s="243" t="s">
        <v>146</v>
      </c>
      <c r="AU416" s="243" t="s">
        <v>88</v>
      </c>
      <c r="AV416" s="15" t="s">
        <v>80</v>
      </c>
      <c r="AW416" s="15" t="s">
        <v>33</v>
      </c>
      <c r="AX416" s="15" t="s">
        <v>72</v>
      </c>
      <c r="AY416" s="243" t="s">
        <v>131</v>
      </c>
    </row>
    <row r="417" spans="1:65" s="15" customFormat="1" ht="11.25">
      <c r="B417" s="234"/>
      <c r="C417" s="235"/>
      <c r="D417" s="202" t="s">
        <v>146</v>
      </c>
      <c r="E417" s="236" t="s">
        <v>19</v>
      </c>
      <c r="F417" s="237" t="s">
        <v>359</v>
      </c>
      <c r="G417" s="235"/>
      <c r="H417" s="236" t="s">
        <v>19</v>
      </c>
      <c r="I417" s="238"/>
      <c r="J417" s="235"/>
      <c r="K417" s="235"/>
      <c r="L417" s="239"/>
      <c r="M417" s="240"/>
      <c r="N417" s="241"/>
      <c r="O417" s="241"/>
      <c r="P417" s="241"/>
      <c r="Q417" s="241"/>
      <c r="R417" s="241"/>
      <c r="S417" s="241"/>
      <c r="T417" s="242"/>
      <c r="AT417" s="243" t="s">
        <v>146</v>
      </c>
      <c r="AU417" s="243" t="s">
        <v>88</v>
      </c>
      <c r="AV417" s="15" t="s">
        <v>80</v>
      </c>
      <c r="AW417" s="15" t="s">
        <v>33</v>
      </c>
      <c r="AX417" s="15" t="s">
        <v>72</v>
      </c>
      <c r="AY417" s="243" t="s">
        <v>131</v>
      </c>
    </row>
    <row r="418" spans="1:65" s="13" customFormat="1" ht="11.25">
      <c r="B418" s="200"/>
      <c r="C418" s="201"/>
      <c r="D418" s="202" t="s">
        <v>146</v>
      </c>
      <c r="E418" s="203" t="s">
        <v>19</v>
      </c>
      <c r="F418" s="204" t="s">
        <v>360</v>
      </c>
      <c r="G418" s="201"/>
      <c r="H418" s="205">
        <v>32.588000000000001</v>
      </c>
      <c r="I418" s="206"/>
      <c r="J418" s="201"/>
      <c r="K418" s="201"/>
      <c r="L418" s="207"/>
      <c r="M418" s="208"/>
      <c r="N418" s="209"/>
      <c r="O418" s="209"/>
      <c r="P418" s="209"/>
      <c r="Q418" s="209"/>
      <c r="R418" s="209"/>
      <c r="S418" s="209"/>
      <c r="T418" s="210"/>
      <c r="AT418" s="211" t="s">
        <v>146</v>
      </c>
      <c r="AU418" s="211" t="s">
        <v>88</v>
      </c>
      <c r="AV418" s="13" t="s">
        <v>88</v>
      </c>
      <c r="AW418" s="13" t="s">
        <v>33</v>
      </c>
      <c r="AX418" s="13" t="s">
        <v>72</v>
      </c>
      <c r="AY418" s="211" t="s">
        <v>131</v>
      </c>
    </row>
    <row r="419" spans="1:65" s="13" customFormat="1" ht="11.25">
      <c r="B419" s="200"/>
      <c r="C419" s="201"/>
      <c r="D419" s="202" t="s">
        <v>146</v>
      </c>
      <c r="E419" s="203" t="s">
        <v>19</v>
      </c>
      <c r="F419" s="204" t="s">
        <v>361</v>
      </c>
      <c r="G419" s="201"/>
      <c r="H419" s="205">
        <v>33</v>
      </c>
      <c r="I419" s="206"/>
      <c r="J419" s="201"/>
      <c r="K419" s="201"/>
      <c r="L419" s="207"/>
      <c r="M419" s="208"/>
      <c r="N419" s="209"/>
      <c r="O419" s="209"/>
      <c r="P419" s="209"/>
      <c r="Q419" s="209"/>
      <c r="R419" s="209"/>
      <c r="S419" s="209"/>
      <c r="T419" s="210"/>
      <c r="AT419" s="211" t="s">
        <v>146</v>
      </c>
      <c r="AU419" s="211" t="s">
        <v>88</v>
      </c>
      <c r="AV419" s="13" t="s">
        <v>88</v>
      </c>
      <c r="AW419" s="13" t="s">
        <v>33</v>
      </c>
      <c r="AX419" s="13" t="s">
        <v>72</v>
      </c>
      <c r="AY419" s="211" t="s">
        <v>131</v>
      </c>
    </row>
    <row r="420" spans="1:65" s="15" customFormat="1" ht="11.25">
      <c r="B420" s="234"/>
      <c r="C420" s="235"/>
      <c r="D420" s="202" t="s">
        <v>146</v>
      </c>
      <c r="E420" s="236" t="s">
        <v>19</v>
      </c>
      <c r="F420" s="237" t="s">
        <v>363</v>
      </c>
      <c r="G420" s="235"/>
      <c r="H420" s="236" t="s">
        <v>19</v>
      </c>
      <c r="I420" s="238"/>
      <c r="J420" s="235"/>
      <c r="K420" s="235"/>
      <c r="L420" s="239"/>
      <c r="M420" s="240"/>
      <c r="N420" s="241"/>
      <c r="O420" s="241"/>
      <c r="P420" s="241"/>
      <c r="Q420" s="241"/>
      <c r="R420" s="241"/>
      <c r="S420" s="241"/>
      <c r="T420" s="242"/>
      <c r="AT420" s="243" t="s">
        <v>146</v>
      </c>
      <c r="AU420" s="243" t="s">
        <v>88</v>
      </c>
      <c r="AV420" s="15" t="s">
        <v>80</v>
      </c>
      <c r="AW420" s="15" t="s">
        <v>33</v>
      </c>
      <c r="AX420" s="15" t="s">
        <v>72</v>
      </c>
      <c r="AY420" s="243" t="s">
        <v>131</v>
      </c>
    </row>
    <row r="421" spans="1:65" s="13" customFormat="1" ht="11.25">
      <c r="B421" s="200"/>
      <c r="C421" s="201"/>
      <c r="D421" s="202" t="s">
        <v>146</v>
      </c>
      <c r="E421" s="203" t="s">
        <v>19</v>
      </c>
      <c r="F421" s="204" t="s">
        <v>364</v>
      </c>
      <c r="G421" s="201"/>
      <c r="H421" s="205">
        <v>18.053999999999998</v>
      </c>
      <c r="I421" s="206"/>
      <c r="J421" s="201"/>
      <c r="K421" s="201"/>
      <c r="L421" s="207"/>
      <c r="M421" s="208"/>
      <c r="N421" s="209"/>
      <c r="O421" s="209"/>
      <c r="P421" s="209"/>
      <c r="Q421" s="209"/>
      <c r="R421" s="209"/>
      <c r="S421" s="209"/>
      <c r="T421" s="210"/>
      <c r="AT421" s="211" t="s">
        <v>146</v>
      </c>
      <c r="AU421" s="211" t="s">
        <v>88</v>
      </c>
      <c r="AV421" s="13" t="s">
        <v>88</v>
      </c>
      <c r="AW421" s="13" t="s">
        <v>33</v>
      </c>
      <c r="AX421" s="13" t="s">
        <v>72</v>
      </c>
      <c r="AY421" s="211" t="s">
        <v>131</v>
      </c>
    </row>
    <row r="422" spans="1:65" s="14" customFormat="1" ht="11.25">
      <c r="B422" s="212"/>
      <c r="C422" s="213"/>
      <c r="D422" s="202" t="s">
        <v>146</v>
      </c>
      <c r="E422" s="214" t="s">
        <v>19</v>
      </c>
      <c r="F422" s="215" t="s">
        <v>148</v>
      </c>
      <c r="G422" s="213"/>
      <c r="H422" s="216">
        <v>83.641999999999996</v>
      </c>
      <c r="I422" s="217"/>
      <c r="J422" s="213"/>
      <c r="K422" s="213"/>
      <c r="L422" s="218"/>
      <c r="M422" s="219"/>
      <c r="N422" s="220"/>
      <c r="O422" s="220"/>
      <c r="P422" s="220"/>
      <c r="Q422" s="220"/>
      <c r="R422" s="220"/>
      <c r="S422" s="220"/>
      <c r="T422" s="221"/>
      <c r="AT422" s="222" t="s">
        <v>146</v>
      </c>
      <c r="AU422" s="222" t="s">
        <v>88</v>
      </c>
      <c r="AV422" s="14" t="s">
        <v>142</v>
      </c>
      <c r="AW422" s="14" t="s">
        <v>33</v>
      </c>
      <c r="AX422" s="14" t="s">
        <v>72</v>
      </c>
      <c r="AY422" s="222" t="s">
        <v>131</v>
      </c>
    </row>
    <row r="423" spans="1:65" s="16" customFormat="1" ht="11.25">
      <c r="B423" s="248"/>
      <c r="C423" s="249"/>
      <c r="D423" s="202" t="s">
        <v>146</v>
      </c>
      <c r="E423" s="250" t="s">
        <v>19</v>
      </c>
      <c r="F423" s="251" t="s">
        <v>366</v>
      </c>
      <c r="G423" s="249"/>
      <c r="H423" s="252">
        <v>131.703</v>
      </c>
      <c r="I423" s="253"/>
      <c r="J423" s="249"/>
      <c r="K423" s="249"/>
      <c r="L423" s="254"/>
      <c r="M423" s="255"/>
      <c r="N423" s="256"/>
      <c r="O423" s="256"/>
      <c r="P423" s="256"/>
      <c r="Q423" s="256"/>
      <c r="R423" s="256"/>
      <c r="S423" s="256"/>
      <c r="T423" s="257"/>
      <c r="AT423" s="258" t="s">
        <v>146</v>
      </c>
      <c r="AU423" s="258" t="s">
        <v>88</v>
      </c>
      <c r="AV423" s="16" t="s">
        <v>141</v>
      </c>
      <c r="AW423" s="16" t="s">
        <v>33</v>
      </c>
      <c r="AX423" s="16" t="s">
        <v>80</v>
      </c>
      <c r="AY423" s="258" t="s">
        <v>131</v>
      </c>
    </row>
    <row r="424" spans="1:65" s="12" customFormat="1" ht="25.9" customHeight="1">
      <c r="B424" s="166"/>
      <c r="C424" s="167"/>
      <c r="D424" s="168" t="s">
        <v>71</v>
      </c>
      <c r="E424" s="169" t="s">
        <v>290</v>
      </c>
      <c r="F424" s="169" t="s">
        <v>291</v>
      </c>
      <c r="G424" s="167"/>
      <c r="H424" s="167"/>
      <c r="I424" s="170"/>
      <c r="J424" s="171">
        <f>BK424</f>
        <v>0</v>
      </c>
      <c r="K424" s="167"/>
      <c r="L424" s="172"/>
      <c r="M424" s="173"/>
      <c r="N424" s="174"/>
      <c r="O424" s="174"/>
      <c r="P424" s="175">
        <f>SUM(P425:P426)</f>
        <v>0</v>
      </c>
      <c r="Q424" s="174"/>
      <c r="R424" s="175">
        <f>SUM(R425:R426)</f>
        <v>0</v>
      </c>
      <c r="S424" s="174"/>
      <c r="T424" s="176">
        <f>SUM(T425:T426)</f>
        <v>0</v>
      </c>
      <c r="AR424" s="177" t="s">
        <v>141</v>
      </c>
      <c r="AT424" s="178" t="s">
        <v>71</v>
      </c>
      <c r="AU424" s="178" t="s">
        <v>72</v>
      </c>
      <c r="AY424" s="177" t="s">
        <v>131</v>
      </c>
      <c r="BK424" s="179">
        <f>SUM(BK425:BK426)</f>
        <v>0</v>
      </c>
    </row>
    <row r="425" spans="1:65" s="2" customFormat="1" ht="37.9" customHeight="1">
      <c r="A425" s="38"/>
      <c r="B425" s="39"/>
      <c r="C425" s="182" t="s">
        <v>730</v>
      </c>
      <c r="D425" s="182" t="s">
        <v>136</v>
      </c>
      <c r="E425" s="183" t="s">
        <v>731</v>
      </c>
      <c r="F425" s="184" t="s">
        <v>732</v>
      </c>
      <c r="G425" s="185" t="s">
        <v>295</v>
      </c>
      <c r="H425" s="186">
        <v>25</v>
      </c>
      <c r="I425" s="187"/>
      <c r="J425" s="188">
        <f>ROUND(I425*H425,2)</f>
        <v>0</v>
      </c>
      <c r="K425" s="184" t="s">
        <v>140</v>
      </c>
      <c r="L425" s="43"/>
      <c r="M425" s="189" t="s">
        <v>19</v>
      </c>
      <c r="N425" s="190" t="s">
        <v>44</v>
      </c>
      <c r="O425" s="68"/>
      <c r="P425" s="191">
        <f>O425*H425</f>
        <v>0</v>
      </c>
      <c r="Q425" s="191">
        <v>0</v>
      </c>
      <c r="R425" s="191">
        <f>Q425*H425</f>
        <v>0</v>
      </c>
      <c r="S425" s="191">
        <v>0</v>
      </c>
      <c r="T425" s="192">
        <f>S425*H425</f>
        <v>0</v>
      </c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R425" s="193" t="s">
        <v>296</v>
      </c>
      <c r="AT425" s="193" t="s">
        <v>136</v>
      </c>
      <c r="AU425" s="193" t="s">
        <v>80</v>
      </c>
      <c r="AY425" s="21" t="s">
        <v>131</v>
      </c>
      <c r="BE425" s="194">
        <f>IF(N425="základní",J425,0)</f>
        <v>0</v>
      </c>
      <c r="BF425" s="194">
        <f>IF(N425="snížená",J425,0)</f>
        <v>0</v>
      </c>
      <c r="BG425" s="194">
        <f>IF(N425="zákl. přenesená",J425,0)</f>
        <v>0</v>
      </c>
      <c r="BH425" s="194">
        <f>IF(N425="sníž. přenesená",J425,0)</f>
        <v>0</v>
      </c>
      <c r="BI425" s="194">
        <f>IF(N425="nulová",J425,0)</f>
        <v>0</v>
      </c>
      <c r="BJ425" s="21" t="s">
        <v>88</v>
      </c>
      <c r="BK425" s="194">
        <f>ROUND(I425*H425,2)</f>
        <v>0</v>
      </c>
      <c r="BL425" s="21" t="s">
        <v>296</v>
      </c>
      <c r="BM425" s="193" t="s">
        <v>733</v>
      </c>
    </row>
    <row r="426" spans="1:65" s="2" customFormat="1" ht="11.25">
      <c r="A426" s="38"/>
      <c r="B426" s="39"/>
      <c r="C426" s="40"/>
      <c r="D426" s="195" t="s">
        <v>144</v>
      </c>
      <c r="E426" s="40"/>
      <c r="F426" s="196" t="s">
        <v>734</v>
      </c>
      <c r="G426" s="40"/>
      <c r="H426" s="40"/>
      <c r="I426" s="197"/>
      <c r="J426" s="40"/>
      <c r="K426" s="40"/>
      <c r="L426" s="43"/>
      <c r="M426" s="244"/>
      <c r="N426" s="245"/>
      <c r="O426" s="246"/>
      <c r="P426" s="246"/>
      <c r="Q426" s="246"/>
      <c r="R426" s="246"/>
      <c r="S426" s="246"/>
      <c r="T426" s="247"/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T426" s="21" t="s">
        <v>144</v>
      </c>
      <c r="AU426" s="21" t="s">
        <v>80</v>
      </c>
    </row>
    <row r="427" spans="1:65" s="2" customFormat="1" ht="6.95" customHeight="1">
      <c r="A427" s="38"/>
      <c r="B427" s="51"/>
      <c r="C427" s="52"/>
      <c r="D427" s="52"/>
      <c r="E427" s="52"/>
      <c r="F427" s="52"/>
      <c r="G427" s="52"/>
      <c r="H427" s="52"/>
      <c r="I427" s="52"/>
      <c r="J427" s="52"/>
      <c r="K427" s="52"/>
      <c r="L427" s="43"/>
      <c r="M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</row>
  </sheetData>
  <sheetProtection algorithmName="SHA-512" hashValue="poeXo4b1aMu3szDhNhaJxxXSbL/UrVA6R9kA6+zT5zciuD4FYzZDXyapg+At+MWgCFomDU4Ygl0nJ5s8SnGdVQ==" saltValue="voQlBIMK4O0OnI+4P5ibE0IkiyCktIwcJ1zlBTUqscJbNPDx/VGJldHcT100sOi2EgMnJThnyIiWdkya+xdDbw==" spinCount="100000" sheet="1" objects="1" scenarios="1" formatColumns="0" formatRows="0" autoFilter="0"/>
  <autoFilter ref="C102:K426"/>
  <mergeCells count="12">
    <mergeCell ref="E95:H95"/>
    <mergeCell ref="L2:V2"/>
    <mergeCell ref="E50:H50"/>
    <mergeCell ref="E52:H52"/>
    <mergeCell ref="E54:H54"/>
    <mergeCell ref="E91:H91"/>
    <mergeCell ref="E93:H93"/>
    <mergeCell ref="E7:H7"/>
    <mergeCell ref="E9:H9"/>
    <mergeCell ref="E11:H11"/>
    <mergeCell ref="E20:H20"/>
    <mergeCell ref="E29:H29"/>
  </mergeCells>
  <hyperlinks>
    <hyperlink ref="F107" r:id="rId1"/>
    <hyperlink ref="F111" r:id="rId2"/>
    <hyperlink ref="F116" r:id="rId3"/>
    <hyperlink ref="F119" r:id="rId4"/>
    <hyperlink ref="F123" r:id="rId5"/>
    <hyperlink ref="F127" r:id="rId6"/>
    <hyperlink ref="F131" r:id="rId7"/>
    <hyperlink ref="F135" r:id="rId8"/>
    <hyperlink ref="F140" r:id="rId9"/>
    <hyperlink ref="F152" r:id="rId10"/>
    <hyperlink ref="F156" r:id="rId11"/>
    <hyperlink ref="F161" r:id="rId12"/>
    <hyperlink ref="F166" r:id="rId13"/>
    <hyperlink ref="F170" r:id="rId14"/>
    <hyperlink ref="F179" r:id="rId15"/>
    <hyperlink ref="F183" r:id="rId16"/>
    <hyperlink ref="F185" r:id="rId17"/>
    <hyperlink ref="F191" r:id="rId18"/>
    <hyperlink ref="F197" r:id="rId19"/>
    <hyperlink ref="F204" r:id="rId20"/>
    <hyperlink ref="F209" r:id="rId21"/>
    <hyperlink ref="F214" r:id="rId22"/>
    <hyperlink ref="F219" r:id="rId23"/>
    <hyperlink ref="F226" r:id="rId24"/>
    <hyperlink ref="F228" r:id="rId25"/>
    <hyperlink ref="F235" r:id="rId26"/>
    <hyperlink ref="F246" r:id="rId27"/>
    <hyperlink ref="F250" r:id="rId28"/>
    <hyperlink ref="F252" r:id="rId29"/>
    <hyperlink ref="F254" r:id="rId30"/>
    <hyperlink ref="F259" r:id="rId31"/>
    <hyperlink ref="F264" r:id="rId32"/>
    <hyperlink ref="F269" r:id="rId33"/>
    <hyperlink ref="F274" r:id="rId34"/>
    <hyperlink ref="F278" r:id="rId35"/>
    <hyperlink ref="F284" r:id="rId36"/>
    <hyperlink ref="F286" r:id="rId37"/>
    <hyperlink ref="F288" r:id="rId38"/>
    <hyperlink ref="F291" r:id="rId39"/>
    <hyperlink ref="F294" r:id="rId40"/>
    <hyperlink ref="F298" r:id="rId41"/>
    <hyperlink ref="F303" r:id="rId42"/>
    <hyperlink ref="F305" r:id="rId43"/>
    <hyperlink ref="F309" r:id="rId44"/>
    <hyperlink ref="F314" r:id="rId45"/>
    <hyperlink ref="F316" r:id="rId46"/>
    <hyperlink ref="F321" r:id="rId47"/>
    <hyperlink ref="F328" r:id="rId48"/>
    <hyperlink ref="F331" r:id="rId49"/>
    <hyperlink ref="F333" r:id="rId50"/>
    <hyperlink ref="F337" r:id="rId51"/>
    <hyperlink ref="F339" r:id="rId52"/>
    <hyperlink ref="F341" r:id="rId53"/>
    <hyperlink ref="F347" r:id="rId54"/>
    <hyperlink ref="F351" r:id="rId55"/>
    <hyperlink ref="F360" r:id="rId56"/>
    <hyperlink ref="F364" r:id="rId57"/>
    <hyperlink ref="F369" r:id="rId58"/>
    <hyperlink ref="F371" r:id="rId59"/>
    <hyperlink ref="F373" r:id="rId60"/>
    <hyperlink ref="F381" r:id="rId61"/>
    <hyperlink ref="F386" r:id="rId62"/>
    <hyperlink ref="F389" r:id="rId63"/>
    <hyperlink ref="F395" r:id="rId64"/>
    <hyperlink ref="F400" r:id="rId65"/>
    <hyperlink ref="F407" r:id="rId66"/>
    <hyperlink ref="F411" r:id="rId67"/>
    <hyperlink ref="F426" r:id="rId68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6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2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407"/>
      <c r="M2" s="407"/>
      <c r="N2" s="407"/>
      <c r="O2" s="407"/>
      <c r="P2" s="407"/>
      <c r="Q2" s="407"/>
      <c r="R2" s="407"/>
      <c r="S2" s="407"/>
      <c r="T2" s="407"/>
      <c r="U2" s="407"/>
      <c r="V2" s="407"/>
      <c r="AT2" s="21" t="s">
        <v>92</v>
      </c>
    </row>
    <row r="3" spans="1:46" s="1" customFormat="1" ht="6.95" customHeight="1">
      <c r="B3" s="112"/>
      <c r="C3" s="113"/>
      <c r="D3" s="113"/>
      <c r="E3" s="113"/>
      <c r="F3" s="113"/>
      <c r="G3" s="113"/>
      <c r="H3" s="113"/>
      <c r="I3" s="113"/>
      <c r="J3" s="113"/>
      <c r="K3" s="113"/>
      <c r="L3" s="24"/>
      <c r="AT3" s="21" t="s">
        <v>80</v>
      </c>
    </row>
    <row r="4" spans="1:46" s="1" customFormat="1" ht="24.95" customHeight="1">
      <c r="B4" s="24"/>
      <c r="D4" s="114" t="s">
        <v>96</v>
      </c>
      <c r="L4" s="24"/>
      <c r="M4" s="115" t="s">
        <v>10</v>
      </c>
      <c r="AT4" s="21" t="s">
        <v>4</v>
      </c>
    </row>
    <row r="5" spans="1:46" s="1" customFormat="1" ht="6.95" customHeight="1">
      <c r="B5" s="24"/>
      <c r="L5" s="24"/>
    </row>
    <row r="6" spans="1:46" s="1" customFormat="1" ht="12" customHeight="1">
      <c r="B6" s="24"/>
      <c r="D6" s="116" t="s">
        <v>16</v>
      </c>
      <c r="L6" s="24"/>
    </row>
    <row r="7" spans="1:46" s="1" customFormat="1" ht="16.5" customHeight="1">
      <c r="B7" s="24"/>
      <c r="E7" s="408" t="str">
        <f>'Rekapitulace stavby'!K6</f>
        <v>DPS Za Prachárnou 1a, Jihlava</v>
      </c>
      <c r="F7" s="409"/>
      <c r="G7" s="409"/>
      <c r="H7" s="409"/>
      <c r="L7" s="24"/>
    </row>
    <row r="8" spans="1:46" s="1" customFormat="1" ht="12" customHeight="1">
      <c r="B8" s="24"/>
      <c r="D8" s="116" t="s">
        <v>97</v>
      </c>
      <c r="L8" s="24"/>
    </row>
    <row r="9" spans="1:46" s="2" customFormat="1" ht="16.5" customHeight="1">
      <c r="A9" s="38"/>
      <c r="B9" s="43"/>
      <c r="C9" s="38"/>
      <c r="D9" s="38"/>
      <c r="E9" s="408" t="s">
        <v>304</v>
      </c>
      <c r="F9" s="411"/>
      <c r="G9" s="411"/>
      <c r="H9" s="411"/>
      <c r="I9" s="38"/>
      <c r="J9" s="38"/>
      <c r="K9" s="38"/>
      <c r="L9" s="117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pans="1:46" s="2" customFormat="1" ht="12" customHeight="1">
      <c r="A10" s="38"/>
      <c r="B10" s="43"/>
      <c r="C10" s="38"/>
      <c r="D10" s="116" t="s">
        <v>305</v>
      </c>
      <c r="E10" s="38"/>
      <c r="F10" s="38"/>
      <c r="G10" s="38"/>
      <c r="H10" s="38"/>
      <c r="I10" s="38"/>
      <c r="J10" s="38"/>
      <c r="K10" s="38"/>
      <c r="L10" s="117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pans="1:46" s="2" customFormat="1" ht="16.5" customHeight="1">
      <c r="A11" s="38"/>
      <c r="B11" s="43"/>
      <c r="C11" s="38"/>
      <c r="D11" s="38"/>
      <c r="E11" s="410" t="s">
        <v>735</v>
      </c>
      <c r="F11" s="411"/>
      <c r="G11" s="411"/>
      <c r="H11" s="411"/>
      <c r="I11" s="38"/>
      <c r="J11" s="38"/>
      <c r="K11" s="38"/>
      <c r="L11" s="117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pans="1:46" s="2" customFormat="1" ht="11.25">
      <c r="A12" s="38"/>
      <c r="B12" s="43"/>
      <c r="C12" s="38"/>
      <c r="D12" s="38"/>
      <c r="E12" s="38"/>
      <c r="F12" s="38"/>
      <c r="G12" s="38"/>
      <c r="H12" s="38"/>
      <c r="I12" s="38"/>
      <c r="J12" s="38"/>
      <c r="K12" s="38"/>
      <c r="L12" s="117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pans="1:46" s="2" customFormat="1" ht="12" customHeight="1">
      <c r="A13" s="38"/>
      <c r="B13" s="43"/>
      <c r="C13" s="38"/>
      <c r="D13" s="116" t="s">
        <v>18</v>
      </c>
      <c r="E13" s="38"/>
      <c r="F13" s="107" t="s">
        <v>19</v>
      </c>
      <c r="G13" s="38"/>
      <c r="H13" s="38"/>
      <c r="I13" s="116" t="s">
        <v>20</v>
      </c>
      <c r="J13" s="107" t="s">
        <v>19</v>
      </c>
      <c r="K13" s="38"/>
      <c r="L13" s="117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pans="1:46" s="2" customFormat="1" ht="12" customHeight="1">
      <c r="A14" s="38"/>
      <c r="B14" s="43"/>
      <c r="C14" s="38"/>
      <c r="D14" s="116" t="s">
        <v>21</v>
      </c>
      <c r="E14" s="38"/>
      <c r="F14" s="107" t="s">
        <v>22</v>
      </c>
      <c r="G14" s="38"/>
      <c r="H14" s="38"/>
      <c r="I14" s="116" t="s">
        <v>23</v>
      </c>
      <c r="J14" s="118" t="str">
        <f>'Rekapitulace stavby'!AN8</f>
        <v>3. 11. 2025</v>
      </c>
      <c r="K14" s="38"/>
      <c r="L14" s="117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pans="1:46" s="2" customFormat="1" ht="10.9" customHeight="1">
      <c r="A15" s="38"/>
      <c r="B15" s="43"/>
      <c r="C15" s="38"/>
      <c r="D15" s="38"/>
      <c r="E15" s="38"/>
      <c r="F15" s="38"/>
      <c r="G15" s="38"/>
      <c r="H15" s="38"/>
      <c r="I15" s="38"/>
      <c r="J15" s="38"/>
      <c r="K15" s="38"/>
      <c r="L15" s="117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pans="1:46" s="2" customFormat="1" ht="12" customHeight="1">
      <c r="A16" s="38"/>
      <c r="B16" s="43"/>
      <c r="C16" s="38"/>
      <c r="D16" s="116" t="s">
        <v>25</v>
      </c>
      <c r="E16" s="38"/>
      <c r="F16" s="38"/>
      <c r="G16" s="38"/>
      <c r="H16" s="38"/>
      <c r="I16" s="116" t="s">
        <v>26</v>
      </c>
      <c r="J16" s="107" t="s">
        <v>19</v>
      </c>
      <c r="K16" s="38"/>
      <c r="L16" s="117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pans="1:31" s="2" customFormat="1" ht="18" customHeight="1">
      <c r="A17" s="38"/>
      <c r="B17" s="43"/>
      <c r="C17" s="38"/>
      <c r="D17" s="38"/>
      <c r="E17" s="107" t="s">
        <v>27</v>
      </c>
      <c r="F17" s="38"/>
      <c r="G17" s="38"/>
      <c r="H17" s="38"/>
      <c r="I17" s="116" t="s">
        <v>28</v>
      </c>
      <c r="J17" s="107" t="s">
        <v>19</v>
      </c>
      <c r="K17" s="38"/>
      <c r="L17" s="117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pans="1:31" s="2" customFormat="1" ht="6.95" customHeight="1">
      <c r="A18" s="38"/>
      <c r="B18" s="43"/>
      <c r="C18" s="38"/>
      <c r="D18" s="38"/>
      <c r="E18" s="38"/>
      <c r="F18" s="38"/>
      <c r="G18" s="38"/>
      <c r="H18" s="38"/>
      <c r="I18" s="38"/>
      <c r="J18" s="38"/>
      <c r="K18" s="38"/>
      <c r="L18" s="117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pans="1:31" s="2" customFormat="1" ht="12" customHeight="1">
      <c r="A19" s="38"/>
      <c r="B19" s="43"/>
      <c r="C19" s="38"/>
      <c r="D19" s="116" t="s">
        <v>29</v>
      </c>
      <c r="E19" s="38"/>
      <c r="F19" s="38"/>
      <c r="G19" s="38"/>
      <c r="H19" s="38"/>
      <c r="I19" s="116" t="s">
        <v>26</v>
      </c>
      <c r="J19" s="34" t="str">
        <f>'Rekapitulace stavby'!AN13</f>
        <v>Vyplň údaj</v>
      </c>
      <c r="K19" s="38"/>
      <c r="L19" s="117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pans="1:31" s="2" customFormat="1" ht="18" customHeight="1">
      <c r="A20" s="38"/>
      <c r="B20" s="43"/>
      <c r="C20" s="38"/>
      <c r="D20" s="38"/>
      <c r="E20" s="412" t="str">
        <f>'Rekapitulace stavby'!E14</f>
        <v>Vyplň údaj</v>
      </c>
      <c r="F20" s="413"/>
      <c r="G20" s="413"/>
      <c r="H20" s="413"/>
      <c r="I20" s="116" t="s">
        <v>28</v>
      </c>
      <c r="J20" s="34" t="str">
        <f>'Rekapitulace stavby'!AN14</f>
        <v>Vyplň údaj</v>
      </c>
      <c r="K20" s="38"/>
      <c r="L20" s="117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pans="1:31" s="2" customFormat="1" ht="6.95" customHeight="1">
      <c r="A21" s="38"/>
      <c r="B21" s="43"/>
      <c r="C21" s="38"/>
      <c r="D21" s="38"/>
      <c r="E21" s="38"/>
      <c r="F21" s="38"/>
      <c r="G21" s="38"/>
      <c r="H21" s="38"/>
      <c r="I21" s="38"/>
      <c r="J21" s="38"/>
      <c r="K21" s="38"/>
      <c r="L21" s="117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pans="1:31" s="2" customFormat="1" ht="12" customHeight="1">
      <c r="A22" s="38"/>
      <c r="B22" s="43"/>
      <c r="C22" s="38"/>
      <c r="D22" s="116" t="s">
        <v>31</v>
      </c>
      <c r="E22" s="38"/>
      <c r="F22" s="38"/>
      <c r="G22" s="38"/>
      <c r="H22" s="38"/>
      <c r="I22" s="116" t="s">
        <v>26</v>
      </c>
      <c r="J22" s="107" t="s">
        <v>19</v>
      </c>
      <c r="K22" s="38"/>
      <c r="L22" s="117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pans="1:31" s="2" customFormat="1" ht="18" customHeight="1">
      <c r="A23" s="38"/>
      <c r="B23" s="43"/>
      <c r="C23" s="38"/>
      <c r="D23" s="38"/>
      <c r="E23" s="107" t="s">
        <v>32</v>
      </c>
      <c r="F23" s="38"/>
      <c r="G23" s="38"/>
      <c r="H23" s="38"/>
      <c r="I23" s="116" t="s">
        <v>28</v>
      </c>
      <c r="J23" s="107" t="s">
        <v>19</v>
      </c>
      <c r="K23" s="38"/>
      <c r="L23" s="117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pans="1:31" s="2" customFormat="1" ht="6.95" customHeight="1">
      <c r="A24" s="38"/>
      <c r="B24" s="43"/>
      <c r="C24" s="38"/>
      <c r="D24" s="38"/>
      <c r="E24" s="38"/>
      <c r="F24" s="38"/>
      <c r="G24" s="38"/>
      <c r="H24" s="38"/>
      <c r="I24" s="38"/>
      <c r="J24" s="38"/>
      <c r="K24" s="38"/>
      <c r="L24" s="117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pans="1:31" s="2" customFormat="1" ht="12" customHeight="1">
      <c r="A25" s="38"/>
      <c r="B25" s="43"/>
      <c r="C25" s="38"/>
      <c r="D25" s="116" t="s">
        <v>34</v>
      </c>
      <c r="E25" s="38"/>
      <c r="F25" s="38"/>
      <c r="G25" s="38"/>
      <c r="H25" s="38"/>
      <c r="I25" s="116" t="s">
        <v>26</v>
      </c>
      <c r="J25" s="107" t="s">
        <v>19</v>
      </c>
      <c r="K25" s="38"/>
      <c r="L25" s="117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pans="1:31" s="2" customFormat="1" ht="18" customHeight="1">
      <c r="A26" s="38"/>
      <c r="B26" s="43"/>
      <c r="C26" s="38"/>
      <c r="D26" s="38"/>
      <c r="E26" s="107" t="s">
        <v>736</v>
      </c>
      <c r="F26" s="38"/>
      <c r="G26" s="38"/>
      <c r="H26" s="38"/>
      <c r="I26" s="116" t="s">
        <v>28</v>
      </c>
      <c r="J26" s="107" t="s">
        <v>19</v>
      </c>
      <c r="K26" s="38"/>
      <c r="L26" s="117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pans="1:31" s="2" customFormat="1" ht="6.95" customHeight="1">
      <c r="A27" s="38"/>
      <c r="B27" s="43"/>
      <c r="C27" s="38"/>
      <c r="D27" s="38"/>
      <c r="E27" s="38"/>
      <c r="F27" s="38"/>
      <c r="G27" s="38"/>
      <c r="H27" s="38"/>
      <c r="I27" s="38"/>
      <c r="J27" s="38"/>
      <c r="K27" s="38"/>
      <c r="L27" s="117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pans="1:31" s="2" customFormat="1" ht="12" customHeight="1">
      <c r="A28" s="38"/>
      <c r="B28" s="43"/>
      <c r="C28" s="38"/>
      <c r="D28" s="116" t="s">
        <v>36</v>
      </c>
      <c r="E28" s="38"/>
      <c r="F28" s="38"/>
      <c r="G28" s="38"/>
      <c r="H28" s="38"/>
      <c r="I28" s="38"/>
      <c r="J28" s="38"/>
      <c r="K28" s="38"/>
      <c r="L28" s="117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pans="1:31" s="8" customFormat="1" ht="16.5" customHeight="1">
      <c r="A29" s="119"/>
      <c r="B29" s="120"/>
      <c r="C29" s="119"/>
      <c r="D29" s="119"/>
      <c r="E29" s="414" t="s">
        <v>737</v>
      </c>
      <c r="F29" s="414"/>
      <c r="G29" s="414"/>
      <c r="H29" s="414"/>
      <c r="I29" s="119"/>
      <c r="J29" s="119"/>
      <c r="K29" s="119"/>
      <c r="L29" s="121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</row>
    <row r="30" spans="1:31" s="2" customFormat="1" ht="6.95" customHeight="1">
      <c r="A30" s="38"/>
      <c r="B30" s="43"/>
      <c r="C30" s="38"/>
      <c r="D30" s="38"/>
      <c r="E30" s="38"/>
      <c r="F30" s="38"/>
      <c r="G30" s="38"/>
      <c r="H30" s="38"/>
      <c r="I30" s="38"/>
      <c r="J30" s="38"/>
      <c r="K30" s="38"/>
      <c r="L30" s="117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pans="1:31" s="2" customFormat="1" ht="6.95" customHeight="1">
      <c r="A31" s="38"/>
      <c r="B31" s="43"/>
      <c r="C31" s="38"/>
      <c r="D31" s="122"/>
      <c r="E31" s="122"/>
      <c r="F31" s="122"/>
      <c r="G31" s="122"/>
      <c r="H31" s="122"/>
      <c r="I31" s="122"/>
      <c r="J31" s="122"/>
      <c r="K31" s="122"/>
      <c r="L31" s="117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pans="1:31" s="2" customFormat="1" ht="25.35" customHeight="1">
      <c r="A32" s="38"/>
      <c r="B32" s="43"/>
      <c r="C32" s="38"/>
      <c r="D32" s="123" t="s">
        <v>38</v>
      </c>
      <c r="E32" s="38"/>
      <c r="F32" s="38"/>
      <c r="G32" s="38"/>
      <c r="H32" s="38"/>
      <c r="I32" s="38"/>
      <c r="J32" s="124">
        <f>ROUND(J123, 2)</f>
        <v>0</v>
      </c>
      <c r="K32" s="38"/>
      <c r="L32" s="117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pans="1:31" s="2" customFormat="1" ht="6.95" customHeight="1">
      <c r="A33" s="38"/>
      <c r="B33" s="43"/>
      <c r="C33" s="38"/>
      <c r="D33" s="122"/>
      <c r="E33" s="122"/>
      <c r="F33" s="122"/>
      <c r="G33" s="122"/>
      <c r="H33" s="122"/>
      <c r="I33" s="122"/>
      <c r="J33" s="122"/>
      <c r="K33" s="122"/>
      <c r="L33" s="117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pans="1:31" s="2" customFormat="1" ht="14.45" customHeight="1">
      <c r="A34" s="38"/>
      <c r="B34" s="43"/>
      <c r="C34" s="38"/>
      <c r="D34" s="38"/>
      <c r="E34" s="38"/>
      <c r="F34" s="125" t="s">
        <v>40</v>
      </c>
      <c r="G34" s="38"/>
      <c r="H34" s="38"/>
      <c r="I34" s="125" t="s">
        <v>39</v>
      </c>
      <c r="J34" s="125" t="s">
        <v>41</v>
      </c>
      <c r="K34" s="38"/>
      <c r="L34" s="117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pans="1:31" s="2" customFormat="1" ht="14.45" customHeight="1">
      <c r="A35" s="38"/>
      <c r="B35" s="43"/>
      <c r="C35" s="38"/>
      <c r="D35" s="126" t="s">
        <v>42</v>
      </c>
      <c r="E35" s="116" t="s">
        <v>43</v>
      </c>
      <c r="F35" s="127">
        <f>ROUND((SUM(BE123:BE222)),  2)</f>
        <v>0</v>
      </c>
      <c r="G35" s="38"/>
      <c r="H35" s="38"/>
      <c r="I35" s="128">
        <v>0.21</v>
      </c>
      <c r="J35" s="127">
        <f>ROUND(((SUM(BE123:BE222))*I35),  2)</f>
        <v>0</v>
      </c>
      <c r="K35" s="38"/>
      <c r="L35" s="117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pans="1:31" s="2" customFormat="1" ht="14.45" customHeight="1">
      <c r="A36" s="38"/>
      <c r="B36" s="43"/>
      <c r="C36" s="38"/>
      <c r="D36" s="38"/>
      <c r="E36" s="116" t="s">
        <v>44</v>
      </c>
      <c r="F36" s="127">
        <f>ROUND((SUM(BF123:BF222)),  2)</f>
        <v>0</v>
      </c>
      <c r="G36" s="38"/>
      <c r="H36" s="38"/>
      <c r="I36" s="128">
        <v>0.12</v>
      </c>
      <c r="J36" s="127">
        <f>ROUND(((SUM(BF123:BF222))*I36),  2)</f>
        <v>0</v>
      </c>
      <c r="K36" s="38"/>
      <c r="L36" s="117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pans="1:31" s="2" customFormat="1" ht="14.45" hidden="1" customHeight="1">
      <c r="A37" s="38"/>
      <c r="B37" s="43"/>
      <c r="C37" s="38"/>
      <c r="D37" s="38"/>
      <c r="E37" s="116" t="s">
        <v>45</v>
      </c>
      <c r="F37" s="127">
        <f>ROUND((SUM(BG123:BG222)),  2)</f>
        <v>0</v>
      </c>
      <c r="G37" s="38"/>
      <c r="H37" s="38"/>
      <c r="I37" s="128">
        <v>0.21</v>
      </c>
      <c r="J37" s="127">
        <f>0</f>
        <v>0</v>
      </c>
      <c r="K37" s="38"/>
      <c r="L37" s="117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pans="1:31" s="2" customFormat="1" ht="14.45" hidden="1" customHeight="1">
      <c r="A38" s="38"/>
      <c r="B38" s="43"/>
      <c r="C38" s="38"/>
      <c r="D38" s="38"/>
      <c r="E38" s="116" t="s">
        <v>46</v>
      </c>
      <c r="F38" s="127">
        <f>ROUND((SUM(BH123:BH222)),  2)</f>
        <v>0</v>
      </c>
      <c r="G38" s="38"/>
      <c r="H38" s="38"/>
      <c r="I38" s="128">
        <v>0.12</v>
      </c>
      <c r="J38" s="127">
        <f>0</f>
        <v>0</v>
      </c>
      <c r="K38" s="38"/>
      <c r="L38" s="117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pans="1:31" s="2" customFormat="1" ht="14.45" hidden="1" customHeight="1">
      <c r="A39" s="38"/>
      <c r="B39" s="43"/>
      <c r="C39" s="38"/>
      <c r="D39" s="38"/>
      <c r="E39" s="116" t="s">
        <v>47</v>
      </c>
      <c r="F39" s="127">
        <f>ROUND((SUM(BI123:BI222)),  2)</f>
        <v>0</v>
      </c>
      <c r="G39" s="38"/>
      <c r="H39" s="38"/>
      <c r="I39" s="128">
        <v>0</v>
      </c>
      <c r="J39" s="127">
        <f>0</f>
        <v>0</v>
      </c>
      <c r="K39" s="38"/>
      <c r="L39" s="117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pans="1:31" s="2" customFormat="1" ht="6.95" customHeight="1">
      <c r="A40" s="38"/>
      <c r="B40" s="43"/>
      <c r="C40" s="38"/>
      <c r="D40" s="38"/>
      <c r="E40" s="38"/>
      <c r="F40" s="38"/>
      <c r="G40" s="38"/>
      <c r="H40" s="38"/>
      <c r="I40" s="38"/>
      <c r="J40" s="38"/>
      <c r="K40" s="38"/>
      <c r="L40" s="117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pans="1:31" s="2" customFormat="1" ht="25.35" customHeight="1">
      <c r="A41" s="38"/>
      <c r="B41" s="43"/>
      <c r="C41" s="129"/>
      <c r="D41" s="130" t="s">
        <v>48</v>
      </c>
      <c r="E41" s="131"/>
      <c r="F41" s="131"/>
      <c r="G41" s="132" t="s">
        <v>49</v>
      </c>
      <c r="H41" s="133" t="s">
        <v>50</v>
      </c>
      <c r="I41" s="131"/>
      <c r="J41" s="134">
        <f>SUM(J32:J39)</f>
        <v>0</v>
      </c>
      <c r="K41" s="135"/>
      <c r="L41" s="117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pans="1:31" s="2" customFormat="1" ht="14.45" customHeight="1">
      <c r="A42" s="38"/>
      <c r="B42" s="136"/>
      <c r="C42" s="137"/>
      <c r="D42" s="137"/>
      <c r="E42" s="137"/>
      <c r="F42" s="137"/>
      <c r="G42" s="137"/>
      <c r="H42" s="137"/>
      <c r="I42" s="137"/>
      <c r="J42" s="137"/>
      <c r="K42" s="137"/>
      <c r="L42" s="117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6" spans="1:31" s="2" customFormat="1" ht="6.95" customHeight="1">
      <c r="A46" s="38"/>
      <c r="B46" s="138"/>
      <c r="C46" s="139"/>
      <c r="D46" s="139"/>
      <c r="E46" s="139"/>
      <c r="F46" s="139"/>
      <c r="G46" s="139"/>
      <c r="H46" s="139"/>
      <c r="I46" s="139"/>
      <c r="J46" s="139"/>
      <c r="K46" s="139"/>
      <c r="L46" s="117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pans="1:31" s="2" customFormat="1" ht="24.95" customHeight="1">
      <c r="A47" s="38"/>
      <c r="B47" s="39"/>
      <c r="C47" s="27" t="s">
        <v>99</v>
      </c>
      <c r="D47" s="40"/>
      <c r="E47" s="40"/>
      <c r="F47" s="40"/>
      <c r="G47" s="40"/>
      <c r="H47" s="40"/>
      <c r="I47" s="40"/>
      <c r="J47" s="40"/>
      <c r="K47" s="40"/>
      <c r="L47" s="117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pans="1:31" s="2" customFormat="1" ht="6.95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117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pans="1:47" s="2" customFormat="1" ht="12" customHeight="1">
      <c r="A49" s="38"/>
      <c r="B49" s="39"/>
      <c r="C49" s="33" t="s">
        <v>16</v>
      </c>
      <c r="D49" s="40"/>
      <c r="E49" s="40"/>
      <c r="F49" s="40"/>
      <c r="G49" s="40"/>
      <c r="H49" s="40"/>
      <c r="I49" s="40"/>
      <c r="J49" s="40"/>
      <c r="K49" s="40"/>
      <c r="L49" s="117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pans="1:47" s="2" customFormat="1" ht="16.5" customHeight="1">
      <c r="A50" s="38"/>
      <c r="B50" s="39"/>
      <c r="C50" s="40"/>
      <c r="D50" s="40"/>
      <c r="E50" s="415" t="str">
        <f>E7</f>
        <v>DPS Za Prachárnou 1a, Jihlava</v>
      </c>
      <c r="F50" s="416"/>
      <c r="G50" s="416"/>
      <c r="H50" s="416"/>
      <c r="I50" s="40"/>
      <c r="J50" s="40"/>
      <c r="K50" s="40"/>
      <c r="L50" s="117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pans="1:47" s="1" customFormat="1" ht="12" customHeight="1">
      <c r="B51" s="25"/>
      <c r="C51" s="33" t="s">
        <v>97</v>
      </c>
      <c r="D51" s="26"/>
      <c r="E51" s="26"/>
      <c r="F51" s="26"/>
      <c r="G51" s="26"/>
      <c r="H51" s="26"/>
      <c r="I51" s="26"/>
      <c r="J51" s="26"/>
      <c r="K51" s="26"/>
      <c r="L51" s="24"/>
    </row>
    <row r="52" spans="1:47" s="2" customFormat="1" ht="16.5" customHeight="1">
      <c r="A52" s="38"/>
      <c r="B52" s="39"/>
      <c r="C52" s="40"/>
      <c r="D52" s="40"/>
      <c r="E52" s="415" t="s">
        <v>304</v>
      </c>
      <c r="F52" s="417"/>
      <c r="G52" s="417"/>
      <c r="H52" s="417"/>
      <c r="I52" s="40"/>
      <c r="J52" s="40"/>
      <c r="K52" s="40"/>
      <c r="L52" s="117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pans="1:47" s="2" customFormat="1" ht="12" customHeight="1">
      <c r="A53" s="38"/>
      <c r="B53" s="39"/>
      <c r="C53" s="33" t="s">
        <v>305</v>
      </c>
      <c r="D53" s="40"/>
      <c r="E53" s="40"/>
      <c r="F53" s="40"/>
      <c r="G53" s="40"/>
      <c r="H53" s="40"/>
      <c r="I53" s="40"/>
      <c r="J53" s="40"/>
      <c r="K53" s="40"/>
      <c r="L53" s="117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pans="1:47" s="2" customFormat="1" ht="16.5" customHeight="1">
      <c r="A54" s="38"/>
      <c r="B54" s="39"/>
      <c r="C54" s="40"/>
      <c r="D54" s="40"/>
      <c r="E54" s="364" t="str">
        <f>E11</f>
        <v>02 - vnitřní silnoproudé rozvody, umělé osvětlení</v>
      </c>
      <c r="F54" s="417"/>
      <c r="G54" s="417"/>
      <c r="H54" s="417"/>
      <c r="I54" s="40"/>
      <c r="J54" s="40"/>
      <c r="K54" s="40"/>
      <c r="L54" s="117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pans="1:47" s="2" customFormat="1" ht="6.95" customHeight="1">
      <c r="A55" s="38"/>
      <c r="B55" s="39"/>
      <c r="C55" s="40"/>
      <c r="D55" s="40"/>
      <c r="E55" s="40"/>
      <c r="F55" s="40"/>
      <c r="G55" s="40"/>
      <c r="H55" s="40"/>
      <c r="I55" s="40"/>
      <c r="J55" s="40"/>
      <c r="K55" s="40"/>
      <c r="L55" s="117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pans="1:47" s="2" customFormat="1" ht="12" customHeight="1">
      <c r="A56" s="38"/>
      <c r="B56" s="39"/>
      <c r="C56" s="33" t="s">
        <v>21</v>
      </c>
      <c r="D56" s="40"/>
      <c r="E56" s="40"/>
      <c r="F56" s="31" t="str">
        <f>F14</f>
        <v>Jihlava</v>
      </c>
      <c r="G56" s="40"/>
      <c r="H56" s="40"/>
      <c r="I56" s="33" t="s">
        <v>23</v>
      </c>
      <c r="J56" s="63" t="str">
        <f>IF(J14="","",J14)</f>
        <v>3. 11. 2025</v>
      </c>
      <c r="K56" s="40"/>
      <c r="L56" s="117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pans="1:47" s="2" customFormat="1" ht="6.95" customHeight="1">
      <c r="A57" s="38"/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117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pans="1:47" s="2" customFormat="1" ht="40.15" customHeight="1">
      <c r="A58" s="38"/>
      <c r="B58" s="39"/>
      <c r="C58" s="33" t="s">
        <v>25</v>
      </c>
      <c r="D58" s="40"/>
      <c r="E58" s="40"/>
      <c r="F58" s="31" t="str">
        <f>E17</f>
        <v>Statutární město Jihlava</v>
      </c>
      <c r="G58" s="40"/>
      <c r="H58" s="40"/>
      <c r="I58" s="33" t="s">
        <v>31</v>
      </c>
      <c r="J58" s="36" t="str">
        <f>E23</f>
        <v>SPA spol.s r.o., Jihlava, Havlíčkova 46, 58601</v>
      </c>
      <c r="K58" s="40"/>
      <c r="L58" s="117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pans="1:47" s="2" customFormat="1" ht="40.15" customHeight="1">
      <c r="A59" s="38"/>
      <c r="B59" s="39"/>
      <c r="C59" s="33" t="s">
        <v>29</v>
      </c>
      <c r="D59" s="40"/>
      <c r="E59" s="40"/>
      <c r="F59" s="31" t="str">
        <f>IF(E20="","",E20)</f>
        <v>Vyplň údaj</v>
      </c>
      <c r="G59" s="40"/>
      <c r="H59" s="40"/>
      <c r="I59" s="33" t="s">
        <v>34</v>
      </c>
      <c r="J59" s="36" t="str">
        <f>E26</f>
        <v>Ing.Michal Nestrojil/import do KROS4</v>
      </c>
      <c r="K59" s="40"/>
      <c r="L59" s="117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</row>
    <row r="60" spans="1:47" s="2" customFormat="1" ht="10.35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17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spans="1:47" s="2" customFormat="1" ht="29.25" customHeight="1">
      <c r="A61" s="38"/>
      <c r="B61" s="39"/>
      <c r="C61" s="140" t="s">
        <v>100</v>
      </c>
      <c r="D61" s="141"/>
      <c r="E61" s="141"/>
      <c r="F61" s="141"/>
      <c r="G61" s="141"/>
      <c r="H61" s="141"/>
      <c r="I61" s="141"/>
      <c r="J61" s="142" t="s">
        <v>101</v>
      </c>
      <c r="K61" s="141"/>
      <c r="L61" s="117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spans="1:47" s="2" customFormat="1" ht="10.35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17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pans="1:47" s="2" customFormat="1" ht="22.9" customHeight="1">
      <c r="A63" s="38"/>
      <c r="B63" s="39"/>
      <c r="C63" s="143" t="s">
        <v>70</v>
      </c>
      <c r="D63" s="40"/>
      <c r="E63" s="40"/>
      <c r="F63" s="40"/>
      <c r="G63" s="40"/>
      <c r="H63" s="40"/>
      <c r="I63" s="40"/>
      <c r="J63" s="81">
        <f>J123</f>
        <v>0</v>
      </c>
      <c r="K63" s="40"/>
      <c r="L63" s="117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U63" s="21" t="s">
        <v>102</v>
      </c>
    </row>
    <row r="64" spans="1:47" s="9" customFormat="1" ht="24.95" customHeight="1">
      <c r="B64" s="144"/>
      <c r="C64" s="145"/>
      <c r="D64" s="146" t="s">
        <v>738</v>
      </c>
      <c r="E64" s="147"/>
      <c r="F64" s="147"/>
      <c r="G64" s="147"/>
      <c r="H64" s="147"/>
      <c r="I64" s="147"/>
      <c r="J64" s="148">
        <f>J124</f>
        <v>0</v>
      </c>
      <c r="K64" s="145"/>
      <c r="L64" s="149"/>
    </row>
    <row r="65" spans="2:12" s="10" customFormat="1" ht="19.899999999999999" customHeight="1">
      <c r="B65" s="150"/>
      <c r="C65" s="101"/>
      <c r="D65" s="151" t="s">
        <v>739</v>
      </c>
      <c r="E65" s="152"/>
      <c r="F65" s="152"/>
      <c r="G65" s="152"/>
      <c r="H65" s="152"/>
      <c r="I65" s="152"/>
      <c r="J65" s="153">
        <f>J125</f>
        <v>0</v>
      </c>
      <c r="K65" s="101"/>
      <c r="L65" s="154"/>
    </row>
    <row r="66" spans="2:12" s="10" customFormat="1" ht="19.899999999999999" customHeight="1">
      <c r="B66" s="150"/>
      <c r="C66" s="101"/>
      <c r="D66" s="151" t="s">
        <v>740</v>
      </c>
      <c r="E66" s="152"/>
      <c r="F66" s="152"/>
      <c r="G66" s="152"/>
      <c r="H66" s="152"/>
      <c r="I66" s="152"/>
      <c r="J66" s="153">
        <f>J138</f>
        <v>0</v>
      </c>
      <c r="K66" s="101"/>
      <c r="L66" s="154"/>
    </row>
    <row r="67" spans="2:12" s="10" customFormat="1" ht="14.85" customHeight="1">
      <c r="B67" s="150"/>
      <c r="C67" s="101"/>
      <c r="D67" s="151" t="s">
        <v>741</v>
      </c>
      <c r="E67" s="152"/>
      <c r="F67" s="152"/>
      <c r="G67" s="152"/>
      <c r="H67" s="152"/>
      <c r="I67" s="152"/>
      <c r="J67" s="153">
        <f>J139</f>
        <v>0</v>
      </c>
      <c r="K67" s="101"/>
      <c r="L67" s="154"/>
    </row>
    <row r="68" spans="2:12" s="10" customFormat="1" ht="14.85" customHeight="1">
      <c r="B68" s="150"/>
      <c r="C68" s="101"/>
      <c r="D68" s="151" t="s">
        <v>742</v>
      </c>
      <c r="E68" s="152"/>
      <c r="F68" s="152"/>
      <c r="G68" s="152"/>
      <c r="H68" s="152"/>
      <c r="I68" s="152"/>
      <c r="J68" s="153">
        <f>J143</f>
        <v>0</v>
      </c>
      <c r="K68" s="101"/>
      <c r="L68" s="154"/>
    </row>
    <row r="69" spans="2:12" s="10" customFormat="1" ht="21.75" customHeight="1">
      <c r="B69" s="150"/>
      <c r="C69" s="101"/>
      <c r="D69" s="151" t="s">
        <v>743</v>
      </c>
      <c r="E69" s="152"/>
      <c r="F69" s="152"/>
      <c r="G69" s="152"/>
      <c r="H69" s="152"/>
      <c r="I69" s="152"/>
      <c r="J69" s="153">
        <f>J144</f>
        <v>0</v>
      </c>
      <c r="K69" s="101"/>
      <c r="L69" s="154"/>
    </row>
    <row r="70" spans="2:12" s="10" customFormat="1" ht="21.75" customHeight="1">
      <c r="B70" s="150"/>
      <c r="C70" s="101"/>
      <c r="D70" s="151" t="s">
        <v>744</v>
      </c>
      <c r="E70" s="152"/>
      <c r="F70" s="152"/>
      <c r="G70" s="152"/>
      <c r="H70" s="152"/>
      <c r="I70" s="152"/>
      <c r="J70" s="153">
        <f>J146</f>
        <v>0</v>
      </c>
      <c r="K70" s="101"/>
      <c r="L70" s="154"/>
    </row>
    <row r="71" spans="2:12" s="10" customFormat="1" ht="21.75" customHeight="1">
      <c r="B71" s="150"/>
      <c r="C71" s="101"/>
      <c r="D71" s="151" t="s">
        <v>745</v>
      </c>
      <c r="E71" s="152"/>
      <c r="F71" s="152"/>
      <c r="G71" s="152"/>
      <c r="H71" s="152"/>
      <c r="I71" s="152"/>
      <c r="J71" s="153">
        <f>J148</f>
        <v>0</v>
      </c>
      <c r="K71" s="101"/>
      <c r="L71" s="154"/>
    </row>
    <row r="72" spans="2:12" s="10" customFormat="1" ht="21.75" customHeight="1">
      <c r="B72" s="150"/>
      <c r="C72" s="101"/>
      <c r="D72" s="151" t="s">
        <v>746</v>
      </c>
      <c r="E72" s="152"/>
      <c r="F72" s="152"/>
      <c r="G72" s="152"/>
      <c r="H72" s="152"/>
      <c r="I72" s="152"/>
      <c r="J72" s="153">
        <f>J150</f>
        <v>0</v>
      </c>
      <c r="K72" s="101"/>
      <c r="L72" s="154"/>
    </row>
    <row r="73" spans="2:12" s="10" customFormat="1" ht="21.75" customHeight="1">
      <c r="B73" s="150"/>
      <c r="C73" s="101"/>
      <c r="D73" s="151" t="s">
        <v>747</v>
      </c>
      <c r="E73" s="152"/>
      <c r="F73" s="152"/>
      <c r="G73" s="152"/>
      <c r="H73" s="152"/>
      <c r="I73" s="152"/>
      <c r="J73" s="153">
        <f>J152</f>
        <v>0</v>
      </c>
      <c r="K73" s="101"/>
      <c r="L73" s="154"/>
    </row>
    <row r="74" spans="2:12" s="10" customFormat="1" ht="14.85" customHeight="1">
      <c r="B74" s="150"/>
      <c r="C74" s="101"/>
      <c r="D74" s="151" t="s">
        <v>748</v>
      </c>
      <c r="E74" s="152"/>
      <c r="F74" s="152"/>
      <c r="G74" s="152"/>
      <c r="H74" s="152"/>
      <c r="I74" s="152"/>
      <c r="J74" s="153">
        <f>J154</f>
        <v>0</v>
      </c>
      <c r="K74" s="101"/>
      <c r="L74" s="154"/>
    </row>
    <row r="75" spans="2:12" s="10" customFormat="1" ht="14.85" customHeight="1">
      <c r="B75" s="150"/>
      <c r="C75" s="101"/>
      <c r="D75" s="151" t="s">
        <v>749</v>
      </c>
      <c r="E75" s="152"/>
      <c r="F75" s="152"/>
      <c r="G75" s="152"/>
      <c r="H75" s="152"/>
      <c r="I75" s="152"/>
      <c r="J75" s="153">
        <f>J158</f>
        <v>0</v>
      </c>
      <c r="K75" s="101"/>
      <c r="L75" s="154"/>
    </row>
    <row r="76" spans="2:12" s="10" customFormat="1" ht="21.75" customHeight="1">
      <c r="B76" s="150"/>
      <c r="C76" s="101"/>
      <c r="D76" s="151" t="s">
        <v>750</v>
      </c>
      <c r="E76" s="152"/>
      <c r="F76" s="152"/>
      <c r="G76" s="152"/>
      <c r="H76" s="152"/>
      <c r="I76" s="152"/>
      <c r="J76" s="153">
        <f>J159</f>
        <v>0</v>
      </c>
      <c r="K76" s="101"/>
      <c r="L76" s="154"/>
    </row>
    <row r="77" spans="2:12" s="10" customFormat="1" ht="21.75" customHeight="1">
      <c r="B77" s="150"/>
      <c r="C77" s="101"/>
      <c r="D77" s="151" t="s">
        <v>750</v>
      </c>
      <c r="E77" s="152"/>
      <c r="F77" s="152"/>
      <c r="G77" s="152"/>
      <c r="H77" s="152"/>
      <c r="I77" s="152"/>
      <c r="J77" s="153">
        <f>J165</f>
        <v>0</v>
      </c>
      <c r="K77" s="101"/>
      <c r="L77" s="154"/>
    </row>
    <row r="78" spans="2:12" s="10" customFormat="1" ht="21.75" customHeight="1">
      <c r="B78" s="150"/>
      <c r="C78" s="101"/>
      <c r="D78" s="151" t="s">
        <v>751</v>
      </c>
      <c r="E78" s="152"/>
      <c r="F78" s="152"/>
      <c r="G78" s="152"/>
      <c r="H78" s="152"/>
      <c r="I78" s="152"/>
      <c r="J78" s="153">
        <f>J168</f>
        <v>0</v>
      </c>
      <c r="K78" s="101"/>
      <c r="L78" s="154"/>
    </row>
    <row r="79" spans="2:12" s="10" customFormat="1" ht="14.85" customHeight="1">
      <c r="B79" s="150"/>
      <c r="C79" s="101"/>
      <c r="D79" s="151" t="s">
        <v>752</v>
      </c>
      <c r="E79" s="152"/>
      <c r="F79" s="152"/>
      <c r="G79" s="152"/>
      <c r="H79" s="152"/>
      <c r="I79" s="152"/>
      <c r="J79" s="153">
        <f>J170</f>
        <v>0</v>
      </c>
      <c r="K79" s="101"/>
      <c r="L79" s="154"/>
    </row>
    <row r="80" spans="2:12" s="10" customFormat="1" ht="21.75" customHeight="1">
      <c r="B80" s="150"/>
      <c r="C80" s="101"/>
      <c r="D80" s="151" t="s">
        <v>753</v>
      </c>
      <c r="E80" s="152"/>
      <c r="F80" s="152"/>
      <c r="G80" s="152"/>
      <c r="H80" s="152"/>
      <c r="I80" s="152"/>
      <c r="J80" s="153">
        <f>J171</f>
        <v>0</v>
      </c>
      <c r="K80" s="101"/>
      <c r="L80" s="154"/>
    </row>
    <row r="81" spans="2:12" s="10" customFormat="1" ht="21.75" customHeight="1">
      <c r="B81" s="150"/>
      <c r="C81" s="101"/>
      <c r="D81" s="151" t="s">
        <v>754</v>
      </c>
      <c r="E81" s="152"/>
      <c r="F81" s="152"/>
      <c r="G81" s="152"/>
      <c r="H81" s="152"/>
      <c r="I81" s="152"/>
      <c r="J81" s="153">
        <f>J173</f>
        <v>0</v>
      </c>
      <c r="K81" s="101"/>
      <c r="L81" s="154"/>
    </row>
    <row r="82" spans="2:12" s="10" customFormat="1" ht="21.75" customHeight="1">
      <c r="B82" s="150"/>
      <c r="C82" s="101"/>
      <c r="D82" s="151" t="s">
        <v>755</v>
      </c>
      <c r="E82" s="152"/>
      <c r="F82" s="152"/>
      <c r="G82" s="152"/>
      <c r="H82" s="152"/>
      <c r="I82" s="152"/>
      <c r="J82" s="153">
        <f>J175</f>
        <v>0</v>
      </c>
      <c r="K82" s="101"/>
      <c r="L82" s="154"/>
    </row>
    <row r="83" spans="2:12" s="10" customFormat="1" ht="14.85" customHeight="1">
      <c r="B83" s="150"/>
      <c r="C83" s="101"/>
      <c r="D83" s="151" t="s">
        <v>756</v>
      </c>
      <c r="E83" s="152"/>
      <c r="F83" s="152"/>
      <c r="G83" s="152"/>
      <c r="H83" s="152"/>
      <c r="I83" s="152"/>
      <c r="J83" s="153">
        <f>J177</f>
        <v>0</v>
      </c>
      <c r="K83" s="101"/>
      <c r="L83" s="154"/>
    </row>
    <row r="84" spans="2:12" s="10" customFormat="1" ht="21.75" customHeight="1">
      <c r="B84" s="150"/>
      <c r="C84" s="101"/>
      <c r="D84" s="151" t="s">
        <v>757</v>
      </c>
      <c r="E84" s="152"/>
      <c r="F84" s="152"/>
      <c r="G84" s="152"/>
      <c r="H84" s="152"/>
      <c r="I84" s="152"/>
      <c r="J84" s="153">
        <f>J178</f>
        <v>0</v>
      </c>
      <c r="K84" s="101"/>
      <c r="L84" s="154"/>
    </row>
    <row r="85" spans="2:12" s="10" customFormat="1" ht="21.75" customHeight="1">
      <c r="B85" s="150"/>
      <c r="C85" s="101"/>
      <c r="D85" s="151" t="s">
        <v>758</v>
      </c>
      <c r="E85" s="152"/>
      <c r="F85" s="152"/>
      <c r="G85" s="152"/>
      <c r="H85" s="152"/>
      <c r="I85" s="152"/>
      <c r="J85" s="153">
        <f>J180</f>
        <v>0</v>
      </c>
      <c r="K85" s="101"/>
      <c r="L85" s="154"/>
    </row>
    <row r="86" spans="2:12" s="10" customFormat="1" ht="14.85" customHeight="1">
      <c r="B86" s="150"/>
      <c r="C86" s="101"/>
      <c r="D86" s="151" t="s">
        <v>759</v>
      </c>
      <c r="E86" s="152"/>
      <c r="F86" s="152"/>
      <c r="G86" s="152"/>
      <c r="H86" s="152"/>
      <c r="I86" s="152"/>
      <c r="J86" s="153">
        <f>J182</f>
        <v>0</v>
      </c>
      <c r="K86" s="101"/>
      <c r="L86" s="154"/>
    </row>
    <row r="87" spans="2:12" s="10" customFormat="1" ht="21.75" customHeight="1">
      <c r="B87" s="150"/>
      <c r="C87" s="101"/>
      <c r="D87" s="151" t="s">
        <v>760</v>
      </c>
      <c r="E87" s="152"/>
      <c r="F87" s="152"/>
      <c r="G87" s="152"/>
      <c r="H87" s="152"/>
      <c r="I87" s="152"/>
      <c r="J87" s="153">
        <f>J186</f>
        <v>0</v>
      </c>
      <c r="K87" s="101"/>
      <c r="L87" s="154"/>
    </row>
    <row r="88" spans="2:12" s="10" customFormat="1" ht="21.75" customHeight="1">
      <c r="B88" s="150"/>
      <c r="C88" s="101"/>
      <c r="D88" s="151" t="s">
        <v>761</v>
      </c>
      <c r="E88" s="152"/>
      <c r="F88" s="152"/>
      <c r="G88" s="152"/>
      <c r="H88" s="152"/>
      <c r="I88" s="152"/>
      <c r="J88" s="153">
        <f>J189</f>
        <v>0</v>
      </c>
      <c r="K88" s="101"/>
      <c r="L88" s="154"/>
    </row>
    <row r="89" spans="2:12" s="10" customFormat="1" ht="21.75" customHeight="1">
      <c r="B89" s="150"/>
      <c r="C89" s="101"/>
      <c r="D89" s="151" t="s">
        <v>762</v>
      </c>
      <c r="E89" s="152"/>
      <c r="F89" s="152"/>
      <c r="G89" s="152"/>
      <c r="H89" s="152"/>
      <c r="I89" s="152"/>
      <c r="J89" s="153">
        <f>J191</f>
        <v>0</v>
      </c>
      <c r="K89" s="101"/>
      <c r="L89" s="154"/>
    </row>
    <row r="90" spans="2:12" s="10" customFormat="1" ht="21.75" customHeight="1">
      <c r="B90" s="150"/>
      <c r="C90" s="101"/>
      <c r="D90" s="151" t="s">
        <v>763</v>
      </c>
      <c r="E90" s="152"/>
      <c r="F90" s="152"/>
      <c r="G90" s="152"/>
      <c r="H90" s="152"/>
      <c r="I90" s="152"/>
      <c r="J90" s="153">
        <f>J193</f>
        <v>0</v>
      </c>
      <c r="K90" s="101"/>
      <c r="L90" s="154"/>
    </row>
    <row r="91" spans="2:12" s="10" customFormat="1" ht="19.899999999999999" customHeight="1">
      <c r="B91" s="150"/>
      <c r="C91" s="101"/>
      <c r="D91" s="151" t="s">
        <v>764</v>
      </c>
      <c r="E91" s="152"/>
      <c r="F91" s="152"/>
      <c r="G91" s="152"/>
      <c r="H91" s="152"/>
      <c r="I91" s="152"/>
      <c r="J91" s="153">
        <f>J196</f>
        <v>0</v>
      </c>
      <c r="K91" s="101"/>
      <c r="L91" s="154"/>
    </row>
    <row r="92" spans="2:12" s="10" customFormat="1" ht="14.85" customHeight="1">
      <c r="B92" s="150"/>
      <c r="C92" s="101"/>
      <c r="D92" s="151" t="s">
        <v>765</v>
      </c>
      <c r="E92" s="152"/>
      <c r="F92" s="152"/>
      <c r="G92" s="152"/>
      <c r="H92" s="152"/>
      <c r="I92" s="152"/>
      <c r="J92" s="153">
        <f>J197</f>
        <v>0</v>
      </c>
      <c r="K92" s="101"/>
      <c r="L92" s="154"/>
    </row>
    <row r="93" spans="2:12" s="10" customFormat="1" ht="21.75" customHeight="1">
      <c r="B93" s="150"/>
      <c r="C93" s="101"/>
      <c r="D93" s="151" t="s">
        <v>766</v>
      </c>
      <c r="E93" s="152"/>
      <c r="F93" s="152"/>
      <c r="G93" s="152"/>
      <c r="H93" s="152"/>
      <c r="I93" s="152"/>
      <c r="J93" s="153">
        <f>J199</f>
        <v>0</v>
      </c>
      <c r="K93" s="101"/>
      <c r="L93" s="154"/>
    </row>
    <row r="94" spans="2:12" s="10" customFormat="1" ht="21.75" customHeight="1">
      <c r="B94" s="150"/>
      <c r="C94" s="101"/>
      <c r="D94" s="151" t="s">
        <v>767</v>
      </c>
      <c r="E94" s="152"/>
      <c r="F94" s="152"/>
      <c r="G94" s="152"/>
      <c r="H94" s="152"/>
      <c r="I94" s="152"/>
      <c r="J94" s="153">
        <f>J202</f>
        <v>0</v>
      </c>
      <c r="K94" s="101"/>
      <c r="L94" s="154"/>
    </row>
    <row r="95" spans="2:12" s="10" customFormat="1" ht="21.75" customHeight="1">
      <c r="B95" s="150"/>
      <c r="C95" s="101"/>
      <c r="D95" s="151" t="s">
        <v>768</v>
      </c>
      <c r="E95" s="152"/>
      <c r="F95" s="152"/>
      <c r="G95" s="152"/>
      <c r="H95" s="152"/>
      <c r="I95" s="152"/>
      <c r="J95" s="153">
        <f>J204</f>
        <v>0</v>
      </c>
      <c r="K95" s="101"/>
      <c r="L95" s="154"/>
    </row>
    <row r="96" spans="2:12" s="10" customFormat="1" ht="21.75" customHeight="1">
      <c r="B96" s="150"/>
      <c r="C96" s="101"/>
      <c r="D96" s="151" t="s">
        <v>769</v>
      </c>
      <c r="E96" s="152"/>
      <c r="F96" s="152"/>
      <c r="G96" s="152"/>
      <c r="H96" s="152"/>
      <c r="I96" s="152"/>
      <c r="J96" s="153">
        <f>J206</f>
        <v>0</v>
      </c>
      <c r="K96" s="101"/>
      <c r="L96" s="154"/>
    </row>
    <row r="97" spans="1:31" s="10" customFormat="1" ht="21.75" customHeight="1">
      <c r="B97" s="150"/>
      <c r="C97" s="101"/>
      <c r="D97" s="151" t="s">
        <v>770</v>
      </c>
      <c r="E97" s="152"/>
      <c r="F97" s="152"/>
      <c r="G97" s="152"/>
      <c r="H97" s="152"/>
      <c r="I97" s="152"/>
      <c r="J97" s="153">
        <f>J208</f>
        <v>0</v>
      </c>
      <c r="K97" s="101"/>
      <c r="L97" s="154"/>
    </row>
    <row r="98" spans="1:31" s="10" customFormat="1" ht="21.75" customHeight="1">
      <c r="B98" s="150"/>
      <c r="C98" s="101"/>
      <c r="D98" s="151" t="s">
        <v>771</v>
      </c>
      <c r="E98" s="152"/>
      <c r="F98" s="152"/>
      <c r="G98" s="152"/>
      <c r="H98" s="152"/>
      <c r="I98" s="152"/>
      <c r="J98" s="153">
        <f>J210</f>
        <v>0</v>
      </c>
      <c r="K98" s="101"/>
      <c r="L98" s="154"/>
    </row>
    <row r="99" spans="1:31" s="10" customFormat="1" ht="21.75" customHeight="1">
      <c r="B99" s="150"/>
      <c r="C99" s="101"/>
      <c r="D99" s="151" t="s">
        <v>772</v>
      </c>
      <c r="E99" s="152"/>
      <c r="F99" s="152"/>
      <c r="G99" s="152"/>
      <c r="H99" s="152"/>
      <c r="I99" s="152"/>
      <c r="J99" s="153">
        <f>J212</f>
        <v>0</v>
      </c>
      <c r="K99" s="101"/>
      <c r="L99" s="154"/>
    </row>
    <row r="100" spans="1:31" s="10" customFormat="1" ht="19.899999999999999" customHeight="1">
      <c r="B100" s="150"/>
      <c r="C100" s="101"/>
      <c r="D100" s="151" t="s">
        <v>773</v>
      </c>
      <c r="E100" s="152"/>
      <c r="F100" s="152"/>
      <c r="G100" s="152"/>
      <c r="H100" s="152"/>
      <c r="I100" s="152"/>
      <c r="J100" s="153">
        <f>J214</f>
        <v>0</v>
      </c>
      <c r="K100" s="101"/>
      <c r="L100" s="154"/>
    </row>
    <row r="101" spans="1:31" s="10" customFormat="1" ht="19.899999999999999" customHeight="1">
      <c r="B101" s="150"/>
      <c r="C101" s="101"/>
      <c r="D101" s="151" t="s">
        <v>774</v>
      </c>
      <c r="E101" s="152"/>
      <c r="F101" s="152"/>
      <c r="G101" s="152"/>
      <c r="H101" s="152"/>
      <c r="I101" s="152"/>
      <c r="J101" s="153">
        <f>J218</f>
        <v>0</v>
      </c>
      <c r="K101" s="101"/>
      <c r="L101" s="154"/>
    </row>
    <row r="102" spans="1:31" s="2" customFormat="1" ht="21.75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117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pans="1:31" s="2" customFormat="1" ht="6.95" customHeight="1">
      <c r="A103" s="38"/>
      <c r="B103" s="51"/>
      <c r="C103" s="52"/>
      <c r="D103" s="52"/>
      <c r="E103" s="52"/>
      <c r="F103" s="52"/>
      <c r="G103" s="52"/>
      <c r="H103" s="52"/>
      <c r="I103" s="52"/>
      <c r="J103" s="52"/>
      <c r="K103" s="52"/>
      <c r="L103" s="117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pans="1:31" s="2" customFormat="1" ht="6.95" customHeight="1">
      <c r="A107" s="38"/>
      <c r="B107" s="53"/>
      <c r="C107" s="54"/>
      <c r="D107" s="54"/>
      <c r="E107" s="54"/>
      <c r="F107" s="54"/>
      <c r="G107" s="54"/>
      <c r="H107" s="54"/>
      <c r="I107" s="54"/>
      <c r="J107" s="54"/>
      <c r="K107" s="54"/>
      <c r="L107" s="117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pans="1:31" s="2" customFormat="1" ht="24.95" customHeight="1">
      <c r="A108" s="38"/>
      <c r="B108" s="39"/>
      <c r="C108" s="27" t="s">
        <v>116</v>
      </c>
      <c r="D108" s="40"/>
      <c r="E108" s="40"/>
      <c r="F108" s="40"/>
      <c r="G108" s="40"/>
      <c r="H108" s="40"/>
      <c r="I108" s="40"/>
      <c r="J108" s="40"/>
      <c r="K108" s="40"/>
      <c r="L108" s="117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pans="1:31" s="2" customFormat="1" ht="6.95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117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pans="1:31" s="2" customFormat="1" ht="12" customHeight="1">
      <c r="A110" s="38"/>
      <c r="B110" s="39"/>
      <c r="C110" s="33" t="s">
        <v>16</v>
      </c>
      <c r="D110" s="40"/>
      <c r="E110" s="40"/>
      <c r="F110" s="40"/>
      <c r="G110" s="40"/>
      <c r="H110" s="40"/>
      <c r="I110" s="40"/>
      <c r="J110" s="40"/>
      <c r="K110" s="40"/>
      <c r="L110" s="117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pans="1:31" s="2" customFormat="1" ht="16.5" customHeight="1">
      <c r="A111" s="38"/>
      <c r="B111" s="39"/>
      <c r="C111" s="40"/>
      <c r="D111" s="40"/>
      <c r="E111" s="415" t="str">
        <f>E7</f>
        <v>DPS Za Prachárnou 1a, Jihlava</v>
      </c>
      <c r="F111" s="416"/>
      <c r="G111" s="416"/>
      <c r="H111" s="416"/>
      <c r="I111" s="40"/>
      <c r="J111" s="40"/>
      <c r="K111" s="40"/>
      <c r="L111" s="117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pans="1:31" s="1" customFormat="1" ht="12" customHeight="1">
      <c r="B112" s="25"/>
      <c r="C112" s="33" t="s">
        <v>97</v>
      </c>
      <c r="D112" s="26"/>
      <c r="E112" s="26"/>
      <c r="F112" s="26"/>
      <c r="G112" s="26"/>
      <c r="H112" s="26"/>
      <c r="I112" s="26"/>
      <c r="J112" s="26"/>
      <c r="K112" s="26"/>
      <c r="L112" s="24"/>
    </row>
    <row r="113" spans="1:65" s="2" customFormat="1" ht="16.5" customHeight="1">
      <c r="A113" s="38"/>
      <c r="B113" s="39"/>
      <c r="C113" s="40"/>
      <c r="D113" s="40"/>
      <c r="E113" s="415" t="s">
        <v>304</v>
      </c>
      <c r="F113" s="417"/>
      <c r="G113" s="417"/>
      <c r="H113" s="417"/>
      <c r="I113" s="40"/>
      <c r="J113" s="40"/>
      <c r="K113" s="40"/>
      <c r="L113" s="117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pans="1:65" s="2" customFormat="1" ht="12" customHeight="1">
      <c r="A114" s="38"/>
      <c r="B114" s="39"/>
      <c r="C114" s="33" t="s">
        <v>305</v>
      </c>
      <c r="D114" s="40"/>
      <c r="E114" s="40"/>
      <c r="F114" s="40"/>
      <c r="G114" s="40"/>
      <c r="H114" s="40"/>
      <c r="I114" s="40"/>
      <c r="J114" s="40"/>
      <c r="K114" s="40"/>
      <c r="L114" s="117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pans="1:65" s="2" customFormat="1" ht="16.5" customHeight="1">
      <c r="A115" s="38"/>
      <c r="B115" s="39"/>
      <c r="C115" s="40"/>
      <c r="D115" s="40"/>
      <c r="E115" s="364" t="str">
        <f>E11</f>
        <v>02 - vnitřní silnoproudé rozvody, umělé osvětlení</v>
      </c>
      <c r="F115" s="417"/>
      <c r="G115" s="417"/>
      <c r="H115" s="417"/>
      <c r="I115" s="40"/>
      <c r="J115" s="40"/>
      <c r="K115" s="40"/>
      <c r="L115" s="117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pans="1:65" s="2" customFormat="1" ht="6.95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117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pans="1:65" s="2" customFormat="1" ht="12" customHeight="1">
      <c r="A117" s="38"/>
      <c r="B117" s="39"/>
      <c r="C117" s="33" t="s">
        <v>21</v>
      </c>
      <c r="D117" s="40"/>
      <c r="E117" s="40"/>
      <c r="F117" s="31" t="str">
        <f>F14</f>
        <v>Jihlava</v>
      </c>
      <c r="G117" s="40"/>
      <c r="H117" s="40"/>
      <c r="I117" s="33" t="s">
        <v>23</v>
      </c>
      <c r="J117" s="63" t="str">
        <f>IF(J14="","",J14)</f>
        <v>3. 11. 2025</v>
      </c>
      <c r="K117" s="40"/>
      <c r="L117" s="117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pans="1:65" s="2" customFormat="1" ht="6.95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117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pans="1:65" s="2" customFormat="1" ht="40.15" customHeight="1">
      <c r="A119" s="38"/>
      <c r="B119" s="39"/>
      <c r="C119" s="33" t="s">
        <v>25</v>
      </c>
      <c r="D119" s="40"/>
      <c r="E119" s="40"/>
      <c r="F119" s="31" t="str">
        <f>E17</f>
        <v>Statutární město Jihlava</v>
      </c>
      <c r="G119" s="40"/>
      <c r="H119" s="40"/>
      <c r="I119" s="33" t="s">
        <v>31</v>
      </c>
      <c r="J119" s="36" t="str">
        <f>E23</f>
        <v>SPA spol.s r.o., Jihlava, Havlíčkova 46, 58601</v>
      </c>
      <c r="K119" s="40"/>
      <c r="L119" s="117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pans="1:65" s="2" customFormat="1" ht="40.15" customHeight="1">
      <c r="A120" s="38"/>
      <c r="B120" s="39"/>
      <c r="C120" s="33" t="s">
        <v>29</v>
      </c>
      <c r="D120" s="40"/>
      <c r="E120" s="40"/>
      <c r="F120" s="31" t="str">
        <f>IF(E20="","",E20)</f>
        <v>Vyplň údaj</v>
      </c>
      <c r="G120" s="40"/>
      <c r="H120" s="40"/>
      <c r="I120" s="33" t="s">
        <v>34</v>
      </c>
      <c r="J120" s="36" t="str">
        <f>E26</f>
        <v>Ing.Michal Nestrojil/import do KROS4</v>
      </c>
      <c r="K120" s="40"/>
      <c r="L120" s="117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pans="1:65" s="2" customFormat="1" ht="10.35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117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pans="1:65" s="11" customFormat="1" ht="29.25" customHeight="1">
      <c r="A122" s="155"/>
      <c r="B122" s="156"/>
      <c r="C122" s="157" t="s">
        <v>117</v>
      </c>
      <c r="D122" s="158" t="s">
        <v>57</v>
      </c>
      <c r="E122" s="158" t="s">
        <v>53</v>
      </c>
      <c r="F122" s="158" t="s">
        <v>54</v>
      </c>
      <c r="G122" s="158" t="s">
        <v>118</v>
      </c>
      <c r="H122" s="158" t="s">
        <v>119</v>
      </c>
      <c r="I122" s="158" t="s">
        <v>120</v>
      </c>
      <c r="J122" s="158" t="s">
        <v>101</v>
      </c>
      <c r="K122" s="159" t="s">
        <v>121</v>
      </c>
      <c r="L122" s="160"/>
      <c r="M122" s="72" t="s">
        <v>19</v>
      </c>
      <c r="N122" s="73" t="s">
        <v>42</v>
      </c>
      <c r="O122" s="73" t="s">
        <v>122</v>
      </c>
      <c r="P122" s="73" t="s">
        <v>123</v>
      </c>
      <c r="Q122" s="73" t="s">
        <v>124</v>
      </c>
      <c r="R122" s="73" t="s">
        <v>125</v>
      </c>
      <c r="S122" s="73" t="s">
        <v>126</v>
      </c>
      <c r="T122" s="74" t="s">
        <v>127</v>
      </c>
      <c r="U122" s="155"/>
      <c r="V122" s="155"/>
      <c r="W122" s="155"/>
      <c r="X122" s="155"/>
      <c r="Y122" s="155"/>
      <c r="Z122" s="155"/>
      <c r="AA122" s="155"/>
      <c r="AB122" s="155"/>
      <c r="AC122" s="155"/>
      <c r="AD122" s="155"/>
      <c r="AE122" s="155"/>
    </row>
    <row r="123" spans="1:65" s="2" customFormat="1" ht="22.9" customHeight="1">
      <c r="A123" s="38"/>
      <c r="B123" s="39"/>
      <c r="C123" s="79" t="s">
        <v>128</v>
      </c>
      <c r="D123" s="40"/>
      <c r="E123" s="40"/>
      <c r="F123" s="40"/>
      <c r="G123" s="40"/>
      <c r="H123" s="40"/>
      <c r="I123" s="40"/>
      <c r="J123" s="161">
        <f>BK123</f>
        <v>0</v>
      </c>
      <c r="K123" s="40"/>
      <c r="L123" s="43"/>
      <c r="M123" s="75"/>
      <c r="N123" s="162"/>
      <c r="O123" s="76"/>
      <c r="P123" s="163">
        <f>P124</f>
        <v>0</v>
      </c>
      <c r="Q123" s="76"/>
      <c r="R123" s="163">
        <f>R124</f>
        <v>0</v>
      </c>
      <c r="S123" s="76"/>
      <c r="T123" s="164">
        <f>T124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21" t="s">
        <v>71</v>
      </c>
      <c r="AU123" s="21" t="s">
        <v>102</v>
      </c>
      <c r="BK123" s="165">
        <f>BK124</f>
        <v>0</v>
      </c>
    </row>
    <row r="124" spans="1:65" s="12" customFormat="1" ht="25.9" customHeight="1">
      <c r="B124" s="166"/>
      <c r="C124" s="167"/>
      <c r="D124" s="168" t="s">
        <v>71</v>
      </c>
      <c r="E124" s="169" t="s">
        <v>775</v>
      </c>
      <c r="F124" s="169" t="s">
        <v>776</v>
      </c>
      <c r="G124" s="167"/>
      <c r="H124" s="167"/>
      <c r="I124" s="170"/>
      <c r="J124" s="171">
        <f>BK124</f>
        <v>0</v>
      </c>
      <c r="K124" s="167"/>
      <c r="L124" s="172"/>
      <c r="M124" s="173"/>
      <c r="N124" s="174"/>
      <c r="O124" s="174"/>
      <c r="P124" s="175">
        <f>P125+P138+P196+P214+P218</f>
        <v>0</v>
      </c>
      <c r="Q124" s="174"/>
      <c r="R124" s="175">
        <f>R125+R138+R196+R214+R218</f>
        <v>0</v>
      </c>
      <c r="S124" s="174"/>
      <c r="T124" s="176">
        <f>T125+T138+T196+T214+T218</f>
        <v>0</v>
      </c>
      <c r="AR124" s="177" t="s">
        <v>80</v>
      </c>
      <c r="AT124" s="178" t="s">
        <v>71</v>
      </c>
      <c r="AU124" s="178" t="s">
        <v>72</v>
      </c>
      <c r="AY124" s="177" t="s">
        <v>131</v>
      </c>
      <c r="BK124" s="179">
        <f>BK125+BK138+BK196+BK214+BK218</f>
        <v>0</v>
      </c>
    </row>
    <row r="125" spans="1:65" s="12" customFormat="1" ht="22.9" customHeight="1">
      <c r="B125" s="166"/>
      <c r="C125" s="167"/>
      <c r="D125" s="168" t="s">
        <v>71</v>
      </c>
      <c r="E125" s="180" t="s">
        <v>777</v>
      </c>
      <c r="F125" s="180" t="s">
        <v>778</v>
      </c>
      <c r="G125" s="167"/>
      <c r="H125" s="167"/>
      <c r="I125" s="170"/>
      <c r="J125" s="181">
        <f>BK125</f>
        <v>0</v>
      </c>
      <c r="K125" s="167"/>
      <c r="L125" s="172"/>
      <c r="M125" s="173"/>
      <c r="N125" s="174"/>
      <c r="O125" s="174"/>
      <c r="P125" s="175">
        <f>SUM(P126:P137)</f>
        <v>0</v>
      </c>
      <c r="Q125" s="174"/>
      <c r="R125" s="175">
        <f>SUM(R126:R137)</f>
        <v>0</v>
      </c>
      <c r="S125" s="174"/>
      <c r="T125" s="176">
        <f>SUM(T126:T137)</f>
        <v>0</v>
      </c>
      <c r="AR125" s="177" t="s">
        <v>80</v>
      </c>
      <c r="AT125" s="178" t="s">
        <v>71</v>
      </c>
      <c r="AU125" s="178" t="s">
        <v>80</v>
      </c>
      <c r="AY125" s="177" t="s">
        <v>131</v>
      </c>
      <c r="BK125" s="179">
        <f>SUM(BK126:BK137)</f>
        <v>0</v>
      </c>
    </row>
    <row r="126" spans="1:65" s="2" customFormat="1" ht="16.5" customHeight="1">
      <c r="A126" s="38"/>
      <c r="B126" s="39"/>
      <c r="C126" s="182" t="s">
        <v>80</v>
      </c>
      <c r="D126" s="182" t="s">
        <v>136</v>
      </c>
      <c r="E126" s="183" t="s">
        <v>779</v>
      </c>
      <c r="F126" s="184" t="s">
        <v>780</v>
      </c>
      <c r="G126" s="185" t="s">
        <v>781</v>
      </c>
      <c r="H126" s="186">
        <v>1</v>
      </c>
      <c r="I126" s="187"/>
      <c r="J126" s="188">
        <f t="shared" ref="J126:J137" si="0">ROUND(I126*H126,2)</f>
        <v>0</v>
      </c>
      <c r="K126" s="184" t="s">
        <v>19</v>
      </c>
      <c r="L126" s="43"/>
      <c r="M126" s="189" t="s">
        <v>19</v>
      </c>
      <c r="N126" s="190" t="s">
        <v>44</v>
      </c>
      <c r="O126" s="68"/>
      <c r="P126" s="191">
        <f t="shared" ref="P126:P137" si="1">O126*H126</f>
        <v>0</v>
      </c>
      <c r="Q126" s="191">
        <v>0</v>
      </c>
      <c r="R126" s="191">
        <f t="shared" ref="R126:R137" si="2">Q126*H126</f>
        <v>0</v>
      </c>
      <c r="S126" s="191">
        <v>0</v>
      </c>
      <c r="T126" s="192">
        <f t="shared" ref="T126:T137" si="3"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193" t="s">
        <v>656</v>
      </c>
      <c r="AT126" s="193" t="s">
        <v>136</v>
      </c>
      <c r="AU126" s="193" t="s">
        <v>88</v>
      </c>
      <c r="AY126" s="21" t="s">
        <v>131</v>
      </c>
      <c r="BE126" s="194">
        <f t="shared" ref="BE126:BE137" si="4">IF(N126="základní",J126,0)</f>
        <v>0</v>
      </c>
      <c r="BF126" s="194">
        <f t="shared" ref="BF126:BF137" si="5">IF(N126="snížená",J126,0)</f>
        <v>0</v>
      </c>
      <c r="BG126" s="194">
        <f t="shared" ref="BG126:BG137" si="6">IF(N126="zákl. přenesená",J126,0)</f>
        <v>0</v>
      </c>
      <c r="BH126" s="194">
        <f t="shared" ref="BH126:BH137" si="7">IF(N126="sníž. přenesená",J126,0)</f>
        <v>0</v>
      </c>
      <c r="BI126" s="194">
        <f t="shared" ref="BI126:BI137" si="8">IF(N126="nulová",J126,0)</f>
        <v>0</v>
      </c>
      <c r="BJ126" s="21" t="s">
        <v>88</v>
      </c>
      <c r="BK126" s="194">
        <f t="shared" ref="BK126:BK137" si="9">ROUND(I126*H126,2)</f>
        <v>0</v>
      </c>
      <c r="BL126" s="21" t="s">
        <v>656</v>
      </c>
      <c r="BM126" s="193" t="s">
        <v>88</v>
      </c>
    </row>
    <row r="127" spans="1:65" s="2" customFormat="1" ht="16.5" customHeight="1">
      <c r="A127" s="38"/>
      <c r="B127" s="39"/>
      <c r="C127" s="182" t="s">
        <v>88</v>
      </c>
      <c r="D127" s="182" t="s">
        <v>136</v>
      </c>
      <c r="E127" s="183" t="s">
        <v>782</v>
      </c>
      <c r="F127" s="184" t="s">
        <v>783</v>
      </c>
      <c r="G127" s="185" t="s">
        <v>784</v>
      </c>
      <c r="H127" s="186">
        <v>1</v>
      </c>
      <c r="I127" s="187"/>
      <c r="J127" s="188">
        <f t="shared" si="0"/>
        <v>0</v>
      </c>
      <c r="K127" s="184" t="s">
        <v>19</v>
      </c>
      <c r="L127" s="43"/>
      <c r="M127" s="189" t="s">
        <v>19</v>
      </c>
      <c r="N127" s="190" t="s">
        <v>44</v>
      </c>
      <c r="O127" s="68"/>
      <c r="P127" s="191">
        <f t="shared" si="1"/>
        <v>0</v>
      </c>
      <c r="Q127" s="191">
        <v>0</v>
      </c>
      <c r="R127" s="191">
        <f t="shared" si="2"/>
        <v>0</v>
      </c>
      <c r="S127" s="191">
        <v>0</v>
      </c>
      <c r="T127" s="192">
        <f t="shared" si="3"/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193" t="s">
        <v>656</v>
      </c>
      <c r="AT127" s="193" t="s">
        <v>136</v>
      </c>
      <c r="AU127" s="193" t="s">
        <v>88</v>
      </c>
      <c r="AY127" s="21" t="s">
        <v>131</v>
      </c>
      <c r="BE127" s="194">
        <f t="shared" si="4"/>
        <v>0</v>
      </c>
      <c r="BF127" s="194">
        <f t="shared" si="5"/>
        <v>0</v>
      </c>
      <c r="BG127" s="194">
        <f t="shared" si="6"/>
        <v>0</v>
      </c>
      <c r="BH127" s="194">
        <f t="shared" si="7"/>
        <v>0</v>
      </c>
      <c r="BI127" s="194">
        <f t="shared" si="8"/>
        <v>0</v>
      </c>
      <c r="BJ127" s="21" t="s">
        <v>88</v>
      </c>
      <c r="BK127" s="194">
        <f t="shared" si="9"/>
        <v>0</v>
      </c>
      <c r="BL127" s="21" t="s">
        <v>656</v>
      </c>
      <c r="BM127" s="193" t="s">
        <v>141</v>
      </c>
    </row>
    <row r="128" spans="1:65" s="2" customFormat="1" ht="16.5" customHeight="1">
      <c r="A128" s="38"/>
      <c r="B128" s="39"/>
      <c r="C128" s="182" t="s">
        <v>142</v>
      </c>
      <c r="D128" s="182" t="s">
        <v>136</v>
      </c>
      <c r="E128" s="183" t="s">
        <v>785</v>
      </c>
      <c r="F128" s="184" t="s">
        <v>786</v>
      </c>
      <c r="G128" s="185" t="s">
        <v>781</v>
      </c>
      <c r="H128" s="186">
        <v>16</v>
      </c>
      <c r="I128" s="187"/>
      <c r="J128" s="188">
        <f t="shared" si="0"/>
        <v>0</v>
      </c>
      <c r="K128" s="184" t="s">
        <v>19</v>
      </c>
      <c r="L128" s="43"/>
      <c r="M128" s="189" t="s">
        <v>19</v>
      </c>
      <c r="N128" s="190" t="s">
        <v>44</v>
      </c>
      <c r="O128" s="68"/>
      <c r="P128" s="191">
        <f t="shared" si="1"/>
        <v>0</v>
      </c>
      <c r="Q128" s="191">
        <v>0</v>
      </c>
      <c r="R128" s="191">
        <f t="shared" si="2"/>
        <v>0</v>
      </c>
      <c r="S128" s="191">
        <v>0</v>
      </c>
      <c r="T128" s="192">
        <f t="shared" si="3"/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193" t="s">
        <v>656</v>
      </c>
      <c r="AT128" s="193" t="s">
        <v>136</v>
      </c>
      <c r="AU128" s="193" t="s">
        <v>88</v>
      </c>
      <c r="AY128" s="21" t="s">
        <v>131</v>
      </c>
      <c r="BE128" s="194">
        <f t="shared" si="4"/>
        <v>0</v>
      </c>
      <c r="BF128" s="194">
        <f t="shared" si="5"/>
        <v>0</v>
      </c>
      <c r="BG128" s="194">
        <f t="shared" si="6"/>
        <v>0</v>
      </c>
      <c r="BH128" s="194">
        <f t="shared" si="7"/>
        <v>0</v>
      </c>
      <c r="BI128" s="194">
        <f t="shared" si="8"/>
        <v>0</v>
      </c>
      <c r="BJ128" s="21" t="s">
        <v>88</v>
      </c>
      <c r="BK128" s="194">
        <f t="shared" si="9"/>
        <v>0</v>
      </c>
      <c r="BL128" s="21" t="s">
        <v>656</v>
      </c>
      <c r="BM128" s="193" t="s">
        <v>132</v>
      </c>
    </row>
    <row r="129" spans="1:65" s="2" customFormat="1" ht="16.5" customHeight="1">
      <c r="A129" s="38"/>
      <c r="B129" s="39"/>
      <c r="C129" s="182" t="s">
        <v>141</v>
      </c>
      <c r="D129" s="182" t="s">
        <v>136</v>
      </c>
      <c r="E129" s="183" t="s">
        <v>787</v>
      </c>
      <c r="F129" s="184" t="s">
        <v>788</v>
      </c>
      <c r="G129" s="185" t="s">
        <v>789</v>
      </c>
      <c r="H129" s="186">
        <v>3</v>
      </c>
      <c r="I129" s="187"/>
      <c r="J129" s="188">
        <f t="shared" si="0"/>
        <v>0</v>
      </c>
      <c r="K129" s="184" t="s">
        <v>19</v>
      </c>
      <c r="L129" s="43"/>
      <c r="M129" s="189" t="s">
        <v>19</v>
      </c>
      <c r="N129" s="190" t="s">
        <v>44</v>
      </c>
      <c r="O129" s="68"/>
      <c r="P129" s="191">
        <f t="shared" si="1"/>
        <v>0</v>
      </c>
      <c r="Q129" s="191">
        <v>0</v>
      </c>
      <c r="R129" s="191">
        <f t="shared" si="2"/>
        <v>0</v>
      </c>
      <c r="S129" s="191">
        <v>0</v>
      </c>
      <c r="T129" s="192">
        <f t="shared" si="3"/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193" t="s">
        <v>656</v>
      </c>
      <c r="AT129" s="193" t="s">
        <v>136</v>
      </c>
      <c r="AU129" s="193" t="s">
        <v>88</v>
      </c>
      <c r="AY129" s="21" t="s">
        <v>131</v>
      </c>
      <c r="BE129" s="194">
        <f t="shared" si="4"/>
        <v>0</v>
      </c>
      <c r="BF129" s="194">
        <f t="shared" si="5"/>
        <v>0</v>
      </c>
      <c r="BG129" s="194">
        <f t="shared" si="6"/>
        <v>0</v>
      </c>
      <c r="BH129" s="194">
        <f t="shared" si="7"/>
        <v>0</v>
      </c>
      <c r="BI129" s="194">
        <f t="shared" si="8"/>
        <v>0</v>
      </c>
      <c r="BJ129" s="21" t="s">
        <v>88</v>
      </c>
      <c r="BK129" s="194">
        <f t="shared" si="9"/>
        <v>0</v>
      </c>
      <c r="BL129" s="21" t="s">
        <v>656</v>
      </c>
      <c r="BM129" s="193" t="s">
        <v>179</v>
      </c>
    </row>
    <row r="130" spans="1:65" s="2" customFormat="1" ht="16.5" customHeight="1">
      <c r="A130" s="38"/>
      <c r="B130" s="39"/>
      <c r="C130" s="182" t="s">
        <v>170</v>
      </c>
      <c r="D130" s="182" t="s">
        <v>136</v>
      </c>
      <c r="E130" s="183" t="s">
        <v>790</v>
      </c>
      <c r="F130" s="184" t="s">
        <v>791</v>
      </c>
      <c r="G130" s="185" t="s">
        <v>789</v>
      </c>
      <c r="H130" s="186">
        <v>2</v>
      </c>
      <c r="I130" s="187"/>
      <c r="J130" s="188">
        <f t="shared" si="0"/>
        <v>0</v>
      </c>
      <c r="K130" s="184" t="s">
        <v>19</v>
      </c>
      <c r="L130" s="43"/>
      <c r="M130" s="189" t="s">
        <v>19</v>
      </c>
      <c r="N130" s="190" t="s">
        <v>44</v>
      </c>
      <c r="O130" s="68"/>
      <c r="P130" s="191">
        <f t="shared" si="1"/>
        <v>0</v>
      </c>
      <c r="Q130" s="191">
        <v>0</v>
      </c>
      <c r="R130" s="191">
        <f t="shared" si="2"/>
        <v>0</v>
      </c>
      <c r="S130" s="191">
        <v>0</v>
      </c>
      <c r="T130" s="192">
        <f t="shared" si="3"/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193" t="s">
        <v>656</v>
      </c>
      <c r="AT130" s="193" t="s">
        <v>136</v>
      </c>
      <c r="AU130" s="193" t="s">
        <v>88</v>
      </c>
      <c r="AY130" s="21" t="s">
        <v>131</v>
      </c>
      <c r="BE130" s="194">
        <f t="shared" si="4"/>
        <v>0</v>
      </c>
      <c r="BF130" s="194">
        <f t="shared" si="5"/>
        <v>0</v>
      </c>
      <c r="BG130" s="194">
        <f t="shared" si="6"/>
        <v>0</v>
      </c>
      <c r="BH130" s="194">
        <f t="shared" si="7"/>
        <v>0</v>
      </c>
      <c r="BI130" s="194">
        <f t="shared" si="8"/>
        <v>0</v>
      </c>
      <c r="BJ130" s="21" t="s">
        <v>88</v>
      </c>
      <c r="BK130" s="194">
        <f t="shared" si="9"/>
        <v>0</v>
      </c>
      <c r="BL130" s="21" t="s">
        <v>656</v>
      </c>
      <c r="BM130" s="193" t="s">
        <v>200</v>
      </c>
    </row>
    <row r="131" spans="1:65" s="2" customFormat="1" ht="16.5" customHeight="1">
      <c r="A131" s="38"/>
      <c r="B131" s="39"/>
      <c r="C131" s="182" t="s">
        <v>132</v>
      </c>
      <c r="D131" s="182" t="s">
        <v>136</v>
      </c>
      <c r="E131" s="183" t="s">
        <v>792</v>
      </c>
      <c r="F131" s="184" t="s">
        <v>793</v>
      </c>
      <c r="G131" s="185" t="s">
        <v>789</v>
      </c>
      <c r="H131" s="186">
        <v>1</v>
      </c>
      <c r="I131" s="187"/>
      <c r="J131" s="188">
        <f t="shared" si="0"/>
        <v>0</v>
      </c>
      <c r="K131" s="184" t="s">
        <v>19</v>
      </c>
      <c r="L131" s="43"/>
      <c r="M131" s="189" t="s">
        <v>19</v>
      </c>
      <c r="N131" s="190" t="s">
        <v>44</v>
      </c>
      <c r="O131" s="68"/>
      <c r="P131" s="191">
        <f t="shared" si="1"/>
        <v>0</v>
      </c>
      <c r="Q131" s="191">
        <v>0</v>
      </c>
      <c r="R131" s="191">
        <f t="shared" si="2"/>
        <v>0</v>
      </c>
      <c r="S131" s="191">
        <v>0</v>
      </c>
      <c r="T131" s="192">
        <f t="shared" si="3"/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193" t="s">
        <v>656</v>
      </c>
      <c r="AT131" s="193" t="s">
        <v>136</v>
      </c>
      <c r="AU131" s="193" t="s">
        <v>88</v>
      </c>
      <c r="AY131" s="21" t="s">
        <v>131</v>
      </c>
      <c r="BE131" s="194">
        <f t="shared" si="4"/>
        <v>0</v>
      </c>
      <c r="BF131" s="194">
        <f t="shared" si="5"/>
        <v>0</v>
      </c>
      <c r="BG131" s="194">
        <f t="shared" si="6"/>
        <v>0</v>
      </c>
      <c r="BH131" s="194">
        <f t="shared" si="7"/>
        <v>0</v>
      </c>
      <c r="BI131" s="194">
        <f t="shared" si="8"/>
        <v>0</v>
      </c>
      <c r="BJ131" s="21" t="s">
        <v>88</v>
      </c>
      <c r="BK131" s="194">
        <f t="shared" si="9"/>
        <v>0</v>
      </c>
      <c r="BL131" s="21" t="s">
        <v>656</v>
      </c>
      <c r="BM131" s="193" t="s">
        <v>8</v>
      </c>
    </row>
    <row r="132" spans="1:65" s="2" customFormat="1" ht="16.5" customHeight="1">
      <c r="A132" s="38"/>
      <c r="B132" s="39"/>
      <c r="C132" s="182" t="s">
        <v>181</v>
      </c>
      <c r="D132" s="182" t="s">
        <v>136</v>
      </c>
      <c r="E132" s="183" t="s">
        <v>794</v>
      </c>
      <c r="F132" s="184" t="s">
        <v>795</v>
      </c>
      <c r="G132" s="185" t="s">
        <v>781</v>
      </c>
      <c r="H132" s="186">
        <v>1</v>
      </c>
      <c r="I132" s="187"/>
      <c r="J132" s="188">
        <f t="shared" si="0"/>
        <v>0</v>
      </c>
      <c r="K132" s="184" t="s">
        <v>19</v>
      </c>
      <c r="L132" s="43"/>
      <c r="M132" s="189" t="s">
        <v>19</v>
      </c>
      <c r="N132" s="190" t="s">
        <v>44</v>
      </c>
      <c r="O132" s="68"/>
      <c r="P132" s="191">
        <f t="shared" si="1"/>
        <v>0</v>
      </c>
      <c r="Q132" s="191">
        <v>0</v>
      </c>
      <c r="R132" s="191">
        <f t="shared" si="2"/>
        <v>0</v>
      </c>
      <c r="S132" s="191">
        <v>0</v>
      </c>
      <c r="T132" s="192">
        <f t="shared" si="3"/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193" t="s">
        <v>656</v>
      </c>
      <c r="AT132" s="193" t="s">
        <v>136</v>
      </c>
      <c r="AU132" s="193" t="s">
        <v>88</v>
      </c>
      <c r="AY132" s="21" t="s">
        <v>131</v>
      </c>
      <c r="BE132" s="194">
        <f t="shared" si="4"/>
        <v>0</v>
      </c>
      <c r="BF132" s="194">
        <f t="shared" si="5"/>
        <v>0</v>
      </c>
      <c r="BG132" s="194">
        <f t="shared" si="6"/>
        <v>0</v>
      </c>
      <c r="BH132" s="194">
        <f t="shared" si="7"/>
        <v>0</v>
      </c>
      <c r="BI132" s="194">
        <f t="shared" si="8"/>
        <v>0</v>
      </c>
      <c r="BJ132" s="21" t="s">
        <v>88</v>
      </c>
      <c r="BK132" s="194">
        <f t="shared" si="9"/>
        <v>0</v>
      </c>
      <c r="BL132" s="21" t="s">
        <v>656</v>
      </c>
      <c r="BM132" s="193" t="s">
        <v>226</v>
      </c>
    </row>
    <row r="133" spans="1:65" s="2" customFormat="1" ht="16.5" customHeight="1">
      <c r="A133" s="38"/>
      <c r="B133" s="39"/>
      <c r="C133" s="182" t="s">
        <v>179</v>
      </c>
      <c r="D133" s="182" t="s">
        <v>136</v>
      </c>
      <c r="E133" s="183" t="s">
        <v>796</v>
      </c>
      <c r="F133" s="184" t="s">
        <v>797</v>
      </c>
      <c r="G133" s="185" t="s">
        <v>789</v>
      </c>
      <c r="H133" s="186">
        <v>2</v>
      </c>
      <c r="I133" s="187"/>
      <c r="J133" s="188">
        <f t="shared" si="0"/>
        <v>0</v>
      </c>
      <c r="K133" s="184" t="s">
        <v>19</v>
      </c>
      <c r="L133" s="43"/>
      <c r="M133" s="189" t="s">
        <v>19</v>
      </c>
      <c r="N133" s="190" t="s">
        <v>44</v>
      </c>
      <c r="O133" s="68"/>
      <c r="P133" s="191">
        <f t="shared" si="1"/>
        <v>0</v>
      </c>
      <c r="Q133" s="191">
        <v>0</v>
      </c>
      <c r="R133" s="191">
        <f t="shared" si="2"/>
        <v>0</v>
      </c>
      <c r="S133" s="191">
        <v>0</v>
      </c>
      <c r="T133" s="192">
        <f t="shared" si="3"/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193" t="s">
        <v>656</v>
      </c>
      <c r="AT133" s="193" t="s">
        <v>136</v>
      </c>
      <c r="AU133" s="193" t="s">
        <v>88</v>
      </c>
      <c r="AY133" s="21" t="s">
        <v>131</v>
      </c>
      <c r="BE133" s="194">
        <f t="shared" si="4"/>
        <v>0</v>
      </c>
      <c r="BF133" s="194">
        <f t="shared" si="5"/>
        <v>0</v>
      </c>
      <c r="BG133" s="194">
        <f t="shared" si="6"/>
        <v>0</v>
      </c>
      <c r="BH133" s="194">
        <f t="shared" si="7"/>
        <v>0</v>
      </c>
      <c r="BI133" s="194">
        <f t="shared" si="8"/>
        <v>0</v>
      </c>
      <c r="BJ133" s="21" t="s">
        <v>88</v>
      </c>
      <c r="BK133" s="194">
        <f t="shared" si="9"/>
        <v>0</v>
      </c>
      <c r="BL133" s="21" t="s">
        <v>656</v>
      </c>
      <c r="BM133" s="193" t="s">
        <v>229</v>
      </c>
    </row>
    <row r="134" spans="1:65" s="2" customFormat="1" ht="16.5" customHeight="1">
      <c r="A134" s="38"/>
      <c r="B134" s="39"/>
      <c r="C134" s="182" t="s">
        <v>154</v>
      </c>
      <c r="D134" s="182" t="s">
        <v>136</v>
      </c>
      <c r="E134" s="183" t="s">
        <v>798</v>
      </c>
      <c r="F134" s="184" t="s">
        <v>799</v>
      </c>
      <c r="G134" s="185" t="s">
        <v>789</v>
      </c>
      <c r="H134" s="186">
        <v>1</v>
      </c>
      <c r="I134" s="187"/>
      <c r="J134" s="188">
        <f t="shared" si="0"/>
        <v>0</v>
      </c>
      <c r="K134" s="184" t="s">
        <v>19</v>
      </c>
      <c r="L134" s="43"/>
      <c r="M134" s="189" t="s">
        <v>19</v>
      </c>
      <c r="N134" s="190" t="s">
        <v>44</v>
      </c>
      <c r="O134" s="68"/>
      <c r="P134" s="191">
        <f t="shared" si="1"/>
        <v>0</v>
      </c>
      <c r="Q134" s="191">
        <v>0</v>
      </c>
      <c r="R134" s="191">
        <f t="shared" si="2"/>
        <v>0</v>
      </c>
      <c r="S134" s="191">
        <v>0</v>
      </c>
      <c r="T134" s="192">
        <f t="shared" si="3"/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193" t="s">
        <v>656</v>
      </c>
      <c r="AT134" s="193" t="s">
        <v>136</v>
      </c>
      <c r="AU134" s="193" t="s">
        <v>88</v>
      </c>
      <c r="AY134" s="21" t="s">
        <v>131</v>
      </c>
      <c r="BE134" s="194">
        <f t="shared" si="4"/>
        <v>0</v>
      </c>
      <c r="BF134" s="194">
        <f t="shared" si="5"/>
        <v>0</v>
      </c>
      <c r="BG134" s="194">
        <f t="shared" si="6"/>
        <v>0</v>
      </c>
      <c r="BH134" s="194">
        <f t="shared" si="7"/>
        <v>0</v>
      </c>
      <c r="BI134" s="194">
        <f t="shared" si="8"/>
        <v>0</v>
      </c>
      <c r="BJ134" s="21" t="s">
        <v>88</v>
      </c>
      <c r="BK134" s="194">
        <f t="shared" si="9"/>
        <v>0</v>
      </c>
      <c r="BL134" s="21" t="s">
        <v>656</v>
      </c>
      <c r="BM134" s="193" t="s">
        <v>249</v>
      </c>
    </row>
    <row r="135" spans="1:65" s="2" customFormat="1" ht="16.5" customHeight="1">
      <c r="A135" s="38"/>
      <c r="B135" s="39"/>
      <c r="C135" s="182" t="s">
        <v>200</v>
      </c>
      <c r="D135" s="182" t="s">
        <v>136</v>
      </c>
      <c r="E135" s="183" t="s">
        <v>800</v>
      </c>
      <c r="F135" s="184" t="s">
        <v>801</v>
      </c>
      <c r="G135" s="185" t="s">
        <v>789</v>
      </c>
      <c r="H135" s="186">
        <v>1</v>
      </c>
      <c r="I135" s="187"/>
      <c r="J135" s="188">
        <f t="shared" si="0"/>
        <v>0</v>
      </c>
      <c r="K135" s="184" t="s">
        <v>19</v>
      </c>
      <c r="L135" s="43"/>
      <c r="M135" s="189" t="s">
        <v>19</v>
      </c>
      <c r="N135" s="190" t="s">
        <v>44</v>
      </c>
      <c r="O135" s="68"/>
      <c r="P135" s="191">
        <f t="shared" si="1"/>
        <v>0</v>
      </c>
      <c r="Q135" s="191">
        <v>0</v>
      </c>
      <c r="R135" s="191">
        <f t="shared" si="2"/>
        <v>0</v>
      </c>
      <c r="S135" s="191">
        <v>0</v>
      </c>
      <c r="T135" s="192">
        <f t="shared" si="3"/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193" t="s">
        <v>656</v>
      </c>
      <c r="AT135" s="193" t="s">
        <v>136</v>
      </c>
      <c r="AU135" s="193" t="s">
        <v>88</v>
      </c>
      <c r="AY135" s="21" t="s">
        <v>131</v>
      </c>
      <c r="BE135" s="194">
        <f t="shared" si="4"/>
        <v>0</v>
      </c>
      <c r="BF135" s="194">
        <f t="shared" si="5"/>
        <v>0</v>
      </c>
      <c r="BG135" s="194">
        <f t="shared" si="6"/>
        <v>0</v>
      </c>
      <c r="BH135" s="194">
        <f t="shared" si="7"/>
        <v>0</v>
      </c>
      <c r="BI135" s="194">
        <f t="shared" si="8"/>
        <v>0</v>
      </c>
      <c r="BJ135" s="21" t="s">
        <v>88</v>
      </c>
      <c r="BK135" s="194">
        <f t="shared" si="9"/>
        <v>0</v>
      </c>
      <c r="BL135" s="21" t="s">
        <v>656</v>
      </c>
      <c r="BM135" s="193" t="s">
        <v>262</v>
      </c>
    </row>
    <row r="136" spans="1:65" s="2" customFormat="1" ht="16.5" customHeight="1">
      <c r="A136" s="38"/>
      <c r="B136" s="39"/>
      <c r="C136" s="182" t="s">
        <v>205</v>
      </c>
      <c r="D136" s="182" t="s">
        <v>136</v>
      </c>
      <c r="E136" s="183" t="s">
        <v>802</v>
      </c>
      <c r="F136" s="184" t="s">
        <v>803</v>
      </c>
      <c r="G136" s="185" t="s">
        <v>789</v>
      </c>
      <c r="H136" s="186">
        <v>1</v>
      </c>
      <c r="I136" s="187"/>
      <c r="J136" s="188">
        <f t="shared" si="0"/>
        <v>0</v>
      </c>
      <c r="K136" s="184" t="s">
        <v>19</v>
      </c>
      <c r="L136" s="43"/>
      <c r="M136" s="189" t="s">
        <v>19</v>
      </c>
      <c r="N136" s="190" t="s">
        <v>44</v>
      </c>
      <c r="O136" s="68"/>
      <c r="P136" s="191">
        <f t="shared" si="1"/>
        <v>0</v>
      </c>
      <c r="Q136" s="191">
        <v>0</v>
      </c>
      <c r="R136" s="191">
        <f t="shared" si="2"/>
        <v>0</v>
      </c>
      <c r="S136" s="191">
        <v>0</v>
      </c>
      <c r="T136" s="192">
        <f t="shared" si="3"/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193" t="s">
        <v>656</v>
      </c>
      <c r="AT136" s="193" t="s">
        <v>136</v>
      </c>
      <c r="AU136" s="193" t="s">
        <v>88</v>
      </c>
      <c r="AY136" s="21" t="s">
        <v>131</v>
      </c>
      <c r="BE136" s="194">
        <f t="shared" si="4"/>
        <v>0</v>
      </c>
      <c r="BF136" s="194">
        <f t="shared" si="5"/>
        <v>0</v>
      </c>
      <c r="BG136" s="194">
        <f t="shared" si="6"/>
        <v>0</v>
      </c>
      <c r="BH136" s="194">
        <f t="shared" si="7"/>
        <v>0</v>
      </c>
      <c r="BI136" s="194">
        <f t="shared" si="8"/>
        <v>0</v>
      </c>
      <c r="BJ136" s="21" t="s">
        <v>88</v>
      </c>
      <c r="BK136" s="194">
        <f t="shared" si="9"/>
        <v>0</v>
      </c>
      <c r="BL136" s="21" t="s">
        <v>656</v>
      </c>
      <c r="BM136" s="193" t="s">
        <v>273</v>
      </c>
    </row>
    <row r="137" spans="1:65" s="2" customFormat="1" ht="16.5" customHeight="1">
      <c r="A137" s="38"/>
      <c r="B137" s="39"/>
      <c r="C137" s="182" t="s">
        <v>8</v>
      </c>
      <c r="D137" s="182" t="s">
        <v>136</v>
      </c>
      <c r="E137" s="183" t="s">
        <v>804</v>
      </c>
      <c r="F137" s="184" t="s">
        <v>805</v>
      </c>
      <c r="G137" s="185" t="s">
        <v>781</v>
      </c>
      <c r="H137" s="186">
        <v>10</v>
      </c>
      <c r="I137" s="187"/>
      <c r="J137" s="188">
        <f t="shared" si="0"/>
        <v>0</v>
      </c>
      <c r="K137" s="184" t="s">
        <v>19</v>
      </c>
      <c r="L137" s="43"/>
      <c r="M137" s="189" t="s">
        <v>19</v>
      </c>
      <c r="N137" s="190" t="s">
        <v>44</v>
      </c>
      <c r="O137" s="68"/>
      <c r="P137" s="191">
        <f t="shared" si="1"/>
        <v>0</v>
      </c>
      <c r="Q137" s="191">
        <v>0</v>
      </c>
      <c r="R137" s="191">
        <f t="shared" si="2"/>
        <v>0</v>
      </c>
      <c r="S137" s="191">
        <v>0</v>
      </c>
      <c r="T137" s="192">
        <f t="shared" si="3"/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193" t="s">
        <v>656</v>
      </c>
      <c r="AT137" s="193" t="s">
        <v>136</v>
      </c>
      <c r="AU137" s="193" t="s">
        <v>88</v>
      </c>
      <c r="AY137" s="21" t="s">
        <v>131</v>
      </c>
      <c r="BE137" s="194">
        <f t="shared" si="4"/>
        <v>0</v>
      </c>
      <c r="BF137" s="194">
        <f t="shared" si="5"/>
        <v>0</v>
      </c>
      <c r="BG137" s="194">
        <f t="shared" si="6"/>
        <v>0</v>
      </c>
      <c r="BH137" s="194">
        <f t="shared" si="7"/>
        <v>0</v>
      </c>
      <c r="BI137" s="194">
        <f t="shared" si="8"/>
        <v>0</v>
      </c>
      <c r="BJ137" s="21" t="s">
        <v>88</v>
      </c>
      <c r="BK137" s="194">
        <f t="shared" si="9"/>
        <v>0</v>
      </c>
      <c r="BL137" s="21" t="s">
        <v>656</v>
      </c>
      <c r="BM137" s="193" t="s">
        <v>284</v>
      </c>
    </row>
    <row r="138" spans="1:65" s="12" customFormat="1" ht="22.9" customHeight="1">
      <c r="B138" s="166"/>
      <c r="C138" s="167"/>
      <c r="D138" s="168" t="s">
        <v>71</v>
      </c>
      <c r="E138" s="180" t="s">
        <v>806</v>
      </c>
      <c r="F138" s="180" t="s">
        <v>807</v>
      </c>
      <c r="G138" s="167"/>
      <c r="H138" s="167"/>
      <c r="I138" s="170"/>
      <c r="J138" s="181">
        <f>BK138</f>
        <v>0</v>
      </c>
      <c r="K138" s="167"/>
      <c r="L138" s="172"/>
      <c r="M138" s="173"/>
      <c r="N138" s="174"/>
      <c r="O138" s="174"/>
      <c r="P138" s="175">
        <f>P139+P143+P154+P158+P170+P177+P182</f>
        <v>0</v>
      </c>
      <c r="Q138" s="174"/>
      <c r="R138" s="175">
        <f>R139+R143+R154+R158+R170+R177+R182</f>
        <v>0</v>
      </c>
      <c r="S138" s="174"/>
      <c r="T138" s="176">
        <f>T139+T143+T154+T158+T170+T177+T182</f>
        <v>0</v>
      </c>
      <c r="AR138" s="177" t="s">
        <v>80</v>
      </c>
      <c r="AT138" s="178" t="s">
        <v>71</v>
      </c>
      <c r="AU138" s="178" t="s">
        <v>80</v>
      </c>
      <c r="AY138" s="177" t="s">
        <v>131</v>
      </c>
      <c r="BK138" s="179">
        <f>BK139+BK143+BK154+BK158+BK170+BK177+BK182</f>
        <v>0</v>
      </c>
    </row>
    <row r="139" spans="1:65" s="12" customFormat="1" ht="20.85" customHeight="1">
      <c r="B139" s="166"/>
      <c r="C139" s="167"/>
      <c r="D139" s="168" t="s">
        <v>71</v>
      </c>
      <c r="E139" s="180" t="s">
        <v>808</v>
      </c>
      <c r="F139" s="180" t="s">
        <v>809</v>
      </c>
      <c r="G139" s="167"/>
      <c r="H139" s="167"/>
      <c r="I139" s="170"/>
      <c r="J139" s="181">
        <f>BK139</f>
        <v>0</v>
      </c>
      <c r="K139" s="167"/>
      <c r="L139" s="172"/>
      <c r="M139" s="173"/>
      <c r="N139" s="174"/>
      <c r="O139" s="174"/>
      <c r="P139" s="175">
        <f>SUM(P140:P142)</f>
        <v>0</v>
      </c>
      <c r="Q139" s="174"/>
      <c r="R139" s="175">
        <f>SUM(R140:R142)</f>
        <v>0</v>
      </c>
      <c r="S139" s="174"/>
      <c r="T139" s="176">
        <f>SUM(T140:T142)</f>
        <v>0</v>
      </c>
      <c r="AR139" s="177" t="s">
        <v>80</v>
      </c>
      <c r="AT139" s="178" t="s">
        <v>71</v>
      </c>
      <c r="AU139" s="178" t="s">
        <v>88</v>
      </c>
      <c r="AY139" s="177" t="s">
        <v>131</v>
      </c>
      <c r="BK139" s="179">
        <f>SUM(BK140:BK142)</f>
        <v>0</v>
      </c>
    </row>
    <row r="140" spans="1:65" s="2" customFormat="1" ht="16.5" customHeight="1">
      <c r="A140" s="38"/>
      <c r="B140" s="39"/>
      <c r="C140" s="182" t="s">
        <v>217</v>
      </c>
      <c r="D140" s="182" t="s">
        <v>136</v>
      </c>
      <c r="E140" s="183" t="s">
        <v>810</v>
      </c>
      <c r="F140" s="184" t="s">
        <v>811</v>
      </c>
      <c r="G140" s="185" t="s">
        <v>781</v>
      </c>
      <c r="H140" s="186">
        <v>13</v>
      </c>
      <c r="I140" s="187"/>
      <c r="J140" s="188">
        <f>ROUND(I140*H140,2)</f>
        <v>0</v>
      </c>
      <c r="K140" s="184" t="s">
        <v>19</v>
      </c>
      <c r="L140" s="43"/>
      <c r="M140" s="189" t="s">
        <v>19</v>
      </c>
      <c r="N140" s="190" t="s">
        <v>44</v>
      </c>
      <c r="O140" s="68"/>
      <c r="P140" s="191">
        <f>O140*H140</f>
        <v>0</v>
      </c>
      <c r="Q140" s="191">
        <v>0</v>
      </c>
      <c r="R140" s="191">
        <f>Q140*H140</f>
        <v>0</v>
      </c>
      <c r="S140" s="191">
        <v>0</v>
      </c>
      <c r="T140" s="192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193" t="s">
        <v>656</v>
      </c>
      <c r="AT140" s="193" t="s">
        <v>136</v>
      </c>
      <c r="AU140" s="193" t="s">
        <v>142</v>
      </c>
      <c r="AY140" s="21" t="s">
        <v>131</v>
      </c>
      <c r="BE140" s="194">
        <f>IF(N140="základní",J140,0)</f>
        <v>0</v>
      </c>
      <c r="BF140" s="194">
        <f>IF(N140="snížená",J140,0)</f>
        <v>0</v>
      </c>
      <c r="BG140" s="194">
        <f>IF(N140="zákl. přenesená",J140,0)</f>
        <v>0</v>
      </c>
      <c r="BH140" s="194">
        <f>IF(N140="sníž. přenesená",J140,0)</f>
        <v>0</v>
      </c>
      <c r="BI140" s="194">
        <f>IF(N140="nulová",J140,0)</f>
        <v>0</v>
      </c>
      <c r="BJ140" s="21" t="s">
        <v>88</v>
      </c>
      <c r="BK140" s="194">
        <f>ROUND(I140*H140,2)</f>
        <v>0</v>
      </c>
      <c r="BL140" s="21" t="s">
        <v>656</v>
      </c>
      <c r="BM140" s="193" t="s">
        <v>299</v>
      </c>
    </row>
    <row r="141" spans="1:65" s="2" customFormat="1" ht="16.5" customHeight="1">
      <c r="A141" s="38"/>
      <c r="B141" s="39"/>
      <c r="C141" s="182" t="s">
        <v>226</v>
      </c>
      <c r="D141" s="182" t="s">
        <v>136</v>
      </c>
      <c r="E141" s="183" t="s">
        <v>812</v>
      </c>
      <c r="F141" s="184" t="s">
        <v>813</v>
      </c>
      <c r="G141" s="185" t="s">
        <v>781</v>
      </c>
      <c r="H141" s="186">
        <v>4</v>
      </c>
      <c r="I141" s="187"/>
      <c r="J141" s="188">
        <f>ROUND(I141*H141,2)</f>
        <v>0</v>
      </c>
      <c r="K141" s="184" t="s">
        <v>19</v>
      </c>
      <c r="L141" s="43"/>
      <c r="M141" s="189" t="s">
        <v>19</v>
      </c>
      <c r="N141" s="190" t="s">
        <v>44</v>
      </c>
      <c r="O141" s="68"/>
      <c r="P141" s="191">
        <f>O141*H141</f>
        <v>0</v>
      </c>
      <c r="Q141" s="191">
        <v>0</v>
      </c>
      <c r="R141" s="191">
        <f>Q141*H141</f>
        <v>0</v>
      </c>
      <c r="S141" s="191">
        <v>0</v>
      </c>
      <c r="T141" s="192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193" t="s">
        <v>656</v>
      </c>
      <c r="AT141" s="193" t="s">
        <v>136</v>
      </c>
      <c r="AU141" s="193" t="s">
        <v>142</v>
      </c>
      <c r="AY141" s="21" t="s">
        <v>131</v>
      </c>
      <c r="BE141" s="194">
        <f>IF(N141="základní",J141,0)</f>
        <v>0</v>
      </c>
      <c r="BF141" s="194">
        <f>IF(N141="snížená",J141,0)</f>
        <v>0</v>
      </c>
      <c r="BG141" s="194">
        <f>IF(N141="zákl. přenesená",J141,0)</f>
        <v>0</v>
      </c>
      <c r="BH141" s="194">
        <f>IF(N141="sníž. přenesená",J141,0)</f>
        <v>0</v>
      </c>
      <c r="BI141" s="194">
        <f>IF(N141="nulová",J141,0)</f>
        <v>0</v>
      </c>
      <c r="BJ141" s="21" t="s">
        <v>88</v>
      </c>
      <c r="BK141" s="194">
        <f>ROUND(I141*H141,2)</f>
        <v>0</v>
      </c>
      <c r="BL141" s="21" t="s">
        <v>656</v>
      </c>
      <c r="BM141" s="193" t="s">
        <v>453</v>
      </c>
    </row>
    <row r="142" spans="1:65" s="2" customFormat="1" ht="16.5" customHeight="1">
      <c r="A142" s="38"/>
      <c r="B142" s="39"/>
      <c r="C142" s="182" t="s">
        <v>232</v>
      </c>
      <c r="D142" s="182" t="s">
        <v>136</v>
      </c>
      <c r="E142" s="183" t="s">
        <v>814</v>
      </c>
      <c r="F142" s="184" t="s">
        <v>815</v>
      </c>
      <c r="G142" s="185" t="s">
        <v>781</v>
      </c>
      <c r="H142" s="186">
        <v>1</v>
      </c>
      <c r="I142" s="187"/>
      <c r="J142" s="188">
        <f>ROUND(I142*H142,2)</f>
        <v>0</v>
      </c>
      <c r="K142" s="184" t="s">
        <v>19</v>
      </c>
      <c r="L142" s="43"/>
      <c r="M142" s="189" t="s">
        <v>19</v>
      </c>
      <c r="N142" s="190" t="s">
        <v>44</v>
      </c>
      <c r="O142" s="68"/>
      <c r="P142" s="191">
        <f>O142*H142</f>
        <v>0</v>
      </c>
      <c r="Q142" s="191">
        <v>0</v>
      </c>
      <c r="R142" s="191">
        <f>Q142*H142</f>
        <v>0</v>
      </c>
      <c r="S142" s="191">
        <v>0</v>
      </c>
      <c r="T142" s="192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193" t="s">
        <v>656</v>
      </c>
      <c r="AT142" s="193" t="s">
        <v>136</v>
      </c>
      <c r="AU142" s="193" t="s">
        <v>142</v>
      </c>
      <c r="AY142" s="21" t="s">
        <v>131</v>
      </c>
      <c r="BE142" s="194">
        <f>IF(N142="základní",J142,0)</f>
        <v>0</v>
      </c>
      <c r="BF142" s="194">
        <f>IF(N142="snížená",J142,0)</f>
        <v>0</v>
      </c>
      <c r="BG142" s="194">
        <f>IF(N142="zákl. přenesená",J142,0)</f>
        <v>0</v>
      </c>
      <c r="BH142" s="194">
        <f>IF(N142="sníž. přenesená",J142,0)</f>
        <v>0</v>
      </c>
      <c r="BI142" s="194">
        <f>IF(N142="nulová",J142,0)</f>
        <v>0</v>
      </c>
      <c r="BJ142" s="21" t="s">
        <v>88</v>
      </c>
      <c r="BK142" s="194">
        <f>ROUND(I142*H142,2)</f>
        <v>0</v>
      </c>
      <c r="BL142" s="21" t="s">
        <v>656</v>
      </c>
      <c r="BM142" s="193" t="s">
        <v>471</v>
      </c>
    </row>
    <row r="143" spans="1:65" s="12" customFormat="1" ht="20.85" customHeight="1">
      <c r="B143" s="166"/>
      <c r="C143" s="167"/>
      <c r="D143" s="168" t="s">
        <v>71</v>
      </c>
      <c r="E143" s="180" t="s">
        <v>816</v>
      </c>
      <c r="F143" s="180" t="s">
        <v>817</v>
      </c>
      <c r="G143" s="167"/>
      <c r="H143" s="167"/>
      <c r="I143" s="170"/>
      <c r="J143" s="181">
        <f>BK143</f>
        <v>0</v>
      </c>
      <c r="K143" s="167"/>
      <c r="L143" s="172"/>
      <c r="M143" s="173"/>
      <c r="N143" s="174"/>
      <c r="O143" s="174"/>
      <c r="P143" s="175">
        <f>P144+P146+P148+P150+P152</f>
        <v>0</v>
      </c>
      <c r="Q143" s="174"/>
      <c r="R143" s="175">
        <f>R144+R146+R148+R150+R152</f>
        <v>0</v>
      </c>
      <c r="S143" s="174"/>
      <c r="T143" s="176">
        <f>T144+T146+T148+T150+T152</f>
        <v>0</v>
      </c>
      <c r="AR143" s="177" t="s">
        <v>80</v>
      </c>
      <c r="AT143" s="178" t="s">
        <v>71</v>
      </c>
      <c r="AU143" s="178" t="s">
        <v>88</v>
      </c>
      <c r="AY143" s="177" t="s">
        <v>131</v>
      </c>
      <c r="BK143" s="179">
        <f>BK144+BK146+BK148+BK150+BK152</f>
        <v>0</v>
      </c>
    </row>
    <row r="144" spans="1:65" s="17" customFormat="1" ht="20.85" customHeight="1">
      <c r="B144" s="260"/>
      <c r="C144" s="261"/>
      <c r="D144" s="262" t="s">
        <v>71</v>
      </c>
      <c r="E144" s="262" t="s">
        <v>818</v>
      </c>
      <c r="F144" s="262" t="s">
        <v>819</v>
      </c>
      <c r="G144" s="261"/>
      <c r="H144" s="261"/>
      <c r="I144" s="263"/>
      <c r="J144" s="264">
        <f>BK144</f>
        <v>0</v>
      </c>
      <c r="K144" s="261"/>
      <c r="L144" s="265"/>
      <c r="M144" s="266"/>
      <c r="N144" s="267"/>
      <c r="O144" s="267"/>
      <c r="P144" s="268">
        <f>P145</f>
        <v>0</v>
      </c>
      <c r="Q144" s="267"/>
      <c r="R144" s="268">
        <f>R145</f>
        <v>0</v>
      </c>
      <c r="S144" s="267"/>
      <c r="T144" s="269">
        <f>T145</f>
        <v>0</v>
      </c>
      <c r="AR144" s="270" t="s">
        <v>80</v>
      </c>
      <c r="AT144" s="271" t="s">
        <v>71</v>
      </c>
      <c r="AU144" s="271" t="s">
        <v>142</v>
      </c>
      <c r="AY144" s="270" t="s">
        <v>131</v>
      </c>
      <c r="BK144" s="272">
        <f>BK145</f>
        <v>0</v>
      </c>
    </row>
    <row r="145" spans="1:65" s="2" customFormat="1" ht="24.2" customHeight="1">
      <c r="A145" s="38"/>
      <c r="B145" s="39"/>
      <c r="C145" s="182" t="s">
        <v>229</v>
      </c>
      <c r="D145" s="182" t="s">
        <v>136</v>
      </c>
      <c r="E145" s="183" t="s">
        <v>820</v>
      </c>
      <c r="F145" s="184" t="s">
        <v>821</v>
      </c>
      <c r="G145" s="185" t="s">
        <v>781</v>
      </c>
      <c r="H145" s="186">
        <v>1</v>
      </c>
      <c r="I145" s="187"/>
      <c r="J145" s="188">
        <f>ROUND(I145*H145,2)</f>
        <v>0</v>
      </c>
      <c r="K145" s="184" t="s">
        <v>19</v>
      </c>
      <c r="L145" s="43"/>
      <c r="M145" s="189" t="s">
        <v>19</v>
      </c>
      <c r="N145" s="190" t="s">
        <v>44</v>
      </c>
      <c r="O145" s="68"/>
      <c r="P145" s="191">
        <f>O145*H145</f>
        <v>0</v>
      </c>
      <c r="Q145" s="191">
        <v>0</v>
      </c>
      <c r="R145" s="191">
        <f>Q145*H145</f>
        <v>0</v>
      </c>
      <c r="S145" s="191">
        <v>0</v>
      </c>
      <c r="T145" s="192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193" t="s">
        <v>656</v>
      </c>
      <c r="AT145" s="193" t="s">
        <v>136</v>
      </c>
      <c r="AU145" s="193" t="s">
        <v>141</v>
      </c>
      <c r="AY145" s="21" t="s">
        <v>131</v>
      </c>
      <c r="BE145" s="194">
        <f>IF(N145="základní",J145,0)</f>
        <v>0</v>
      </c>
      <c r="BF145" s="194">
        <f>IF(N145="snížená",J145,0)</f>
        <v>0</v>
      </c>
      <c r="BG145" s="194">
        <f>IF(N145="zákl. přenesená",J145,0)</f>
        <v>0</v>
      </c>
      <c r="BH145" s="194">
        <f>IF(N145="sníž. přenesená",J145,0)</f>
        <v>0</v>
      </c>
      <c r="BI145" s="194">
        <f>IF(N145="nulová",J145,0)</f>
        <v>0</v>
      </c>
      <c r="BJ145" s="21" t="s">
        <v>88</v>
      </c>
      <c r="BK145" s="194">
        <f>ROUND(I145*H145,2)</f>
        <v>0</v>
      </c>
      <c r="BL145" s="21" t="s">
        <v>656</v>
      </c>
      <c r="BM145" s="193" t="s">
        <v>235</v>
      </c>
    </row>
    <row r="146" spans="1:65" s="17" customFormat="1" ht="20.85" customHeight="1">
      <c r="B146" s="260"/>
      <c r="C146" s="261"/>
      <c r="D146" s="262" t="s">
        <v>71</v>
      </c>
      <c r="E146" s="262" t="s">
        <v>822</v>
      </c>
      <c r="F146" s="262" t="s">
        <v>823</v>
      </c>
      <c r="G146" s="261"/>
      <c r="H146" s="261"/>
      <c r="I146" s="263"/>
      <c r="J146" s="264">
        <f>BK146</f>
        <v>0</v>
      </c>
      <c r="K146" s="261"/>
      <c r="L146" s="265"/>
      <c r="M146" s="266"/>
      <c r="N146" s="267"/>
      <c r="O146" s="267"/>
      <c r="P146" s="268">
        <f>P147</f>
        <v>0</v>
      </c>
      <c r="Q146" s="267"/>
      <c r="R146" s="268">
        <f>R147</f>
        <v>0</v>
      </c>
      <c r="S146" s="267"/>
      <c r="T146" s="269">
        <f>T147</f>
        <v>0</v>
      </c>
      <c r="AR146" s="270" t="s">
        <v>80</v>
      </c>
      <c r="AT146" s="271" t="s">
        <v>71</v>
      </c>
      <c r="AU146" s="271" t="s">
        <v>142</v>
      </c>
      <c r="AY146" s="270" t="s">
        <v>131</v>
      </c>
      <c r="BK146" s="272">
        <f>BK147</f>
        <v>0</v>
      </c>
    </row>
    <row r="147" spans="1:65" s="2" customFormat="1" ht="21.75" customHeight="1">
      <c r="A147" s="38"/>
      <c r="B147" s="39"/>
      <c r="C147" s="182" t="s">
        <v>241</v>
      </c>
      <c r="D147" s="182" t="s">
        <v>136</v>
      </c>
      <c r="E147" s="183" t="s">
        <v>824</v>
      </c>
      <c r="F147" s="184" t="s">
        <v>825</v>
      </c>
      <c r="G147" s="185" t="s">
        <v>781</v>
      </c>
      <c r="H147" s="186">
        <v>1</v>
      </c>
      <c r="I147" s="187"/>
      <c r="J147" s="188">
        <f>ROUND(I147*H147,2)</f>
        <v>0</v>
      </c>
      <c r="K147" s="184" t="s">
        <v>19</v>
      </c>
      <c r="L147" s="43"/>
      <c r="M147" s="189" t="s">
        <v>19</v>
      </c>
      <c r="N147" s="190" t="s">
        <v>44</v>
      </c>
      <c r="O147" s="68"/>
      <c r="P147" s="191">
        <f>O147*H147</f>
        <v>0</v>
      </c>
      <c r="Q147" s="191">
        <v>0</v>
      </c>
      <c r="R147" s="191">
        <f>Q147*H147</f>
        <v>0</v>
      </c>
      <c r="S147" s="191">
        <v>0</v>
      </c>
      <c r="T147" s="192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193" t="s">
        <v>656</v>
      </c>
      <c r="AT147" s="193" t="s">
        <v>136</v>
      </c>
      <c r="AU147" s="193" t="s">
        <v>141</v>
      </c>
      <c r="AY147" s="21" t="s">
        <v>131</v>
      </c>
      <c r="BE147" s="194">
        <f>IF(N147="základní",J147,0)</f>
        <v>0</v>
      </c>
      <c r="BF147" s="194">
        <f>IF(N147="snížená",J147,0)</f>
        <v>0</v>
      </c>
      <c r="BG147" s="194">
        <f>IF(N147="zákl. přenesená",J147,0)</f>
        <v>0</v>
      </c>
      <c r="BH147" s="194">
        <f>IF(N147="sníž. přenesená",J147,0)</f>
        <v>0</v>
      </c>
      <c r="BI147" s="194">
        <f>IF(N147="nulová",J147,0)</f>
        <v>0</v>
      </c>
      <c r="BJ147" s="21" t="s">
        <v>88</v>
      </c>
      <c r="BK147" s="194">
        <f>ROUND(I147*H147,2)</f>
        <v>0</v>
      </c>
      <c r="BL147" s="21" t="s">
        <v>656</v>
      </c>
      <c r="BM147" s="193" t="s">
        <v>494</v>
      </c>
    </row>
    <row r="148" spans="1:65" s="17" customFormat="1" ht="20.85" customHeight="1">
      <c r="B148" s="260"/>
      <c r="C148" s="261"/>
      <c r="D148" s="262" t="s">
        <v>71</v>
      </c>
      <c r="E148" s="262" t="s">
        <v>826</v>
      </c>
      <c r="F148" s="262" t="s">
        <v>827</v>
      </c>
      <c r="G148" s="261"/>
      <c r="H148" s="261"/>
      <c r="I148" s="263"/>
      <c r="J148" s="264">
        <f>BK148</f>
        <v>0</v>
      </c>
      <c r="K148" s="261"/>
      <c r="L148" s="265"/>
      <c r="M148" s="266"/>
      <c r="N148" s="267"/>
      <c r="O148" s="267"/>
      <c r="P148" s="268">
        <f>P149</f>
        <v>0</v>
      </c>
      <c r="Q148" s="267"/>
      <c r="R148" s="268">
        <f>R149</f>
        <v>0</v>
      </c>
      <c r="S148" s="267"/>
      <c r="T148" s="269">
        <f>T149</f>
        <v>0</v>
      </c>
      <c r="AR148" s="270" t="s">
        <v>80</v>
      </c>
      <c r="AT148" s="271" t="s">
        <v>71</v>
      </c>
      <c r="AU148" s="271" t="s">
        <v>142</v>
      </c>
      <c r="AY148" s="270" t="s">
        <v>131</v>
      </c>
      <c r="BK148" s="272">
        <f>BK149</f>
        <v>0</v>
      </c>
    </row>
    <row r="149" spans="1:65" s="2" customFormat="1" ht="24.2" customHeight="1">
      <c r="A149" s="38"/>
      <c r="B149" s="39"/>
      <c r="C149" s="182" t="s">
        <v>249</v>
      </c>
      <c r="D149" s="182" t="s">
        <v>136</v>
      </c>
      <c r="E149" s="183" t="s">
        <v>828</v>
      </c>
      <c r="F149" s="184" t="s">
        <v>829</v>
      </c>
      <c r="G149" s="185" t="s">
        <v>781</v>
      </c>
      <c r="H149" s="186">
        <v>2</v>
      </c>
      <c r="I149" s="187"/>
      <c r="J149" s="188">
        <f>ROUND(I149*H149,2)</f>
        <v>0</v>
      </c>
      <c r="K149" s="184" t="s">
        <v>19</v>
      </c>
      <c r="L149" s="43"/>
      <c r="M149" s="189" t="s">
        <v>19</v>
      </c>
      <c r="N149" s="190" t="s">
        <v>44</v>
      </c>
      <c r="O149" s="68"/>
      <c r="P149" s="191">
        <f>O149*H149</f>
        <v>0</v>
      </c>
      <c r="Q149" s="191">
        <v>0</v>
      </c>
      <c r="R149" s="191">
        <f>Q149*H149</f>
        <v>0</v>
      </c>
      <c r="S149" s="191">
        <v>0</v>
      </c>
      <c r="T149" s="192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193" t="s">
        <v>656</v>
      </c>
      <c r="AT149" s="193" t="s">
        <v>136</v>
      </c>
      <c r="AU149" s="193" t="s">
        <v>141</v>
      </c>
      <c r="AY149" s="21" t="s">
        <v>131</v>
      </c>
      <c r="BE149" s="194">
        <f>IF(N149="základní",J149,0)</f>
        <v>0</v>
      </c>
      <c r="BF149" s="194">
        <f>IF(N149="snížená",J149,0)</f>
        <v>0</v>
      </c>
      <c r="BG149" s="194">
        <f>IF(N149="zákl. přenesená",J149,0)</f>
        <v>0</v>
      </c>
      <c r="BH149" s="194">
        <f>IF(N149="sníž. přenesená",J149,0)</f>
        <v>0</v>
      </c>
      <c r="BI149" s="194">
        <f>IF(N149="nulová",J149,0)</f>
        <v>0</v>
      </c>
      <c r="BJ149" s="21" t="s">
        <v>88</v>
      </c>
      <c r="BK149" s="194">
        <f>ROUND(I149*H149,2)</f>
        <v>0</v>
      </c>
      <c r="BL149" s="21" t="s">
        <v>656</v>
      </c>
      <c r="BM149" s="193" t="s">
        <v>508</v>
      </c>
    </row>
    <row r="150" spans="1:65" s="17" customFormat="1" ht="20.85" customHeight="1">
      <c r="B150" s="260"/>
      <c r="C150" s="261"/>
      <c r="D150" s="262" t="s">
        <v>71</v>
      </c>
      <c r="E150" s="262" t="s">
        <v>830</v>
      </c>
      <c r="F150" s="262" t="s">
        <v>831</v>
      </c>
      <c r="G150" s="261"/>
      <c r="H150" s="261"/>
      <c r="I150" s="263"/>
      <c r="J150" s="264">
        <f>BK150</f>
        <v>0</v>
      </c>
      <c r="K150" s="261"/>
      <c r="L150" s="265"/>
      <c r="M150" s="266"/>
      <c r="N150" s="267"/>
      <c r="O150" s="267"/>
      <c r="P150" s="268">
        <f>P151</f>
        <v>0</v>
      </c>
      <c r="Q150" s="267"/>
      <c r="R150" s="268">
        <f>R151</f>
        <v>0</v>
      </c>
      <c r="S150" s="267"/>
      <c r="T150" s="269">
        <f>T151</f>
        <v>0</v>
      </c>
      <c r="AR150" s="270" t="s">
        <v>80</v>
      </c>
      <c r="AT150" s="271" t="s">
        <v>71</v>
      </c>
      <c r="AU150" s="271" t="s">
        <v>142</v>
      </c>
      <c r="AY150" s="270" t="s">
        <v>131</v>
      </c>
      <c r="BK150" s="272">
        <f>BK151</f>
        <v>0</v>
      </c>
    </row>
    <row r="151" spans="1:65" s="2" customFormat="1" ht="24.2" customHeight="1">
      <c r="A151" s="38"/>
      <c r="B151" s="39"/>
      <c r="C151" s="182" t="s">
        <v>255</v>
      </c>
      <c r="D151" s="182" t="s">
        <v>136</v>
      </c>
      <c r="E151" s="183" t="s">
        <v>832</v>
      </c>
      <c r="F151" s="184" t="s">
        <v>833</v>
      </c>
      <c r="G151" s="185" t="s">
        <v>781</v>
      </c>
      <c r="H151" s="186">
        <v>10</v>
      </c>
      <c r="I151" s="187"/>
      <c r="J151" s="188">
        <f>ROUND(I151*H151,2)</f>
        <v>0</v>
      </c>
      <c r="K151" s="184" t="s">
        <v>19</v>
      </c>
      <c r="L151" s="43"/>
      <c r="M151" s="189" t="s">
        <v>19</v>
      </c>
      <c r="N151" s="190" t="s">
        <v>44</v>
      </c>
      <c r="O151" s="68"/>
      <c r="P151" s="191">
        <f>O151*H151</f>
        <v>0</v>
      </c>
      <c r="Q151" s="191">
        <v>0</v>
      </c>
      <c r="R151" s="191">
        <f>Q151*H151</f>
        <v>0</v>
      </c>
      <c r="S151" s="191">
        <v>0</v>
      </c>
      <c r="T151" s="192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193" t="s">
        <v>656</v>
      </c>
      <c r="AT151" s="193" t="s">
        <v>136</v>
      </c>
      <c r="AU151" s="193" t="s">
        <v>141</v>
      </c>
      <c r="AY151" s="21" t="s">
        <v>131</v>
      </c>
      <c r="BE151" s="194">
        <f>IF(N151="základní",J151,0)</f>
        <v>0</v>
      </c>
      <c r="BF151" s="194">
        <f>IF(N151="snížená",J151,0)</f>
        <v>0</v>
      </c>
      <c r="BG151" s="194">
        <f>IF(N151="zákl. přenesená",J151,0)</f>
        <v>0</v>
      </c>
      <c r="BH151" s="194">
        <f>IF(N151="sníž. přenesená",J151,0)</f>
        <v>0</v>
      </c>
      <c r="BI151" s="194">
        <f>IF(N151="nulová",J151,0)</f>
        <v>0</v>
      </c>
      <c r="BJ151" s="21" t="s">
        <v>88</v>
      </c>
      <c r="BK151" s="194">
        <f>ROUND(I151*H151,2)</f>
        <v>0</v>
      </c>
      <c r="BL151" s="21" t="s">
        <v>656</v>
      </c>
      <c r="BM151" s="193" t="s">
        <v>522</v>
      </c>
    </row>
    <row r="152" spans="1:65" s="17" customFormat="1" ht="20.85" customHeight="1">
      <c r="B152" s="260"/>
      <c r="C152" s="261"/>
      <c r="D152" s="262" t="s">
        <v>71</v>
      </c>
      <c r="E152" s="262" t="s">
        <v>834</v>
      </c>
      <c r="F152" s="262" t="s">
        <v>835</v>
      </c>
      <c r="G152" s="261"/>
      <c r="H152" s="261"/>
      <c r="I152" s="263"/>
      <c r="J152" s="264">
        <f>BK152</f>
        <v>0</v>
      </c>
      <c r="K152" s="261"/>
      <c r="L152" s="265"/>
      <c r="M152" s="266"/>
      <c r="N152" s="267"/>
      <c r="O152" s="267"/>
      <c r="P152" s="268">
        <f>P153</f>
        <v>0</v>
      </c>
      <c r="Q152" s="267"/>
      <c r="R152" s="268">
        <f>R153</f>
        <v>0</v>
      </c>
      <c r="S152" s="267"/>
      <c r="T152" s="269">
        <f>T153</f>
        <v>0</v>
      </c>
      <c r="AR152" s="270" t="s">
        <v>80</v>
      </c>
      <c r="AT152" s="271" t="s">
        <v>71</v>
      </c>
      <c r="AU152" s="271" t="s">
        <v>142</v>
      </c>
      <c r="AY152" s="270" t="s">
        <v>131</v>
      </c>
      <c r="BK152" s="272">
        <f>BK153</f>
        <v>0</v>
      </c>
    </row>
    <row r="153" spans="1:65" s="2" customFormat="1" ht="24.2" customHeight="1">
      <c r="A153" s="38"/>
      <c r="B153" s="39"/>
      <c r="C153" s="182" t="s">
        <v>262</v>
      </c>
      <c r="D153" s="182" t="s">
        <v>136</v>
      </c>
      <c r="E153" s="183" t="s">
        <v>836</v>
      </c>
      <c r="F153" s="184" t="s">
        <v>837</v>
      </c>
      <c r="G153" s="185" t="s">
        <v>781</v>
      </c>
      <c r="H153" s="186">
        <v>11</v>
      </c>
      <c r="I153" s="187"/>
      <c r="J153" s="188">
        <f>ROUND(I153*H153,2)</f>
        <v>0</v>
      </c>
      <c r="K153" s="184" t="s">
        <v>19</v>
      </c>
      <c r="L153" s="43"/>
      <c r="M153" s="189" t="s">
        <v>19</v>
      </c>
      <c r="N153" s="190" t="s">
        <v>44</v>
      </c>
      <c r="O153" s="68"/>
      <c r="P153" s="191">
        <f>O153*H153</f>
        <v>0</v>
      </c>
      <c r="Q153" s="191">
        <v>0</v>
      </c>
      <c r="R153" s="191">
        <f>Q153*H153</f>
        <v>0</v>
      </c>
      <c r="S153" s="191">
        <v>0</v>
      </c>
      <c r="T153" s="192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93" t="s">
        <v>656</v>
      </c>
      <c r="AT153" s="193" t="s">
        <v>136</v>
      </c>
      <c r="AU153" s="193" t="s">
        <v>141</v>
      </c>
      <c r="AY153" s="21" t="s">
        <v>131</v>
      </c>
      <c r="BE153" s="194">
        <f>IF(N153="základní",J153,0)</f>
        <v>0</v>
      </c>
      <c r="BF153" s="194">
        <f>IF(N153="snížená",J153,0)</f>
        <v>0</v>
      </c>
      <c r="BG153" s="194">
        <f>IF(N153="zákl. přenesená",J153,0)</f>
        <v>0</v>
      </c>
      <c r="BH153" s="194">
        <f>IF(N153="sníž. přenesená",J153,0)</f>
        <v>0</v>
      </c>
      <c r="BI153" s="194">
        <f>IF(N153="nulová",J153,0)</f>
        <v>0</v>
      </c>
      <c r="BJ153" s="21" t="s">
        <v>88</v>
      </c>
      <c r="BK153" s="194">
        <f>ROUND(I153*H153,2)</f>
        <v>0</v>
      </c>
      <c r="BL153" s="21" t="s">
        <v>656</v>
      </c>
      <c r="BM153" s="193" t="s">
        <v>529</v>
      </c>
    </row>
    <row r="154" spans="1:65" s="12" customFormat="1" ht="20.85" customHeight="1">
      <c r="B154" s="166"/>
      <c r="C154" s="167"/>
      <c r="D154" s="168" t="s">
        <v>71</v>
      </c>
      <c r="E154" s="180" t="s">
        <v>838</v>
      </c>
      <c r="F154" s="180" t="s">
        <v>839</v>
      </c>
      <c r="G154" s="167"/>
      <c r="H154" s="167"/>
      <c r="I154" s="170"/>
      <c r="J154" s="181">
        <f>BK154</f>
        <v>0</v>
      </c>
      <c r="K154" s="167"/>
      <c r="L154" s="172"/>
      <c r="M154" s="173"/>
      <c r="N154" s="174"/>
      <c r="O154" s="174"/>
      <c r="P154" s="175">
        <f>SUM(P155:P157)</f>
        <v>0</v>
      </c>
      <c r="Q154" s="174"/>
      <c r="R154" s="175">
        <f>SUM(R155:R157)</f>
        <v>0</v>
      </c>
      <c r="S154" s="174"/>
      <c r="T154" s="176">
        <f>SUM(T155:T157)</f>
        <v>0</v>
      </c>
      <c r="AR154" s="177" t="s">
        <v>80</v>
      </c>
      <c r="AT154" s="178" t="s">
        <v>71</v>
      </c>
      <c r="AU154" s="178" t="s">
        <v>88</v>
      </c>
      <c r="AY154" s="177" t="s">
        <v>131</v>
      </c>
      <c r="BK154" s="179">
        <f>SUM(BK155:BK157)</f>
        <v>0</v>
      </c>
    </row>
    <row r="155" spans="1:65" s="2" customFormat="1" ht="21.75" customHeight="1">
      <c r="A155" s="38"/>
      <c r="B155" s="39"/>
      <c r="C155" s="182" t="s">
        <v>7</v>
      </c>
      <c r="D155" s="182" t="s">
        <v>136</v>
      </c>
      <c r="E155" s="183" t="s">
        <v>840</v>
      </c>
      <c r="F155" s="184" t="s">
        <v>841</v>
      </c>
      <c r="G155" s="185" t="s">
        <v>781</v>
      </c>
      <c r="H155" s="186">
        <v>3</v>
      </c>
      <c r="I155" s="187"/>
      <c r="J155" s="188">
        <f>ROUND(I155*H155,2)</f>
        <v>0</v>
      </c>
      <c r="K155" s="184" t="s">
        <v>19</v>
      </c>
      <c r="L155" s="43"/>
      <c r="M155" s="189" t="s">
        <v>19</v>
      </c>
      <c r="N155" s="190" t="s">
        <v>44</v>
      </c>
      <c r="O155" s="68"/>
      <c r="P155" s="191">
        <f>O155*H155</f>
        <v>0</v>
      </c>
      <c r="Q155" s="191">
        <v>0</v>
      </c>
      <c r="R155" s="191">
        <f>Q155*H155</f>
        <v>0</v>
      </c>
      <c r="S155" s="191">
        <v>0</v>
      </c>
      <c r="T155" s="192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193" t="s">
        <v>656</v>
      </c>
      <c r="AT155" s="193" t="s">
        <v>136</v>
      </c>
      <c r="AU155" s="193" t="s">
        <v>142</v>
      </c>
      <c r="AY155" s="21" t="s">
        <v>131</v>
      </c>
      <c r="BE155" s="194">
        <f>IF(N155="základní",J155,0)</f>
        <v>0</v>
      </c>
      <c r="BF155" s="194">
        <f>IF(N155="snížená",J155,0)</f>
        <v>0</v>
      </c>
      <c r="BG155" s="194">
        <f>IF(N155="zákl. přenesená",J155,0)</f>
        <v>0</v>
      </c>
      <c r="BH155" s="194">
        <f>IF(N155="sníž. přenesená",J155,0)</f>
        <v>0</v>
      </c>
      <c r="BI155" s="194">
        <f>IF(N155="nulová",J155,0)</f>
        <v>0</v>
      </c>
      <c r="BJ155" s="21" t="s">
        <v>88</v>
      </c>
      <c r="BK155" s="194">
        <f>ROUND(I155*H155,2)</f>
        <v>0</v>
      </c>
      <c r="BL155" s="21" t="s">
        <v>656</v>
      </c>
      <c r="BM155" s="193" t="s">
        <v>534</v>
      </c>
    </row>
    <row r="156" spans="1:65" s="2" customFormat="1" ht="21.75" customHeight="1">
      <c r="A156" s="38"/>
      <c r="B156" s="39"/>
      <c r="C156" s="182" t="s">
        <v>273</v>
      </c>
      <c r="D156" s="182" t="s">
        <v>136</v>
      </c>
      <c r="E156" s="183" t="s">
        <v>842</v>
      </c>
      <c r="F156" s="184" t="s">
        <v>843</v>
      </c>
      <c r="G156" s="185" t="s">
        <v>781</v>
      </c>
      <c r="H156" s="186">
        <v>1</v>
      </c>
      <c r="I156" s="187"/>
      <c r="J156" s="188">
        <f>ROUND(I156*H156,2)</f>
        <v>0</v>
      </c>
      <c r="K156" s="184" t="s">
        <v>19</v>
      </c>
      <c r="L156" s="43"/>
      <c r="M156" s="189" t="s">
        <v>19</v>
      </c>
      <c r="N156" s="190" t="s">
        <v>44</v>
      </c>
      <c r="O156" s="68"/>
      <c r="P156" s="191">
        <f>O156*H156</f>
        <v>0</v>
      </c>
      <c r="Q156" s="191">
        <v>0</v>
      </c>
      <c r="R156" s="191">
        <f>Q156*H156</f>
        <v>0</v>
      </c>
      <c r="S156" s="191">
        <v>0</v>
      </c>
      <c r="T156" s="192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193" t="s">
        <v>656</v>
      </c>
      <c r="AT156" s="193" t="s">
        <v>136</v>
      </c>
      <c r="AU156" s="193" t="s">
        <v>142</v>
      </c>
      <c r="AY156" s="21" t="s">
        <v>131</v>
      </c>
      <c r="BE156" s="194">
        <f>IF(N156="základní",J156,0)</f>
        <v>0</v>
      </c>
      <c r="BF156" s="194">
        <f>IF(N156="snížená",J156,0)</f>
        <v>0</v>
      </c>
      <c r="BG156" s="194">
        <f>IF(N156="zákl. přenesená",J156,0)</f>
        <v>0</v>
      </c>
      <c r="BH156" s="194">
        <f>IF(N156="sníž. přenesená",J156,0)</f>
        <v>0</v>
      </c>
      <c r="BI156" s="194">
        <f>IF(N156="nulová",J156,0)</f>
        <v>0</v>
      </c>
      <c r="BJ156" s="21" t="s">
        <v>88</v>
      </c>
      <c r="BK156" s="194">
        <f>ROUND(I156*H156,2)</f>
        <v>0</v>
      </c>
      <c r="BL156" s="21" t="s">
        <v>656</v>
      </c>
      <c r="BM156" s="193" t="s">
        <v>548</v>
      </c>
    </row>
    <row r="157" spans="1:65" s="2" customFormat="1" ht="16.5" customHeight="1">
      <c r="A157" s="38"/>
      <c r="B157" s="39"/>
      <c r="C157" s="182" t="s">
        <v>278</v>
      </c>
      <c r="D157" s="182" t="s">
        <v>136</v>
      </c>
      <c r="E157" s="183" t="s">
        <v>844</v>
      </c>
      <c r="F157" s="184" t="s">
        <v>845</v>
      </c>
      <c r="G157" s="185" t="s">
        <v>781</v>
      </c>
      <c r="H157" s="186">
        <v>1</v>
      </c>
      <c r="I157" s="187"/>
      <c r="J157" s="188">
        <f>ROUND(I157*H157,2)</f>
        <v>0</v>
      </c>
      <c r="K157" s="184" t="s">
        <v>19</v>
      </c>
      <c r="L157" s="43"/>
      <c r="M157" s="189" t="s">
        <v>19</v>
      </c>
      <c r="N157" s="190" t="s">
        <v>44</v>
      </c>
      <c r="O157" s="68"/>
      <c r="P157" s="191">
        <f>O157*H157</f>
        <v>0</v>
      </c>
      <c r="Q157" s="191">
        <v>0</v>
      </c>
      <c r="R157" s="191">
        <f>Q157*H157</f>
        <v>0</v>
      </c>
      <c r="S157" s="191">
        <v>0</v>
      </c>
      <c r="T157" s="192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93" t="s">
        <v>656</v>
      </c>
      <c r="AT157" s="193" t="s">
        <v>136</v>
      </c>
      <c r="AU157" s="193" t="s">
        <v>142</v>
      </c>
      <c r="AY157" s="21" t="s">
        <v>131</v>
      </c>
      <c r="BE157" s="194">
        <f>IF(N157="základní",J157,0)</f>
        <v>0</v>
      </c>
      <c r="BF157" s="194">
        <f>IF(N157="snížená",J157,0)</f>
        <v>0</v>
      </c>
      <c r="BG157" s="194">
        <f>IF(N157="zákl. přenesená",J157,0)</f>
        <v>0</v>
      </c>
      <c r="BH157" s="194">
        <f>IF(N157="sníž. přenesená",J157,0)</f>
        <v>0</v>
      </c>
      <c r="BI157" s="194">
        <f>IF(N157="nulová",J157,0)</f>
        <v>0</v>
      </c>
      <c r="BJ157" s="21" t="s">
        <v>88</v>
      </c>
      <c r="BK157" s="194">
        <f>ROUND(I157*H157,2)</f>
        <v>0</v>
      </c>
      <c r="BL157" s="21" t="s">
        <v>656</v>
      </c>
      <c r="BM157" s="193" t="s">
        <v>559</v>
      </c>
    </row>
    <row r="158" spans="1:65" s="12" customFormat="1" ht="20.85" customHeight="1">
      <c r="B158" s="166"/>
      <c r="C158" s="167"/>
      <c r="D158" s="168" t="s">
        <v>71</v>
      </c>
      <c r="E158" s="180" t="s">
        <v>846</v>
      </c>
      <c r="F158" s="180" t="s">
        <v>847</v>
      </c>
      <c r="G158" s="167"/>
      <c r="H158" s="167"/>
      <c r="I158" s="170"/>
      <c r="J158" s="181">
        <f>BK158</f>
        <v>0</v>
      </c>
      <c r="K158" s="167"/>
      <c r="L158" s="172"/>
      <c r="M158" s="173"/>
      <c r="N158" s="174"/>
      <c r="O158" s="174"/>
      <c r="P158" s="175">
        <f>P159+P165+P168</f>
        <v>0</v>
      </c>
      <c r="Q158" s="174"/>
      <c r="R158" s="175">
        <f>R159+R165+R168</f>
        <v>0</v>
      </c>
      <c r="S158" s="174"/>
      <c r="T158" s="176">
        <f>T159+T165+T168</f>
        <v>0</v>
      </c>
      <c r="AR158" s="177" t="s">
        <v>80</v>
      </c>
      <c r="AT158" s="178" t="s">
        <v>71</v>
      </c>
      <c r="AU158" s="178" t="s">
        <v>88</v>
      </c>
      <c r="AY158" s="177" t="s">
        <v>131</v>
      </c>
      <c r="BK158" s="179">
        <f>BK159+BK165+BK168</f>
        <v>0</v>
      </c>
    </row>
    <row r="159" spans="1:65" s="17" customFormat="1" ht="20.85" customHeight="1">
      <c r="B159" s="260"/>
      <c r="C159" s="261"/>
      <c r="D159" s="262" t="s">
        <v>71</v>
      </c>
      <c r="E159" s="262" t="s">
        <v>848</v>
      </c>
      <c r="F159" s="262" t="s">
        <v>849</v>
      </c>
      <c r="G159" s="261"/>
      <c r="H159" s="261"/>
      <c r="I159" s="263"/>
      <c r="J159" s="264">
        <f>BK159</f>
        <v>0</v>
      </c>
      <c r="K159" s="261"/>
      <c r="L159" s="265"/>
      <c r="M159" s="266"/>
      <c r="N159" s="267"/>
      <c r="O159" s="267"/>
      <c r="P159" s="268">
        <f>SUM(P160:P164)</f>
        <v>0</v>
      </c>
      <c r="Q159" s="267"/>
      <c r="R159" s="268">
        <f>SUM(R160:R164)</f>
        <v>0</v>
      </c>
      <c r="S159" s="267"/>
      <c r="T159" s="269">
        <f>SUM(T160:T164)</f>
        <v>0</v>
      </c>
      <c r="AR159" s="270" t="s">
        <v>80</v>
      </c>
      <c r="AT159" s="271" t="s">
        <v>71</v>
      </c>
      <c r="AU159" s="271" t="s">
        <v>142</v>
      </c>
      <c r="AY159" s="270" t="s">
        <v>131</v>
      </c>
      <c r="BK159" s="272">
        <f>SUM(BK160:BK164)</f>
        <v>0</v>
      </c>
    </row>
    <row r="160" spans="1:65" s="2" customFormat="1" ht="16.5" customHeight="1">
      <c r="A160" s="38"/>
      <c r="B160" s="39"/>
      <c r="C160" s="182" t="s">
        <v>284</v>
      </c>
      <c r="D160" s="182" t="s">
        <v>136</v>
      </c>
      <c r="E160" s="183" t="s">
        <v>850</v>
      </c>
      <c r="F160" s="184" t="s">
        <v>851</v>
      </c>
      <c r="G160" s="185" t="s">
        <v>258</v>
      </c>
      <c r="H160" s="186">
        <v>28</v>
      </c>
      <c r="I160" s="187"/>
      <c r="J160" s="188">
        <f>ROUND(I160*H160,2)</f>
        <v>0</v>
      </c>
      <c r="K160" s="184" t="s">
        <v>19</v>
      </c>
      <c r="L160" s="43"/>
      <c r="M160" s="189" t="s">
        <v>19</v>
      </c>
      <c r="N160" s="190" t="s">
        <v>44</v>
      </c>
      <c r="O160" s="68"/>
      <c r="P160" s="191">
        <f>O160*H160</f>
        <v>0</v>
      </c>
      <c r="Q160" s="191">
        <v>0</v>
      </c>
      <c r="R160" s="191">
        <f>Q160*H160</f>
        <v>0</v>
      </c>
      <c r="S160" s="191">
        <v>0</v>
      </c>
      <c r="T160" s="192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193" t="s">
        <v>656</v>
      </c>
      <c r="AT160" s="193" t="s">
        <v>136</v>
      </c>
      <c r="AU160" s="193" t="s">
        <v>141</v>
      </c>
      <c r="AY160" s="21" t="s">
        <v>131</v>
      </c>
      <c r="BE160" s="194">
        <f>IF(N160="základní",J160,0)</f>
        <v>0</v>
      </c>
      <c r="BF160" s="194">
        <f>IF(N160="snížená",J160,0)</f>
        <v>0</v>
      </c>
      <c r="BG160" s="194">
        <f>IF(N160="zákl. přenesená",J160,0)</f>
        <v>0</v>
      </c>
      <c r="BH160" s="194">
        <f>IF(N160="sníž. přenesená",J160,0)</f>
        <v>0</v>
      </c>
      <c r="BI160" s="194">
        <f>IF(N160="nulová",J160,0)</f>
        <v>0</v>
      </c>
      <c r="BJ160" s="21" t="s">
        <v>88</v>
      </c>
      <c r="BK160" s="194">
        <f>ROUND(I160*H160,2)</f>
        <v>0</v>
      </c>
      <c r="BL160" s="21" t="s">
        <v>656</v>
      </c>
      <c r="BM160" s="193" t="s">
        <v>570</v>
      </c>
    </row>
    <row r="161" spans="1:65" s="2" customFormat="1" ht="16.5" customHeight="1">
      <c r="A161" s="38"/>
      <c r="B161" s="39"/>
      <c r="C161" s="182" t="s">
        <v>292</v>
      </c>
      <c r="D161" s="182" t="s">
        <v>136</v>
      </c>
      <c r="E161" s="183" t="s">
        <v>852</v>
      </c>
      <c r="F161" s="184" t="s">
        <v>853</v>
      </c>
      <c r="G161" s="185" t="s">
        <v>258</v>
      </c>
      <c r="H161" s="186">
        <v>12</v>
      </c>
      <c r="I161" s="187"/>
      <c r="J161" s="188">
        <f>ROUND(I161*H161,2)</f>
        <v>0</v>
      </c>
      <c r="K161" s="184" t="s">
        <v>19</v>
      </c>
      <c r="L161" s="43"/>
      <c r="M161" s="189" t="s">
        <v>19</v>
      </c>
      <c r="N161" s="190" t="s">
        <v>44</v>
      </c>
      <c r="O161" s="68"/>
      <c r="P161" s="191">
        <f>O161*H161</f>
        <v>0</v>
      </c>
      <c r="Q161" s="191">
        <v>0</v>
      </c>
      <c r="R161" s="191">
        <f>Q161*H161</f>
        <v>0</v>
      </c>
      <c r="S161" s="191">
        <v>0</v>
      </c>
      <c r="T161" s="192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193" t="s">
        <v>656</v>
      </c>
      <c r="AT161" s="193" t="s">
        <v>136</v>
      </c>
      <c r="AU161" s="193" t="s">
        <v>141</v>
      </c>
      <c r="AY161" s="21" t="s">
        <v>131</v>
      </c>
      <c r="BE161" s="194">
        <f>IF(N161="základní",J161,0)</f>
        <v>0</v>
      </c>
      <c r="BF161" s="194">
        <f>IF(N161="snížená",J161,0)</f>
        <v>0</v>
      </c>
      <c r="BG161" s="194">
        <f>IF(N161="zákl. přenesená",J161,0)</f>
        <v>0</v>
      </c>
      <c r="BH161" s="194">
        <f>IF(N161="sníž. přenesená",J161,0)</f>
        <v>0</v>
      </c>
      <c r="BI161" s="194">
        <f>IF(N161="nulová",J161,0)</f>
        <v>0</v>
      </c>
      <c r="BJ161" s="21" t="s">
        <v>88</v>
      </c>
      <c r="BK161" s="194">
        <f>ROUND(I161*H161,2)</f>
        <v>0</v>
      </c>
      <c r="BL161" s="21" t="s">
        <v>656</v>
      </c>
      <c r="BM161" s="193" t="s">
        <v>583</v>
      </c>
    </row>
    <row r="162" spans="1:65" s="2" customFormat="1" ht="16.5" customHeight="1">
      <c r="A162" s="38"/>
      <c r="B162" s="39"/>
      <c r="C162" s="182" t="s">
        <v>299</v>
      </c>
      <c r="D162" s="182" t="s">
        <v>136</v>
      </c>
      <c r="E162" s="183" t="s">
        <v>854</v>
      </c>
      <c r="F162" s="184" t="s">
        <v>855</v>
      </c>
      <c r="G162" s="185" t="s">
        <v>258</v>
      </c>
      <c r="H162" s="186">
        <v>52</v>
      </c>
      <c r="I162" s="187"/>
      <c r="J162" s="188">
        <f>ROUND(I162*H162,2)</f>
        <v>0</v>
      </c>
      <c r="K162" s="184" t="s">
        <v>19</v>
      </c>
      <c r="L162" s="43"/>
      <c r="M162" s="189" t="s">
        <v>19</v>
      </c>
      <c r="N162" s="190" t="s">
        <v>44</v>
      </c>
      <c r="O162" s="68"/>
      <c r="P162" s="191">
        <f>O162*H162</f>
        <v>0</v>
      </c>
      <c r="Q162" s="191">
        <v>0</v>
      </c>
      <c r="R162" s="191">
        <f>Q162*H162</f>
        <v>0</v>
      </c>
      <c r="S162" s="191">
        <v>0</v>
      </c>
      <c r="T162" s="192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193" t="s">
        <v>656</v>
      </c>
      <c r="AT162" s="193" t="s">
        <v>136</v>
      </c>
      <c r="AU162" s="193" t="s">
        <v>141</v>
      </c>
      <c r="AY162" s="21" t="s">
        <v>131</v>
      </c>
      <c r="BE162" s="194">
        <f>IF(N162="základní",J162,0)</f>
        <v>0</v>
      </c>
      <c r="BF162" s="194">
        <f>IF(N162="snížená",J162,0)</f>
        <v>0</v>
      </c>
      <c r="BG162" s="194">
        <f>IF(N162="zákl. přenesená",J162,0)</f>
        <v>0</v>
      </c>
      <c r="BH162" s="194">
        <f>IF(N162="sníž. přenesená",J162,0)</f>
        <v>0</v>
      </c>
      <c r="BI162" s="194">
        <f>IF(N162="nulová",J162,0)</f>
        <v>0</v>
      </c>
      <c r="BJ162" s="21" t="s">
        <v>88</v>
      </c>
      <c r="BK162" s="194">
        <f>ROUND(I162*H162,2)</f>
        <v>0</v>
      </c>
      <c r="BL162" s="21" t="s">
        <v>656</v>
      </c>
      <c r="BM162" s="193" t="s">
        <v>594</v>
      </c>
    </row>
    <row r="163" spans="1:65" s="2" customFormat="1" ht="16.5" customHeight="1">
      <c r="A163" s="38"/>
      <c r="B163" s="39"/>
      <c r="C163" s="182" t="s">
        <v>445</v>
      </c>
      <c r="D163" s="182" t="s">
        <v>136</v>
      </c>
      <c r="E163" s="183" t="s">
        <v>856</v>
      </c>
      <c r="F163" s="184" t="s">
        <v>857</v>
      </c>
      <c r="G163" s="185" t="s">
        <v>258</v>
      </c>
      <c r="H163" s="186">
        <v>105</v>
      </c>
      <c r="I163" s="187"/>
      <c r="J163" s="188">
        <f>ROUND(I163*H163,2)</f>
        <v>0</v>
      </c>
      <c r="K163" s="184" t="s">
        <v>19</v>
      </c>
      <c r="L163" s="43"/>
      <c r="M163" s="189" t="s">
        <v>19</v>
      </c>
      <c r="N163" s="190" t="s">
        <v>44</v>
      </c>
      <c r="O163" s="68"/>
      <c r="P163" s="191">
        <f>O163*H163</f>
        <v>0</v>
      </c>
      <c r="Q163" s="191">
        <v>0</v>
      </c>
      <c r="R163" s="191">
        <f>Q163*H163</f>
        <v>0</v>
      </c>
      <c r="S163" s="191">
        <v>0</v>
      </c>
      <c r="T163" s="192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193" t="s">
        <v>656</v>
      </c>
      <c r="AT163" s="193" t="s">
        <v>136</v>
      </c>
      <c r="AU163" s="193" t="s">
        <v>141</v>
      </c>
      <c r="AY163" s="21" t="s">
        <v>131</v>
      </c>
      <c r="BE163" s="194">
        <f>IF(N163="základní",J163,0)</f>
        <v>0</v>
      </c>
      <c r="BF163" s="194">
        <f>IF(N163="snížená",J163,0)</f>
        <v>0</v>
      </c>
      <c r="BG163" s="194">
        <f>IF(N163="zákl. přenesená",J163,0)</f>
        <v>0</v>
      </c>
      <c r="BH163" s="194">
        <f>IF(N163="sníž. přenesená",J163,0)</f>
        <v>0</v>
      </c>
      <c r="BI163" s="194">
        <f>IF(N163="nulová",J163,0)</f>
        <v>0</v>
      </c>
      <c r="BJ163" s="21" t="s">
        <v>88</v>
      </c>
      <c r="BK163" s="194">
        <f>ROUND(I163*H163,2)</f>
        <v>0</v>
      </c>
      <c r="BL163" s="21" t="s">
        <v>656</v>
      </c>
      <c r="BM163" s="193" t="s">
        <v>605</v>
      </c>
    </row>
    <row r="164" spans="1:65" s="2" customFormat="1" ht="16.5" customHeight="1">
      <c r="A164" s="38"/>
      <c r="B164" s="39"/>
      <c r="C164" s="182" t="s">
        <v>453</v>
      </c>
      <c r="D164" s="182" t="s">
        <v>136</v>
      </c>
      <c r="E164" s="183" t="s">
        <v>858</v>
      </c>
      <c r="F164" s="184" t="s">
        <v>859</v>
      </c>
      <c r="G164" s="185" t="s">
        <v>258</v>
      </c>
      <c r="H164" s="186">
        <v>25</v>
      </c>
      <c r="I164" s="187"/>
      <c r="J164" s="188">
        <f>ROUND(I164*H164,2)</f>
        <v>0</v>
      </c>
      <c r="K164" s="184" t="s">
        <v>19</v>
      </c>
      <c r="L164" s="43"/>
      <c r="M164" s="189" t="s">
        <v>19</v>
      </c>
      <c r="N164" s="190" t="s">
        <v>44</v>
      </c>
      <c r="O164" s="68"/>
      <c r="P164" s="191">
        <f>O164*H164</f>
        <v>0</v>
      </c>
      <c r="Q164" s="191">
        <v>0</v>
      </c>
      <c r="R164" s="191">
        <f>Q164*H164</f>
        <v>0</v>
      </c>
      <c r="S164" s="191">
        <v>0</v>
      </c>
      <c r="T164" s="192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193" t="s">
        <v>656</v>
      </c>
      <c r="AT164" s="193" t="s">
        <v>136</v>
      </c>
      <c r="AU164" s="193" t="s">
        <v>141</v>
      </c>
      <c r="AY164" s="21" t="s">
        <v>131</v>
      </c>
      <c r="BE164" s="194">
        <f>IF(N164="základní",J164,0)</f>
        <v>0</v>
      </c>
      <c r="BF164" s="194">
        <f>IF(N164="snížená",J164,0)</f>
        <v>0</v>
      </c>
      <c r="BG164" s="194">
        <f>IF(N164="zákl. přenesená",J164,0)</f>
        <v>0</v>
      </c>
      <c r="BH164" s="194">
        <f>IF(N164="sníž. přenesená",J164,0)</f>
        <v>0</v>
      </c>
      <c r="BI164" s="194">
        <f>IF(N164="nulová",J164,0)</f>
        <v>0</v>
      </c>
      <c r="BJ164" s="21" t="s">
        <v>88</v>
      </c>
      <c r="BK164" s="194">
        <f>ROUND(I164*H164,2)</f>
        <v>0</v>
      </c>
      <c r="BL164" s="21" t="s">
        <v>656</v>
      </c>
      <c r="BM164" s="193" t="s">
        <v>616</v>
      </c>
    </row>
    <row r="165" spans="1:65" s="17" customFormat="1" ht="20.85" customHeight="1">
      <c r="B165" s="260"/>
      <c r="C165" s="261"/>
      <c r="D165" s="262" t="s">
        <v>71</v>
      </c>
      <c r="E165" s="262" t="s">
        <v>848</v>
      </c>
      <c r="F165" s="262" t="s">
        <v>849</v>
      </c>
      <c r="G165" s="261"/>
      <c r="H165" s="261"/>
      <c r="I165" s="263"/>
      <c r="J165" s="264">
        <f>BK165</f>
        <v>0</v>
      </c>
      <c r="K165" s="261"/>
      <c r="L165" s="265"/>
      <c r="M165" s="266"/>
      <c r="N165" s="267"/>
      <c r="O165" s="267"/>
      <c r="P165" s="268">
        <f>SUM(P166:P167)</f>
        <v>0</v>
      </c>
      <c r="Q165" s="267"/>
      <c r="R165" s="268">
        <f>SUM(R166:R167)</f>
        <v>0</v>
      </c>
      <c r="S165" s="267"/>
      <c r="T165" s="269">
        <f>SUM(T166:T167)</f>
        <v>0</v>
      </c>
      <c r="AR165" s="270" t="s">
        <v>80</v>
      </c>
      <c r="AT165" s="271" t="s">
        <v>71</v>
      </c>
      <c r="AU165" s="271" t="s">
        <v>142</v>
      </c>
      <c r="AY165" s="270" t="s">
        <v>131</v>
      </c>
      <c r="BK165" s="272">
        <f>SUM(BK166:BK167)</f>
        <v>0</v>
      </c>
    </row>
    <row r="166" spans="1:65" s="2" customFormat="1" ht="16.5" customHeight="1">
      <c r="A166" s="38"/>
      <c r="B166" s="39"/>
      <c r="C166" s="182" t="s">
        <v>465</v>
      </c>
      <c r="D166" s="182" t="s">
        <v>136</v>
      </c>
      <c r="E166" s="183" t="s">
        <v>860</v>
      </c>
      <c r="F166" s="184" t="s">
        <v>861</v>
      </c>
      <c r="G166" s="185" t="s">
        <v>258</v>
      </c>
      <c r="H166" s="186">
        <v>18</v>
      </c>
      <c r="I166" s="187"/>
      <c r="J166" s="188">
        <f>ROUND(I166*H166,2)</f>
        <v>0</v>
      </c>
      <c r="K166" s="184" t="s">
        <v>19</v>
      </c>
      <c r="L166" s="43"/>
      <c r="M166" s="189" t="s">
        <v>19</v>
      </c>
      <c r="N166" s="190" t="s">
        <v>44</v>
      </c>
      <c r="O166" s="68"/>
      <c r="P166" s="191">
        <f>O166*H166</f>
        <v>0</v>
      </c>
      <c r="Q166" s="191">
        <v>0</v>
      </c>
      <c r="R166" s="191">
        <f>Q166*H166</f>
        <v>0</v>
      </c>
      <c r="S166" s="191">
        <v>0</v>
      </c>
      <c r="T166" s="192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193" t="s">
        <v>656</v>
      </c>
      <c r="AT166" s="193" t="s">
        <v>136</v>
      </c>
      <c r="AU166" s="193" t="s">
        <v>141</v>
      </c>
      <c r="AY166" s="21" t="s">
        <v>131</v>
      </c>
      <c r="BE166" s="194">
        <f>IF(N166="základní",J166,0)</f>
        <v>0</v>
      </c>
      <c r="BF166" s="194">
        <f>IF(N166="snížená",J166,0)</f>
        <v>0</v>
      </c>
      <c r="BG166" s="194">
        <f>IF(N166="zákl. přenesená",J166,0)</f>
        <v>0</v>
      </c>
      <c r="BH166" s="194">
        <f>IF(N166="sníž. přenesená",J166,0)</f>
        <v>0</v>
      </c>
      <c r="BI166" s="194">
        <f>IF(N166="nulová",J166,0)</f>
        <v>0</v>
      </c>
      <c r="BJ166" s="21" t="s">
        <v>88</v>
      </c>
      <c r="BK166" s="194">
        <f>ROUND(I166*H166,2)</f>
        <v>0</v>
      </c>
      <c r="BL166" s="21" t="s">
        <v>656</v>
      </c>
      <c r="BM166" s="193" t="s">
        <v>626</v>
      </c>
    </row>
    <row r="167" spans="1:65" s="2" customFormat="1" ht="16.5" customHeight="1">
      <c r="A167" s="38"/>
      <c r="B167" s="39"/>
      <c r="C167" s="182" t="s">
        <v>471</v>
      </c>
      <c r="D167" s="182" t="s">
        <v>136</v>
      </c>
      <c r="E167" s="183" t="s">
        <v>862</v>
      </c>
      <c r="F167" s="184" t="s">
        <v>863</v>
      </c>
      <c r="G167" s="185" t="s">
        <v>258</v>
      </c>
      <c r="H167" s="186">
        <v>192</v>
      </c>
      <c r="I167" s="187"/>
      <c r="J167" s="188">
        <f>ROUND(I167*H167,2)</f>
        <v>0</v>
      </c>
      <c r="K167" s="184" t="s">
        <v>19</v>
      </c>
      <c r="L167" s="43"/>
      <c r="M167" s="189" t="s">
        <v>19</v>
      </c>
      <c r="N167" s="190" t="s">
        <v>44</v>
      </c>
      <c r="O167" s="68"/>
      <c r="P167" s="191">
        <f>O167*H167</f>
        <v>0</v>
      </c>
      <c r="Q167" s="191">
        <v>0</v>
      </c>
      <c r="R167" s="191">
        <f>Q167*H167</f>
        <v>0</v>
      </c>
      <c r="S167" s="191">
        <v>0</v>
      </c>
      <c r="T167" s="192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193" t="s">
        <v>656</v>
      </c>
      <c r="AT167" s="193" t="s">
        <v>136</v>
      </c>
      <c r="AU167" s="193" t="s">
        <v>141</v>
      </c>
      <c r="AY167" s="21" t="s">
        <v>131</v>
      </c>
      <c r="BE167" s="194">
        <f>IF(N167="základní",J167,0)</f>
        <v>0</v>
      </c>
      <c r="BF167" s="194">
        <f>IF(N167="snížená",J167,0)</f>
        <v>0</v>
      </c>
      <c r="BG167" s="194">
        <f>IF(N167="zákl. přenesená",J167,0)</f>
        <v>0</v>
      </c>
      <c r="BH167" s="194">
        <f>IF(N167="sníž. přenesená",J167,0)</f>
        <v>0</v>
      </c>
      <c r="BI167" s="194">
        <f>IF(N167="nulová",J167,0)</f>
        <v>0</v>
      </c>
      <c r="BJ167" s="21" t="s">
        <v>88</v>
      </c>
      <c r="BK167" s="194">
        <f>ROUND(I167*H167,2)</f>
        <v>0</v>
      </c>
      <c r="BL167" s="21" t="s">
        <v>656</v>
      </c>
      <c r="BM167" s="193" t="s">
        <v>636</v>
      </c>
    </row>
    <row r="168" spans="1:65" s="17" customFormat="1" ht="20.85" customHeight="1">
      <c r="B168" s="260"/>
      <c r="C168" s="261"/>
      <c r="D168" s="262" t="s">
        <v>71</v>
      </c>
      <c r="E168" s="262" t="s">
        <v>864</v>
      </c>
      <c r="F168" s="262" t="s">
        <v>865</v>
      </c>
      <c r="G168" s="261"/>
      <c r="H168" s="261"/>
      <c r="I168" s="263"/>
      <c r="J168" s="264">
        <f>BK168</f>
        <v>0</v>
      </c>
      <c r="K168" s="261"/>
      <c r="L168" s="265"/>
      <c r="M168" s="266"/>
      <c r="N168" s="267"/>
      <c r="O168" s="267"/>
      <c r="P168" s="268">
        <f>P169</f>
        <v>0</v>
      </c>
      <c r="Q168" s="267"/>
      <c r="R168" s="268">
        <f>R169</f>
        <v>0</v>
      </c>
      <c r="S168" s="267"/>
      <c r="T168" s="269">
        <f>T169</f>
        <v>0</v>
      </c>
      <c r="AR168" s="270" t="s">
        <v>80</v>
      </c>
      <c r="AT168" s="271" t="s">
        <v>71</v>
      </c>
      <c r="AU168" s="271" t="s">
        <v>142</v>
      </c>
      <c r="AY168" s="270" t="s">
        <v>131</v>
      </c>
      <c r="BK168" s="272">
        <f>BK169</f>
        <v>0</v>
      </c>
    </row>
    <row r="169" spans="1:65" s="2" customFormat="1" ht="16.5" customHeight="1">
      <c r="A169" s="38"/>
      <c r="B169" s="39"/>
      <c r="C169" s="182" t="s">
        <v>476</v>
      </c>
      <c r="D169" s="182" t="s">
        <v>136</v>
      </c>
      <c r="E169" s="183" t="s">
        <v>866</v>
      </c>
      <c r="F169" s="184" t="s">
        <v>867</v>
      </c>
      <c r="G169" s="185" t="s">
        <v>781</v>
      </c>
      <c r="H169" s="186">
        <v>18</v>
      </c>
      <c r="I169" s="187"/>
      <c r="J169" s="188">
        <f>ROUND(I169*H169,2)</f>
        <v>0</v>
      </c>
      <c r="K169" s="184" t="s">
        <v>19</v>
      </c>
      <c r="L169" s="43"/>
      <c r="M169" s="189" t="s">
        <v>19</v>
      </c>
      <c r="N169" s="190" t="s">
        <v>44</v>
      </c>
      <c r="O169" s="68"/>
      <c r="P169" s="191">
        <f>O169*H169</f>
        <v>0</v>
      </c>
      <c r="Q169" s="191">
        <v>0</v>
      </c>
      <c r="R169" s="191">
        <f>Q169*H169</f>
        <v>0</v>
      </c>
      <c r="S169" s="191">
        <v>0</v>
      </c>
      <c r="T169" s="192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193" t="s">
        <v>656</v>
      </c>
      <c r="AT169" s="193" t="s">
        <v>136</v>
      </c>
      <c r="AU169" s="193" t="s">
        <v>141</v>
      </c>
      <c r="AY169" s="21" t="s">
        <v>131</v>
      </c>
      <c r="BE169" s="194">
        <f>IF(N169="základní",J169,0)</f>
        <v>0</v>
      </c>
      <c r="BF169" s="194">
        <f>IF(N169="snížená",J169,0)</f>
        <v>0</v>
      </c>
      <c r="BG169" s="194">
        <f>IF(N169="zákl. přenesená",J169,0)</f>
        <v>0</v>
      </c>
      <c r="BH169" s="194">
        <f>IF(N169="sníž. přenesená",J169,0)</f>
        <v>0</v>
      </c>
      <c r="BI169" s="194">
        <f>IF(N169="nulová",J169,0)</f>
        <v>0</v>
      </c>
      <c r="BJ169" s="21" t="s">
        <v>88</v>
      </c>
      <c r="BK169" s="194">
        <f>ROUND(I169*H169,2)</f>
        <v>0</v>
      </c>
      <c r="BL169" s="21" t="s">
        <v>656</v>
      </c>
      <c r="BM169" s="193" t="s">
        <v>647</v>
      </c>
    </row>
    <row r="170" spans="1:65" s="12" customFormat="1" ht="20.85" customHeight="1">
      <c r="B170" s="166"/>
      <c r="C170" s="167"/>
      <c r="D170" s="168" t="s">
        <v>71</v>
      </c>
      <c r="E170" s="180" t="s">
        <v>868</v>
      </c>
      <c r="F170" s="180" t="s">
        <v>869</v>
      </c>
      <c r="G170" s="167"/>
      <c r="H170" s="167"/>
      <c r="I170" s="170"/>
      <c r="J170" s="181">
        <f>BK170</f>
        <v>0</v>
      </c>
      <c r="K170" s="167"/>
      <c r="L170" s="172"/>
      <c r="M170" s="173"/>
      <c r="N170" s="174"/>
      <c r="O170" s="174"/>
      <c r="P170" s="175">
        <f>P171+P173+P175</f>
        <v>0</v>
      </c>
      <c r="Q170" s="174"/>
      <c r="R170" s="175">
        <f>R171+R173+R175</f>
        <v>0</v>
      </c>
      <c r="S170" s="174"/>
      <c r="T170" s="176">
        <f>T171+T173+T175</f>
        <v>0</v>
      </c>
      <c r="AR170" s="177" t="s">
        <v>80</v>
      </c>
      <c r="AT170" s="178" t="s">
        <v>71</v>
      </c>
      <c r="AU170" s="178" t="s">
        <v>88</v>
      </c>
      <c r="AY170" s="177" t="s">
        <v>131</v>
      </c>
      <c r="BK170" s="179">
        <f>BK171+BK173+BK175</f>
        <v>0</v>
      </c>
    </row>
    <row r="171" spans="1:65" s="17" customFormat="1" ht="20.85" customHeight="1">
      <c r="B171" s="260"/>
      <c r="C171" s="261"/>
      <c r="D171" s="262" t="s">
        <v>71</v>
      </c>
      <c r="E171" s="262" t="s">
        <v>870</v>
      </c>
      <c r="F171" s="262" t="s">
        <v>871</v>
      </c>
      <c r="G171" s="261"/>
      <c r="H171" s="261"/>
      <c r="I171" s="263"/>
      <c r="J171" s="264">
        <f>BK171</f>
        <v>0</v>
      </c>
      <c r="K171" s="261"/>
      <c r="L171" s="265"/>
      <c r="M171" s="266"/>
      <c r="N171" s="267"/>
      <c r="O171" s="267"/>
      <c r="P171" s="268">
        <f>P172</f>
        <v>0</v>
      </c>
      <c r="Q171" s="267"/>
      <c r="R171" s="268">
        <f>R172</f>
        <v>0</v>
      </c>
      <c r="S171" s="267"/>
      <c r="T171" s="269">
        <f>T172</f>
        <v>0</v>
      </c>
      <c r="AR171" s="270" t="s">
        <v>80</v>
      </c>
      <c r="AT171" s="271" t="s">
        <v>71</v>
      </c>
      <c r="AU171" s="271" t="s">
        <v>142</v>
      </c>
      <c r="AY171" s="270" t="s">
        <v>131</v>
      </c>
      <c r="BK171" s="272">
        <f>BK172</f>
        <v>0</v>
      </c>
    </row>
    <row r="172" spans="1:65" s="2" customFormat="1" ht="16.5" customHeight="1">
      <c r="A172" s="38"/>
      <c r="B172" s="39"/>
      <c r="C172" s="182" t="s">
        <v>235</v>
      </c>
      <c r="D172" s="182" t="s">
        <v>136</v>
      </c>
      <c r="E172" s="183" t="s">
        <v>872</v>
      </c>
      <c r="F172" s="184" t="s">
        <v>873</v>
      </c>
      <c r="G172" s="185" t="s">
        <v>258</v>
      </c>
      <c r="H172" s="186">
        <v>8</v>
      </c>
      <c r="I172" s="187"/>
      <c r="J172" s="188">
        <f>ROUND(I172*H172,2)</f>
        <v>0</v>
      </c>
      <c r="K172" s="184" t="s">
        <v>19</v>
      </c>
      <c r="L172" s="43"/>
      <c r="M172" s="189" t="s">
        <v>19</v>
      </c>
      <c r="N172" s="190" t="s">
        <v>44</v>
      </c>
      <c r="O172" s="68"/>
      <c r="P172" s="191">
        <f>O172*H172</f>
        <v>0</v>
      </c>
      <c r="Q172" s="191">
        <v>0</v>
      </c>
      <c r="R172" s="191">
        <f>Q172*H172</f>
        <v>0</v>
      </c>
      <c r="S172" s="191">
        <v>0</v>
      </c>
      <c r="T172" s="192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193" t="s">
        <v>656</v>
      </c>
      <c r="AT172" s="193" t="s">
        <v>136</v>
      </c>
      <c r="AU172" s="193" t="s">
        <v>141</v>
      </c>
      <c r="AY172" s="21" t="s">
        <v>131</v>
      </c>
      <c r="BE172" s="194">
        <f>IF(N172="základní",J172,0)</f>
        <v>0</v>
      </c>
      <c r="BF172" s="194">
        <f>IF(N172="snížená",J172,0)</f>
        <v>0</v>
      </c>
      <c r="BG172" s="194">
        <f>IF(N172="zákl. přenesená",J172,0)</f>
        <v>0</v>
      </c>
      <c r="BH172" s="194">
        <f>IF(N172="sníž. přenesená",J172,0)</f>
        <v>0</v>
      </c>
      <c r="BI172" s="194">
        <f>IF(N172="nulová",J172,0)</f>
        <v>0</v>
      </c>
      <c r="BJ172" s="21" t="s">
        <v>88</v>
      </c>
      <c r="BK172" s="194">
        <f>ROUND(I172*H172,2)</f>
        <v>0</v>
      </c>
      <c r="BL172" s="21" t="s">
        <v>656</v>
      </c>
      <c r="BM172" s="193" t="s">
        <v>656</v>
      </c>
    </row>
    <row r="173" spans="1:65" s="17" customFormat="1" ht="20.85" customHeight="1">
      <c r="B173" s="260"/>
      <c r="C173" s="261"/>
      <c r="D173" s="262" t="s">
        <v>71</v>
      </c>
      <c r="E173" s="262" t="s">
        <v>874</v>
      </c>
      <c r="F173" s="262" t="s">
        <v>875</v>
      </c>
      <c r="G173" s="261"/>
      <c r="H173" s="261"/>
      <c r="I173" s="263"/>
      <c r="J173" s="264">
        <f>BK173</f>
        <v>0</v>
      </c>
      <c r="K173" s="261"/>
      <c r="L173" s="265"/>
      <c r="M173" s="266"/>
      <c r="N173" s="267"/>
      <c r="O173" s="267"/>
      <c r="P173" s="268">
        <f>P174</f>
        <v>0</v>
      </c>
      <c r="Q173" s="267"/>
      <c r="R173" s="268">
        <f>R174</f>
        <v>0</v>
      </c>
      <c r="S173" s="267"/>
      <c r="T173" s="269">
        <f>T174</f>
        <v>0</v>
      </c>
      <c r="AR173" s="270" t="s">
        <v>80</v>
      </c>
      <c r="AT173" s="271" t="s">
        <v>71</v>
      </c>
      <c r="AU173" s="271" t="s">
        <v>142</v>
      </c>
      <c r="AY173" s="270" t="s">
        <v>131</v>
      </c>
      <c r="BK173" s="272">
        <f>BK174</f>
        <v>0</v>
      </c>
    </row>
    <row r="174" spans="1:65" s="2" customFormat="1" ht="16.5" customHeight="1">
      <c r="A174" s="38"/>
      <c r="B174" s="39"/>
      <c r="C174" s="182" t="s">
        <v>487</v>
      </c>
      <c r="D174" s="182" t="s">
        <v>136</v>
      </c>
      <c r="E174" s="183" t="s">
        <v>876</v>
      </c>
      <c r="F174" s="184" t="s">
        <v>877</v>
      </c>
      <c r="G174" s="185" t="s">
        <v>258</v>
      </c>
      <c r="H174" s="186">
        <v>14</v>
      </c>
      <c r="I174" s="187"/>
      <c r="J174" s="188">
        <f>ROUND(I174*H174,2)</f>
        <v>0</v>
      </c>
      <c r="K174" s="184" t="s">
        <v>19</v>
      </c>
      <c r="L174" s="43"/>
      <c r="M174" s="189" t="s">
        <v>19</v>
      </c>
      <c r="N174" s="190" t="s">
        <v>44</v>
      </c>
      <c r="O174" s="68"/>
      <c r="P174" s="191">
        <f>O174*H174</f>
        <v>0</v>
      </c>
      <c r="Q174" s="191">
        <v>0</v>
      </c>
      <c r="R174" s="191">
        <f>Q174*H174</f>
        <v>0</v>
      </c>
      <c r="S174" s="191">
        <v>0</v>
      </c>
      <c r="T174" s="192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193" t="s">
        <v>656</v>
      </c>
      <c r="AT174" s="193" t="s">
        <v>136</v>
      </c>
      <c r="AU174" s="193" t="s">
        <v>141</v>
      </c>
      <c r="AY174" s="21" t="s">
        <v>131</v>
      </c>
      <c r="BE174" s="194">
        <f>IF(N174="základní",J174,0)</f>
        <v>0</v>
      </c>
      <c r="BF174" s="194">
        <f>IF(N174="snížená",J174,0)</f>
        <v>0</v>
      </c>
      <c r="BG174" s="194">
        <f>IF(N174="zákl. přenesená",J174,0)</f>
        <v>0</v>
      </c>
      <c r="BH174" s="194">
        <f>IF(N174="sníž. přenesená",J174,0)</f>
        <v>0</v>
      </c>
      <c r="BI174" s="194">
        <f>IF(N174="nulová",J174,0)</f>
        <v>0</v>
      </c>
      <c r="BJ174" s="21" t="s">
        <v>88</v>
      </c>
      <c r="BK174" s="194">
        <f>ROUND(I174*H174,2)</f>
        <v>0</v>
      </c>
      <c r="BL174" s="21" t="s">
        <v>656</v>
      </c>
      <c r="BM174" s="193" t="s">
        <v>667</v>
      </c>
    </row>
    <row r="175" spans="1:65" s="17" customFormat="1" ht="20.85" customHeight="1">
      <c r="B175" s="260"/>
      <c r="C175" s="261"/>
      <c r="D175" s="262" t="s">
        <v>71</v>
      </c>
      <c r="E175" s="262" t="s">
        <v>878</v>
      </c>
      <c r="F175" s="262" t="s">
        <v>879</v>
      </c>
      <c r="G175" s="261"/>
      <c r="H175" s="261"/>
      <c r="I175" s="263"/>
      <c r="J175" s="264">
        <f>BK175</f>
        <v>0</v>
      </c>
      <c r="K175" s="261"/>
      <c r="L175" s="265"/>
      <c r="M175" s="266"/>
      <c r="N175" s="267"/>
      <c r="O175" s="267"/>
      <c r="P175" s="268">
        <f>P176</f>
        <v>0</v>
      </c>
      <c r="Q175" s="267"/>
      <c r="R175" s="268">
        <f>R176</f>
        <v>0</v>
      </c>
      <c r="S175" s="267"/>
      <c r="T175" s="269">
        <f>T176</f>
        <v>0</v>
      </c>
      <c r="AR175" s="270" t="s">
        <v>80</v>
      </c>
      <c r="AT175" s="271" t="s">
        <v>71</v>
      </c>
      <c r="AU175" s="271" t="s">
        <v>142</v>
      </c>
      <c r="AY175" s="270" t="s">
        <v>131</v>
      </c>
      <c r="BK175" s="272">
        <f>BK176</f>
        <v>0</v>
      </c>
    </row>
    <row r="176" spans="1:65" s="2" customFormat="1" ht="24.2" customHeight="1">
      <c r="A176" s="38"/>
      <c r="B176" s="39"/>
      <c r="C176" s="182" t="s">
        <v>494</v>
      </c>
      <c r="D176" s="182" t="s">
        <v>136</v>
      </c>
      <c r="E176" s="183" t="s">
        <v>880</v>
      </c>
      <c r="F176" s="184" t="s">
        <v>881</v>
      </c>
      <c r="G176" s="185" t="s">
        <v>258</v>
      </c>
      <c r="H176" s="186">
        <v>1</v>
      </c>
      <c r="I176" s="187"/>
      <c r="J176" s="188">
        <f>ROUND(I176*H176,2)</f>
        <v>0</v>
      </c>
      <c r="K176" s="184" t="s">
        <v>19</v>
      </c>
      <c r="L176" s="43"/>
      <c r="M176" s="189" t="s">
        <v>19</v>
      </c>
      <c r="N176" s="190" t="s">
        <v>44</v>
      </c>
      <c r="O176" s="68"/>
      <c r="P176" s="191">
        <f>O176*H176</f>
        <v>0</v>
      </c>
      <c r="Q176" s="191">
        <v>0</v>
      </c>
      <c r="R176" s="191">
        <f>Q176*H176</f>
        <v>0</v>
      </c>
      <c r="S176" s="191">
        <v>0</v>
      </c>
      <c r="T176" s="192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193" t="s">
        <v>656</v>
      </c>
      <c r="AT176" s="193" t="s">
        <v>136</v>
      </c>
      <c r="AU176" s="193" t="s">
        <v>141</v>
      </c>
      <c r="AY176" s="21" t="s">
        <v>131</v>
      </c>
      <c r="BE176" s="194">
        <f>IF(N176="základní",J176,0)</f>
        <v>0</v>
      </c>
      <c r="BF176" s="194">
        <f>IF(N176="snížená",J176,0)</f>
        <v>0</v>
      </c>
      <c r="BG176" s="194">
        <f>IF(N176="zákl. přenesená",J176,0)</f>
        <v>0</v>
      </c>
      <c r="BH176" s="194">
        <f>IF(N176="sníž. přenesená",J176,0)</f>
        <v>0</v>
      </c>
      <c r="BI176" s="194">
        <f>IF(N176="nulová",J176,0)</f>
        <v>0</v>
      </c>
      <c r="BJ176" s="21" t="s">
        <v>88</v>
      </c>
      <c r="BK176" s="194">
        <f>ROUND(I176*H176,2)</f>
        <v>0</v>
      </c>
      <c r="BL176" s="21" t="s">
        <v>656</v>
      </c>
      <c r="BM176" s="193" t="s">
        <v>677</v>
      </c>
    </row>
    <row r="177" spans="1:65" s="12" customFormat="1" ht="20.85" customHeight="1">
      <c r="B177" s="166"/>
      <c r="C177" s="167"/>
      <c r="D177" s="168" t="s">
        <v>71</v>
      </c>
      <c r="E177" s="180" t="s">
        <v>882</v>
      </c>
      <c r="F177" s="180" t="s">
        <v>883</v>
      </c>
      <c r="G177" s="167"/>
      <c r="H177" s="167"/>
      <c r="I177" s="170"/>
      <c r="J177" s="181">
        <f>BK177</f>
        <v>0</v>
      </c>
      <c r="K177" s="167"/>
      <c r="L177" s="172"/>
      <c r="M177" s="173"/>
      <c r="N177" s="174"/>
      <c r="O177" s="174"/>
      <c r="P177" s="175">
        <f>P178+P180</f>
        <v>0</v>
      </c>
      <c r="Q177" s="174"/>
      <c r="R177" s="175">
        <f>R178+R180</f>
        <v>0</v>
      </c>
      <c r="S177" s="174"/>
      <c r="T177" s="176">
        <f>T178+T180</f>
        <v>0</v>
      </c>
      <c r="AR177" s="177" t="s">
        <v>80</v>
      </c>
      <c r="AT177" s="178" t="s">
        <v>71</v>
      </c>
      <c r="AU177" s="178" t="s">
        <v>88</v>
      </c>
      <c r="AY177" s="177" t="s">
        <v>131</v>
      </c>
      <c r="BK177" s="179">
        <f>BK178+BK180</f>
        <v>0</v>
      </c>
    </row>
    <row r="178" spans="1:65" s="17" customFormat="1" ht="20.85" customHeight="1">
      <c r="B178" s="260"/>
      <c r="C178" s="261"/>
      <c r="D178" s="262" t="s">
        <v>71</v>
      </c>
      <c r="E178" s="262" t="s">
        <v>884</v>
      </c>
      <c r="F178" s="262" t="s">
        <v>885</v>
      </c>
      <c r="G178" s="261"/>
      <c r="H178" s="261"/>
      <c r="I178" s="263"/>
      <c r="J178" s="264">
        <f>BK178</f>
        <v>0</v>
      </c>
      <c r="K178" s="261"/>
      <c r="L178" s="265"/>
      <c r="M178" s="266"/>
      <c r="N178" s="267"/>
      <c r="O178" s="267"/>
      <c r="P178" s="268">
        <f>P179</f>
        <v>0</v>
      </c>
      <c r="Q178" s="267"/>
      <c r="R178" s="268">
        <f>R179</f>
        <v>0</v>
      </c>
      <c r="S178" s="267"/>
      <c r="T178" s="269">
        <f>T179</f>
        <v>0</v>
      </c>
      <c r="AR178" s="270" t="s">
        <v>80</v>
      </c>
      <c r="AT178" s="271" t="s">
        <v>71</v>
      </c>
      <c r="AU178" s="271" t="s">
        <v>142</v>
      </c>
      <c r="AY178" s="270" t="s">
        <v>131</v>
      </c>
      <c r="BK178" s="272">
        <f>BK179</f>
        <v>0</v>
      </c>
    </row>
    <row r="179" spans="1:65" s="2" customFormat="1" ht="16.5" customHeight="1">
      <c r="A179" s="38"/>
      <c r="B179" s="39"/>
      <c r="C179" s="182" t="s">
        <v>501</v>
      </c>
      <c r="D179" s="182" t="s">
        <v>136</v>
      </c>
      <c r="E179" s="183" t="s">
        <v>886</v>
      </c>
      <c r="F179" s="184" t="s">
        <v>887</v>
      </c>
      <c r="G179" s="185" t="s">
        <v>781</v>
      </c>
      <c r="H179" s="186">
        <v>1</v>
      </c>
      <c r="I179" s="187"/>
      <c r="J179" s="188">
        <f>ROUND(I179*H179,2)</f>
        <v>0</v>
      </c>
      <c r="K179" s="184" t="s">
        <v>19</v>
      </c>
      <c r="L179" s="43"/>
      <c r="M179" s="189" t="s">
        <v>19</v>
      </c>
      <c r="N179" s="190" t="s">
        <v>44</v>
      </c>
      <c r="O179" s="68"/>
      <c r="P179" s="191">
        <f>O179*H179</f>
        <v>0</v>
      </c>
      <c r="Q179" s="191">
        <v>0</v>
      </c>
      <c r="R179" s="191">
        <f>Q179*H179</f>
        <v>0</v>
      </c>
      <c r="S179" s="191">
        <v>0</v>
      </c>
      <c r="T179" s="192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193" t="s">
        <v>656</v>
      </c>
      <c r="AT179" s="193" t="s">
        <v>136</v>
      </c>
      <c r="AU179" s="193" t="s">
        <v>141</v>
      </c>
      <c r="AY179" s="21" t="s">
        <v>131</v>
      </c>
      <c r="BE179" s="194">
        <f>IF(N179="základní",J179,0)</f>
        <v>0</v>
      </c>
      <c r="BF179" s="194">
        <f>IF(N179="snížená",J179,0)</f>
        <v>0</v>
      </c>
      <c r="BG179" s="194">
        <f>IF(N179="zákl. přenesená",J179,0)</f>
        <v>0</v>
      </c>
      <c r="BH179" s="194">
        <f>IF(N179="sníž. přenesená",J179,0)</f>
        <v>0</v>
      </c>
      <c r="BI179" s="194">
        <f>IF(N179="nulová",J179,0)</f>
        <v>0</v>
      </c>
      <c r="BJ179" s="21" t="s">
        <v>88</v>
      </c>
      <c r="BK179" s="194">
        <f>ROUND(I179*H179,2)</f>
        <v>0</v>
      </c>
      <c r="BL179" s="21" t="s">
        <v>656</v>
      </c>
      <c r="BM179" s="193" t="s">
        <v>690</v>
      </c>
    </row>
    <row r="180" spans="1:65" s="17" customFormat="1" ht="20.85" customHeight="1">
      <c r="B180" s="260"/>
      <c r="C180" s="261"/>
      <c r="D180" s="262" t="s">
        <v>71</v>
      </c>
      <c r="E180" s="262" t="s">
        <v>888</v>
      </c>
      <c r="F180" s="262" t="s">
        <v>889</v>
      </c>
      <c r="G180" s="261"/>
      <c r="H180" s="261"/>
      <c r="I180" s="263"/>
      <c r="J180" s="264">
        <f>BK180</f>
        <v>0</v>
      </c>
      <c r="K180" s="261"/>
      <c r="L180" s="265"/>
      <c r="M180" s="266"/>
      <c r="N180" s="267"/>
      <c r="O180" s="267"/>
      <c r="P180" s="268">
        <f>P181</f>
        <v>0</v>
      </c>
      <c r="Q180" s="267"/>
      <c r="R180" s="268">
        <f>R181</f>
        <v>0</v>
      </c>
      <c r="S180" s="267"/>
      <c r="T180" s="269">
        <f>T181</f>
        <v>0</v>
      </c>
      <c r="AR180" s="270" t="s">
        <v>80</v>
      </c>
      <c r="AT180" s="271" t="s">
        <v>71</v>
      </c>
      <c r="AU180" s="271" t="s">
        <v>142</v>
      </c>
      <c r="AY180" s="270" t="s">
        <v>131</v>
      </c>
      <c r="BK180" s="272">
        <f>BK181</f>
        <v>0</v>
      </c>
    </row>
    <row r="181" spans="1:65" s="2" customFormat="1" ht="16.5" customHeight="1">
      <c r="A181" s="38"/>
      <c r="B181" s="39"/>
      <c r="C181" s="182" t="s">
        <v>508</v>
      </c>
      <c r="D181" s="182" t="s">
        <v>136</v>
      </c>
      <c r="E181" s="183" t="s">
        <v>890</v>
      </c>
      <c r="F181" s="184" t="s">
        <v>891</v>
      </c>
      <c r="G181" s="185" t="s">
        <v>781</v>
      </c>
      <c r="H181" s="186">
        <v>1</v>
      </c>
      <c r="I181" s="187"/>
      <c r="J181" s="188">
        <f>ROUND(I181*H181,2)</f>
        <v>0</v>
      </c>
      <c r="K181" s="184" t="s">
        <v>19</v>
      </c>
      <c r="L181" s="43"/>
      <c r="M181" s="189" t="s">
        <v>19</v>
      </c>
      <c r="N181" s="190" t="s">
        <v>44</v>
      </c>
      <c r="O181" s="68"/>
      <c r="P181" s="191">
        <f>O181*H181</f>
        <v>0</v>
      </c>
      <c r="Q181" s="191">
        <v>0</v>
      </c>
      <c r="R181" s="191">
        <f>Q181*H181</f>
        <v>0</v>
      </c>
      <c r="S181" s="191">
        <v>0</v>
      </c>
      <c r="T181" s="192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193" t="s">
        <v>656</v>
      </c>
      <c r="AT181" s="193" t="s">
        <v>136</v>
      </c>
      <c r="AU181" s="193" t="s">
        <v>141</v>
      </c>
      <c r="AY181" s="21" t="s">
        <v>131</v>
      </c>
      <c r="BE181" s="194">
        <f>IF(N181="základní",J181,0)</f>
        <v>0</v>
      </c>
      <c r="BF181" s="194">
        <f>IF(N181="snížená",J181,0)</f>
        <v>0</v>
      </c>
      <c r="BG181" s="194">
        <f>IF(N181="zákl. přenesená",J181,0)</f>
        <v>0</v>
      </c>
      <c r="BH181" s="194">
        <f>IF(N181="sníž. přenesená",J181,0)</f>
        <v>0</v>
      </c>
      <c r="BI181" s="194">
        <f>IF(N181="nulová",J181,0)</f>
        <v>0</v>
      </c>
      <c r="BJ181" s="21" t="s">
        <v>88</v>
      </c>
      <c r="BK181" s="194">
        <f>ROUND(I181*H181,2)</f>
        <v>0</v>
      </c>
      <c r="BL181" s="21" t="s">
        <v>656</v>
      </c>
      <c r="BM181" s="193" t="s">
        <v>700</v>
      </c>
    </row>
    <row r="182" spans="1:65" s="12" customFormat="1" ht="20.85" customHeight="1">
      <c r="B182" s="166"/>
      <c r="C182" s="167"/>
      <c r="D182" s="168" t="s">
        <v>71</v>
      </c>
      <c r="E182" s="180" t="s">
        <v>892</v>
      </c>
      <c r="F182" s="180" t="s">
        <v>893</v>
      </c>
      <c r="G182" s="167"/>
      <c r="H182" s="167"/>
      <c r="I182" s="170"/>
      <c r="J182" s="181">
        <f>BK182</f>
        <v>0</v>
      </c>
      <c r="K182" s="167"/>
      <c r="L182" s="172"/>
      <c r="M182" s="173"/>
      <c r="N182" s="174"/>
      <c r="O182" s="174"/>
      <c r="P182" s="175">
        <f>P183+SUM(P184:P186)+P189+P191+P193</f>
        <v>0</v>
      </c>
      <c r="Q182" s="174"/>
      <c r="R182" s="175">
        <f>R183+SUM(R184:R186)+R189+R191+R193</f>
        <v>0</v>
      </c>
      <c r="S182" s="174"/>
      <c r="T182" s="176">
        <f>T183+SUM(T184:T186)+T189+T191+T193</f>
        <v>0</v>
      </c>
      <c r="AR182" s="177" t="s">
        <v>80</v>
      </c>
      <c r="AT182" s="178" t="s">
        <v>71</v>
      </c>
      <c r="AU182" s="178" t="s">
        <v>88</v>
      </c>
      <c r="AY182" s="177" t="s">
        <v>131</v>
      </c>
      <c r="BK182" s="179">
        <f>BK183+SUM(BK184:BK186)+BK189+BK191+BK193</f>
        <v>0</v>
      </c>
    </row>
    <row r="183" spans="1:65" s="2" customFormat="1" ht="24.2" customHeight="1">
      <c r="A183" s="38"/>
      <c r="B183" s="39"/>
      <c r="C183" s="182" t="s">
        <v>514</v>
      </c>
      <c r="D183" s="182" t="s">
        <v>136</v>
      </c>
      <c r="E183" s="183" t="s">
        <v>894</v>
      </c>
      <c r="F183" s="184" t="s">
        <v>895</v>
      </c>
      <c r="G183" s="185" t="s">
        <v>784</v>
      </c>
      <c r="H183" s="186">
        <v>1</v>
      </c>
      <c r="I183" s="187"/>
      <c r="J183" s="188">
        <f>ROUND(I183*H183,2)</f>
        <v>0</v>
      </c>
      <c r="K183" s="184" t="s">
        <v>19</v>
      </c>
      <c r="L183" s="43"/>
      <c r="M183" s="189" t="s">
        <v>19</v>
      </c>
      <c r="N183" s="190" t="s">
        <v>44</v>
      </c>
      <c r="O183" s="68"/>
      <c r="P183" s="191">
        <f>O183*H183</f>
        <v>0</v>
      </c>
      <c r="Q183" s="191">
        <v>0</v>
      </c>
      <c r="R183" s="191">
        <f>Q183*H183</f>
        <v>0</v>
      </c>
      <c r="S183" s="191">
        <v>0</v>
      </c>
      <c r="T183" s="192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193" t="s">
        <v>656</v>
      </c>
      <c r="AT183" s="193" t="s">
        <v>136</v>
      </c>
      <c r="AU183" s="193" t="s">
        <v>142</v>
      </c>
      <c r="AY183" s="21" t="s">
        <v>131</v>
      </c>
      <c r="BE183" s="194">
        <f>IF(N183="základní",J183,0)</f>
        <v>0</v>
      </c>
      <c r="BF183" s="194">
        <f>IF(N183="snížená",J183,0)</f>
        <v>0</v>
      </c>
      <c r="BG183" s="194">
        <f>IF(N183="zákl. přenesená",J183,0)</f>
        <v>0</v>
      </c>
      <c r="BH183" s="194">
        <f>IF(N183="sníž. přenesená",J183,0)</f>
        <v>0</v>
      </c>
      <c r="BI183" s="194">
        <f>IF(N183="nulová",J183,0)</f>
        <v>0</v>
      </c>
      <c r="BJ183" s="21" t="s">
        <v>88</v>
      </c>
      <c r="BK183" s="194">
        <f>ROUND(I183*H183,2)</f>
        <v>0</v>
      </c>
      <c r="BL183" s="21" t="s">
        <v>656</v>
      </c>
      <c r="BM183" s="193" t="s">
        <v>709</v>
      </c>
    </row>
    <row r="184" spans="1:65" s="2" customFormat="1" ht="16.5" customHeight="1">
      <c r="A184" s="38"/>
      <c r="B184" s="39"/>
      <c r="C184" s="182" t="s">
        <v>522</v>
      </c>
      <c r="D184" s="182" t="s">
        <v>136</v>
      </c>
      <c r="E184" s="183" t="s">
        <v>896</v>
      </c>
      <c r="F184" s="184" t="s">
        <v>897</v>
      </c>
      <c r="G184" s="185" t="s">
        <v>784</v>
      </c>
      <c r="H184" s="186">
        <v>1</v>
      </c>
      <c r="I184" s="187"/>
      <c r="J184" s="188">
        <f>ROUND(I184*H184,2)</f>
        <v>0</v>
      </c>
      <c r="K184" s="184" t="s">
        <v>19</v>
      </c>
      <c r="L184" s="43"/>
      <c r="M184" s="189" t="s">
        <v>19</v>
      </c>
      <c r="N184" s="190" t="s">
        <v>44</v>
      </c>
      <c r="O184" s="68"/>
      <c r="P184" s="191">
        <f>O184*H184</f>
        <v>0</v>
      </c>
      <c r="Q184" s="191">
        <v>0</v>
      </c>
      <c r="R184" s="191">
        <f>Q184*H184</f>
        <v>0</v>
      </c>
      <c r="S184" s="191">
        <v>0</v>
      </c>
      <c r="T184" s="192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193" t="s">
        <v>656</v>
      </c>
      <c r="AT184" s="193" t="s">
        <v>136</v>
      </c>
      <c r="AU184" s="193" t="s">
        <v>142</v>
      </c>
      <c r="AY184" s="21" t="s">
        <v>131</v>
      </c>
      <c r="BE184" s="194">
        <f>IF(N184="základní",J184,0)</f>
        <v>0</v>
      </c>
      <c r="BF184" s="194">
        <f>IF(N184="snížená",J184,0)</f>
        <v>0</v>
      </c>
      <c r="BG184" s="194">
        <f>IF(N184="zákl. přenesená",J184,0)</f>
        <v>0</v>
      </c>
      <c r="BH184" s="194">
        <f>IF(N184="sníž. přenesená",J184,0)</f>
        <v>0</v>
      </c>
      <c r="BI184" s="194">
        <f>IF(N184="nulová",J184,0)</f>
        <v>0</v>
      </c>
      <c r="BJ184" s="21" t="s">
        <v>88</v>
      </c>
      <c r="BK184" s="194">
        <f>ROUND(I184*H184,2)</f>
        <v>0</v>
      </c>
      <c r="BL184" s="21" t="s">
        <v>656</v>
      </c>
      <c r="BM184" s="193" t="s">
        <v>716</v>
      </c>
    </row>
    <row r="185" spans="1:65" s="2" customFormat="1" ht="16.5" customHeight="1">
      <c r="A185" s="38"/>
      <c r="B185" s="39"/>
      <c r="C185" s="182" t="s">
        <v>527</v>
      </c>
      <c r="D185" s="182" t="s">
        <v>136</v>
      </c>
      <c r="E185" s="183" t="s">
        <v>898</v>
      </c>
      <c r="F185" s="184" t="s">
        <v>899</v>
      </c>
      <c r="G185" s="185" t="s">
        <v>784</v>
      </c>
      <c r="H185" s="186">
        <v>1</v>
      </c>
      <c r="I185" s="187"/>
      <c r="J185" s="188">
        <f>ROUND(I185*H185,2)</f>
        <v>0</v>
      </c>
      <c r="K185" s="184" t="s">
        <v>19</v>
      </c>
      <c r="L185" s="43"/>
      <c r="M185" s="189" t="s">
        <v>19</v>
      </c>
      <c r="N185" s="190" t="s">
        <v>44</v>
      </c>
      <c r="O185" s="68"/>
      <c r="P185" s="191">
        <f>O185*H185</f>
        <v>0</v>
      </c>
      <c r="Q185" s="191">
        <v>0</v>
      </c>
      <c r="R185" s="191">
        <f>Q185*H185</f>
        <v>0</v>
      </c>
      <c r="S185" s="191">
        <v>0</v>
      </c>
      <c r="T185" s="192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193" t="s">
        <v>656</v>
      </c>
      <c r="AT185" s="193" t="s">
        <v>136</v>
      </c>
      <c r="AU185" s="193" t="s">
        <v>142</v>
      </c>
      <c r="AY185" s="21" t="s">
        <v>131</v>
      </c>
      <c r="BE185" s="194">
        <f>IF(N185="základní",J185,0)</f>
        <v>0</v>
      </c>
      <c r="BF185" s="194">
        <f>IF(N185="snížená",J185,0)</f>
        <v>0</v>
      </c>
      <c r="BG185" s="194">
        <f>IF(N185="zákl. přenesená",J185,0)</f>
        <v>0</v>
      </c>
      <c r="BH185" s="194">
        <f>IF(N185="sníž. přenesená",J185,0)</f>
        <v>0</v>
      </c>
      <c r="BI185" s="194">
        <f>IF(N185="nulová",J185,0)</f>
        <v>0</v>
      </c>
      <c r="BJ185" s="21" t="s">
        <v>88</v>
      </c>
      <c r="BK185" s="194">
        <f>ROUND(I185*H185,2)</f>
        <v>0</v>
      </c>
      <c r="BL185" s="21" t="s">
        <v>656</v>
      </c>
      <c r="BM185" s="193" t="s">
        <v>721</v>
      </c>
    </row>
    <row r="186" spans="1:65" s="17" customFormat="1" ht="20.85" customHeight="1">
      <c r="B186" s="260"/>
      <c r="C186" s="261"/>
      <c r="D186" s="262" t="s">
        <v>71</v>
      </c>
      <c r="E186" s="262" t="s">
        <v>900</v>
      </c>
      <c r="F186" s="262" t="s">
        <v>901</v>
      </c>
      <c r="G186" s="261"/>
      <c r="H186" s="261"/>
      <c r="I186" s="263"/>
      <c r="J186" s="264">
        <f>BK186</f>
        <v>0</v>
      </c>
      <c r="K186" s="261"/>
      <c r="L186" s="265"/>
      <c r="M186" s="266"/>
      <c r="N186" s="267"/>
      <c r="O186" s="267"/>
      <c r="P186" s="268">
        <f>SUM(P187:P188)</f>
        <v>0</v>
      </c>
      <c r="Q186" s="267"/>
      <c r="R186" s="268">
        <f>SUM(R187:R188)</f>
        <v>0</v>
      </c>
      <c r="S186" s="267"/>
      <c r="T186" s="269">
        <f>SUM(T187:T188)</f>
        <v>0</v>
      </c>
      <c r="AR186" s="270" t="s">
        <v>80</v>
      </c>
      <c r="AT186" s="271" t="s">
        <v>71</v>
      </c>
      <c r="AU186" s="271" t="s">
        <v>142</v>
      </c>
      <c r="AY186" s="270" t="s">
        <v>131</v>
      </c>
      <c r="BK186" s="272">
        <f>SUM(BK187:BK188)</f>
        <v>0</v>
      </c>
    </row>
    <row r="187" spans="1:65" s="2" customFormat="1" ht="16.5" customHeight="1">
      <c r="A187" s="38"/>
      <c r="B187" s="39"/>
      <c r="C187" s="182" t="s">
        <v>529</v>
      </c>
      <c r="D187" s="182" t="s">
        <v>136</v>
      </c>
      <c r="E187" s="183" t="s">
        <v>902</v>
      </c>
      <c r="F187" s="184" t="s">
        <v>903</v>
      </c>
      <c r="G187" s="185" t="s">
        <v>295</v>
      </c>
      <c r="H187" s="186">
        <v>4</v>
      </c>
      <c r="I187" s="187"/>
      <c r="J187" s="188">
        <f>ROUND(I187*H187,2)</f>
        <v>0</v>
      </c>
      <c r="K187" s="184" t="s">
        <v>19</v>
      </c>
      <c r="L187" s="43"/>
      <c r="M187" s="189" t="s">
        <v>19</v>
      </c>
      <c r="N187" s="190" t="s">
        <v>44</v>
      </c>
      <c r="O187" s="68"/>
      <c r="P187" s="191">
        <f>O187*H187</f>
        <v>0</v>
      </c>
      <c r="Q187" s="191">
        <v>0</v>
      </c>
      <c r="R187" s="191">
        <f>Q187*H187</f>
        <v>0</v>
      </c>
      <c r="S187" s="191">
        <v>0</v>
      </c>
      <c r="T187" s="192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193" t="s">
        <v>656</v>
      </c>
      <c r="AT187" s="193" t="s">
        <v>136</v>
      </c>
      <c r="AU187" s="193" t="s">
        <v>141</v>
      </c>
      <c r="AY187" s="21" t="s">
        <v>131</v>
      </c>
      <c r="BE187" s="194">
        <f>IF(N187="základní",J187,0)</f>
        <v>0</v>
      </c>
      <c r="BF187" s="194">
        <f>IF(N187="snížená",J187,0)</f>
        <v>0</v>
      </c>
      <c r="BG187" s="194">
        <f>IF(N187="zákl. přenesená",J187,0)</f>
        <v>0</v>
      </c>
      <c r="BH187" s="194">
        <f>IF(N187="sníž. přenesená",J187,0)</f>
        <v>0</v>
      </c>
      <c r="BI187" s="194">
        <f>IF(N187="nulová",J187,0)</f>
        <v>0</v>
      </c>
      <c r="BJ187" s="21" t="s">
        <v>88</v>
      </c>
      <c r="BK187" s="194">
        <f>ROUND(I187*H187,2)</f>
        <v>0</v>
      </c>
      <c r="BL187" s="21" t="s">
        <v>656</v>
      </c>
      <c r="BM187" s="193" t="s">
        <v>730</v>
      </c>
    </row>
    <row r="188" spans="1:65" s="2" customFormat="1" ht="16.5" customHeight="1">
      <c r="A188" s="38"/>
      <c r="B188" s="39"/>
      <c r="C188" s="182" t="s">
        <v>532</v>
      </c>
      <c r="D188" s="182" t="s">
        <v>136</v>
      </c>
      <c r="E188" s="183" t="s">
        <v>904</v>
      </c>
      <c r="F188" s="184" t="s">
        <v>905</v>
      </c>
      <c r="G188" s="185" t="s">
        <v>295</v>
      </c>
      <c r="H188" s="186">
        <v>8</v>
      </c>
      <c r="I188" s="187"/>
      <c r="J188" s="188">
        <f>ROUND(I188*H188,2)</f>
        <v>0</v>
      </c>
      <c r="K188" s="184" t="s">
        <v>19</v>
      </c>
      <c r="L188" s="43"/>
      <c r="M188" s="189" t="s">
        <v>19</v>
      </c>
      <c r="N188" s="190" t="s">
        <v>44</v>
      </c>
      <c r="O188" s="68"/>
      <c r="P188" s="191">
        <f>O188*H188</f>
        <v>0</v>
      </c>
      <c r="Q188" s="191">
        <v>0</v>
      </c>
      <c r="R188" s="191">
        <f>Q188*H188</f>
        <v>0</v>
      </c>
      <c r="S188" s="191">
        <v>0</v>
      </c>
      <c r="T188" s="192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193" t="s">
        <v>656</v>
      </c>
      <c r="AT188" s="193" t="s">
        <v>136</v>
      </c>
      <c r="AU188" s="193" t="s">
        <v>141</v>
      </c>
      <c r="AY188" s="21" t="s">
        <v>131</v>
      </c>
      <c r="BE188" s="194">
        <f>IF(N188="základní",J188,0)</f>
        <v>0</v>
      </c>
      <c r="BF188" s="194">
        <f>IF(N188="snížená",J188,0)</f>
        <v>0</v>
      </c>
      <c r="BG188" s="194">
        <f>IF(N188="zákl. přenesená",J188,0)</f>
        <v>0</v>
      </c>
      <c r="BH188" s="194">
        <f>IF(N188="sníž. přenesená",J188,0)</f>
        <v>0</v>
      </c>
      <c r="BI188" s="194">
        <f>IF(N188="nulová",J188,0)</f>
        <v>0</v>
      </c>
      <c r="BJ188" s="21" t="s">
        <v>88</v>
      </c>
      <c r="BK188" s="194">
        <f>ROUND(I188*H188,2)</f>
        <v>0</v>
      </c>
      <c r="BL188" s="21" t="s">
        <v>656</v>
      </c>
      <c r="BM188" s="193" t="s">
        <v>906</v>
      </c>
    </row>
    <row r="189" spans="1:65" s="17" customFormat="1" ht="20.85" customHeight="1">
      <c r="B189" s="260"/>
      <c r="C189" s="261"/>
      <c r="D189" s="262" t="s">
        <v>71</v>
      </c>
      <c r="E189" s="262" t="s">
        <v>907</v>
      </c>
      <c r="F189" s="262" t="s">
        <v>908</v>
      </c>
      <c r="G189" s="261"/>
      <c r="H189" s="261"/>
      <c r="I189" s="263"/>
      <c r="J189" s="264">
        <f>BK189</f>
        <v>0</v>
      </c>
      <c r="K189" s="261"/>
      <c r="L189" s="265"/>
      <c r="M189" s="266"/>
      <c r="N189" s="267"/>
      <c r="O189" s="267"/>
      <c r="P189" s="268">
        <f>P190</f>
        <v>0</v>
      </c>
      <c r="Q189" s="267"/>
      <c r="R189" s="268">
        <f>R190</f>
        <v>0</v>
      </c>
      <c r="S189" s="267"/>
      <c r="T189" s="269">
        <f>T190</f>
        <v>0</v>
      </c>
      <c r="AR189" s="270" t="s">
        <v>80</v>
      </c>
      <c r="AT189" s="271" t="s">
        <v>71</v>
      </c>
      <c r="AU189" s="271" t="s">
        <v>142</v>
      </c>
      <c r="AY189" s="270" t="s">
        <v>131</v>
      </c>
      <c r="BK189" s="272">
        <f>BK190</f>
        <v>0</v>
      </c>
    </row>
    <row r="190" spans="1:65" s="2" customFormat="1" ht="16.5" customHeight="1">
      <c r="A190" s="38"/>
      <c r="B190" s="39"/>
      <c r="C190" s="182" t="s">
        <v>534</v>
      </c>
      <c r="D190" s="182" t="s">
        <v>136</v>
      </c>
      <c r="E190" s="183" t="s">
        <v>909</v>
      </c>
      <c r="F190" s="184" t="s">
        <v>910</v>
      </c>
      <c r="G190" s="185" t="s">
        <v>295</v>
      </c>
      <c r="H190" s="186">
        <v>2</v>
      </c>
      <c r="I190" s="187"/>
      <c r="J190" s="188">
        <f>ROUND(I190*H190,2)</f>
        <v>0</v>
      </c>
      <c r="K190" s="184" t="s">
        <v>19</v>
      </c>
      <c r="L190" s="43"/>
      <c r="M190" s="189" t="s">
        <v>19</v>
      </c>
      <c r="N190" s="190" t="s">
        <v>44</v>
      </c>
      <c r="O190" s="68"/>
      <c r="P190" s="191">
        <f>O190*H190</f>
        <v>0</v>
      </c>
      <c r="Q190" s="191">
        <v>0</v>
      </c>
      <c r="R190" s="191">
        <f>Q190*H190</f>
        <v>0</v>
      </c>
      <c r="S190" s="191">
        <v>0</v>
      </c>
      <c r="T190" s="192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193" t="s">
        <v>656</v>
      </c>
      <c r="AT190" s="193" t="s">
        <v>136</v>
      </c>
      <c r="AU190" s="193" t="s">
        <v>141</v>
      </c>
      <c r="AY190" s="21" t="s">
        <v>131</v>
      </c>
      <c r="BE190" s="194">
        <f>IF(N190="základní",J190,0)</f>
        <v>0</v>
      </c>
      <c r="BF190" s="194">
        <f>IF(N190="snížená",J190,0)</f>
        <v>0</v>
      </c>
      <c r="BG190" s="194">
        <f>IF(N190="zákl. přenesená",J190,0)</f>
        <v>0</v>
      </c>
      <c r="BH190" s="194">
        <f>IF(N190="sníž. přenesená",J190,0)</f>
        <v>0</v>
      </c>
      <c r="BI190" s="194">
        <f>IF(N190="nulová",J190,0)</f>
        <v>0</v>
      </c>
      <c r="BJ190" s="21" t="s">
        <v>88</v>
      </c>
      <c r="BK190" s="194">
        <f>ROUND(I190*H190,2)</f>
        <v>0</v>
      </c>
      <c r="BL190" s="21" t="s">
        <v>656</v>
      </c>
      <c r="BM190" s="193" t="s">
        <v>911</v>
      </c>
    </row>
    <row r="191" spans="1:65" s="17" customFormat="1" ht="20.85" customHeight="1">
      <c r="B191" s="260"/>
      <c r="C191" s="261"/>
      <c r="D191" s="262" t="s">
        <v>71</v>
      </c>
      <c r="E191" s="262" t="s">
        <v>912</v>
      </c>
      <c r="F191" s="262" t="s">
        <v>913</v>
      </c>
      <c r="G191" s="261"/>
      <c r="H191" s="261"/>
      <c r="I191" s="263"/>
      <c r="J191" s="264">
        <f>BK191</f>
        <v>0</v>
      </c>
      <c r="K191" s="261"/>
      <c r="L191" s="265"/>
      <c r="M191" s="266"/>
      <c r="N191" s="267"/>
      <c r="O191" s="267"/>
      <c r="P191" s="268">
        <f>P192</f>
        <v>0</v>
      </c>
      <c r="Q191" s="267"/>
      <c r="R191" s="268">
        <f>R192</f>
        <v>0</v>
      </c>
      <c r="S191" s="267"/>
      <c r="T191" s="269">
        <f>T192</f>
        <v>0</v>
      </c>
      <c r="AR191" s="270" t="s">
        <v>80</v>
      </c>
      <c r="AT191" s="271" t="s">
        <v>71</v>
      </c>
      <c r="AU191" s="271" t="s">
        <v>142</v>
      </c>
      <c r="AY191" s="270" t="s">
        <v>131</v>
      </c>
      <c r="BK191" s="272">
        <f>BK192</f>
        <v>0</v>
      </c>
    </row>
    <row r="192" spans="1:65" s="2" customFormat="1" ht="16.5" customHeight="1">
      <c r="A192" s="38"/>
      <c r="B192" s="39"/>
      <c r="C192" s="182" t="s">
        <v>541</v>
      </c>
      <c r="D192" s="182" t="s">
        <v>136</v>
      </c>
      <c r="E192" s="183" t="s">
        <v>914</v>
      </c>
      <c r="F192" s="184" t="s">
        <v>915</v>
      </c>
      <c r="G192" s="185" t="s">
        <v>295</v>
      </c>
      <c r="H192" s="186">
        <v>3</v>
      </c>
      <c r="I192" s="187"/>
      <c r="J192" s="188">
        <f>ROUND(I192*H192,2)</f>
        <v>0</v>
      </c>
      <c r="K192" s="184" t="s">
        <v>19</v>
      </c>
      <c r="L192" s="43"/>
      <c r="M192" s="189" t="s">
        <v>19</v>
      </c>
      <c r="N192" s="190" t="s">
        <v>44</v>
      </c>
      <c r="O192" s="68"/>
      <c r="P192" s="191">
        <f>O192*H192</f>
        <v>0</v>
      </c>
      <c r="Q192" s="191">
        <v>0</v>
      </c>
      <c r="R192" s="191">
        <f>Q192*H192</f>
        <v>0</v>
      </c>
      <c r="S192" s="191">
        <v>0</v>
      </c>
      <c r="T192" s="192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193" t="s">
        <v>656</v>
      </c>
      <c r="AT192" s="193" t="s">
        <v>136</v>
      </c>
      <c r="AU192" s="193" t="s">
        <v>141</v>
      </c>
      <c r="AY192" s="21" t="s">
        <v>131</v>
      </c>
      <c r="BE192" s="194">
        <f>IF(N192="základní",J192,0)</f>
        <v>0</v>
      </c>
      <c r="BF192" s="194">
        <f>IF(N192="snížená",J192,0)</f>
        <v>0</v>
      </c>
      <c r="BG192" s="194">
        <f>IF(N192="zákl. přenesená",J192,0)</f>
        <v>0</v>
      </c>
      <c r="BH192" s="194">
        <f>IF(N192="sníž. přenesená",J192,0)</f>
        <v>0</v>
      </c>
      <c r="BI192" s="194">
        <f>IF(N192="nulová",J192,0)</f>
        <v>0</v>
      </c>
      <c r="BJ192" s="21" t="s">
        <v>88</v>
      </c>
      <c r="BK192" s="194">
        <f>ROUND(I192*H192,2)</f>
        <v>0</v>
      </c>
      <c r="BL192" s="21" t="s">
        <v>656</v>
      </c>
      <c r="BM192" s="193" t="s">
        <v>916</v>
      </c>
    </row>
    <row r="193" spans="1:65" s="17" customFormat="1" ht="20.85" customHeight="1">
      <c r="B193" s="260"/>
      <c r="C193" s="261"/>
      <c r="D193" s="262" t="s">
        <v>71</v>
      </c>
      <c r="E193" s="262" t="s">
        <v>917</v>
      </c>
      <c r="F193" s="262" t="s">
        <v>918</v>
      </c>
      <c r="G193" s="261"/>
      <c r="H193" s="261"/>
      <c r="I193" s="263"/>
      <c r="J193" s="264">
        <f>BK193</f>
        <v>0</v>
      </c>
      <c r="K193" s="261"/>
      <c r="L193" s="265"/>
      <c r="M193" s="266"/>
      <c r="N193" s="267"/>
      <c r="O193" s="267"/>
      <c r="P193" s="268">
        <f>SUM(P194:P195)</f>
        <v>0</v>
      </c>
      <c r="Q193" s="267"/>
      <c r="R193" s="268">
        <f>SUM(R194:R195)</f>
        <v>0</v>
      </c>
      <c r="S193" s="267"/>
      <c r="T193" s="269">
        <f>SUM(T194:T195)</f>
        <v>0</v>
      </c>
      <c r="AR193" s="270" t="s">
        <v>80</v>
      </c>
      <c r="AT193" s="271" t="s">
        <v>71</v>
      </c>
      <c r="AU193" s="271" t="s">
        <v>142</v>
      </c>
      <c r="AY193" s="270" t="s">
        <v>131</v>
      </c>
      <c r="BK193" s="272">
        <f>SUM(BK194:BK195)</f>
        <v>0</v>
      </c>
    </row>
    <row r="194" spans="1:65" s="2" customFormat="1" ht="16.5" customHeight="1">
      <c r="A194" s="38"/>
      <c r="B194" s="39"/>
      <c r="C194" s="182" t="s">
        <v>548</v>
      </c>
      <c r="D194" s="182" t="s">
        <v>136</v>
      </c>
      <c r="E194" s="183" t="s">
        <v>919</v>
      </c>
      <c r="F194" s="184" t="s">
        <v>920</v>
      </c>
      <c r="G194" s="185" t="s">
        <v>295</v>
      </c>
      <c r="H194" s="186">
        <v>6</v>
      </c>
      <c r="I194" s="187"/>
      <c r="J194" s="188">
        <f>ROUND(I194*H194,2)</f>
        <v>0</v>
      </c>
      <c r="K194" s="184" t="s">
        <v>19</v>
      </c>
      <c r="L194" s="43"/>
      <c r="M194" s="189" t="s">
        <v>19</v>
      </c>
      <c r="N194" s="190" t="s">
        <v>44</v>
      </c>
      <c r="O194" s="68"/>
      <c r="P194" s="191">
        <f>O194*H194</f>
        <v>0</v>
      </c>
      <c r="Q194" s="191">
        <v>0</v>
      </c>
      <c r="R194" s="191">
        <f>Q194*H194</f>
        <v>0</v>
      </c>
      <c r="S194" s="191">
        <v>0</v>
      </c>
      <c r="T194" s="192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193" t="s">
        <v>656</v>
      </c>
      <c r="AT194" s="193" t="s">
        <v>136</v>
      </c>
      <c r="AU194" s="193" t="s">
        <v>141</v>
      </c>
      <c r="AY194" s="21" t="s">
        <v>131</v>
      </c>
      <c r="BE194" s="194">
        <f>IF(N194="základní",J194,0)</f>
        <v>0</v>
      </c>
      <c r="BF194" s="194">
        <f>IF(N194="snížená",J194,0)</f>
        <v>0</v>
      </c>
      <c r="BG194" s="194">
        <f>IF(N194="zákl. přenesená",J194,0)</f>
        <v>0</v>
      </c>
      <c r="BH194" s="194">
        <f>IF(N194="sníž. přenesená",J194,0)</f>
        <v>0</v>
      </c>
      <c r="BI194" s="194">
        <f>IF(N194="nulová",J194,0)</f>
        <v>0</v>
      </c>
      <c r="BJ194" s="21" t="s">
        <v>88</v>
      </c>
      <c r="BK194" s="194">
        <f>ROUND(I194*H194,2)</f>
        <v>0</v>
      </c>
      <c r="BL194" s="21" t="s">
        <v>656</v>
      </c>
      <c r="BM194" s="193" t="s">
        <v>921</v>
      </c>
    </row>
    <row r="195" spans="1:65" s="2" customFormat="1" ht="16.5" customHeight="1">
      <c r="A195" s="38"/>
      <c r="B195" s="39"/>
      <c r="C195" s="182" t="s">
        <v>553</v>
      </c>
      <c r="D195" s="182" t="s">
        <v>136</v>
      </c>
      <c r="E195" s="183" t="s">
        <v>922</v>
      </c>
      <c r="F195" s="184" t="s">
        <v>923</v>
      </c>
      <c r="G195" s="185" t="s">
        <v>295</v>
      </c>
      <c r="H195" s="186">
        <v>2</v>
      </c>
      <c r="I195" s="187"/>
      <c r="J195" s="188">
        <f>ROUND(I195*H195,2)</f>
        <v>0</v>
      </c>
      <c r="K195" s="184" t="s">
        <v>19</v>
      </c>
      <c r="L195" s="43"/>
      <c r="M195" s="189" t="s">
        <v>19</v>
      </c>
      <c r="N195" s="190" t="s">
        <v>44</v>
      </c>
      <c r="O195" s="68"/>
      <c r="P195" s="191">
        <f>O195*H195</f>
        <v>0</v>
      </c>
      <c r="Q195" s="191">
        <v>0</v>
      </c>
      <c r="R195" s="191">
        <f>Q195*H195</f>
        <v>0</v>
      </c>
      <c r="S195" s="191">
        <v>0</v>
      </c>
      <c r="T195" s="192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193" t="s">
        <v>656</v>
      </c>
      <c r="AT195" s="193" t="s">
        <v>136</v>
      </c>
      <c r="AU195" s="193" t="s">
        <v>141</v>
      </c>
      <c r="AY195" s="21" t="s">
        <v>131</v>
      </c>
      <c r="BE195" s="194">
        <f>IF(N195="základní",J195,0)</f>
        <v>0</v>
      </c>
      <c r="BF195" s="194">
        <f>IF(N195="snížená",J195,0)</f>
        <v>0</v>
      </c>
      <c r="BG195" s="194">
        <f>IF(N195="zákl. přenesená",J195,0)</f>
        <v>0</v>
      </c>
      <c r="BH195" s="194">
        <f>IF(N195="sníž. přenesená",J195,0)</f>
        <v>0</v>
      </c>
      <c r="BI195" s="194">
        <f>IF(N195="nulová",J195,0)</f>
        <v>0</v>
      </c>
      <c r="BJ195" s="21" t="s">
        <v>88</v>
      </c>
      <c r="BK195" s="194">
        <f>ROUND(I195*H195,2)</f>
        <v>0</v>
      </c>
      <c r="BL195" s="21" t="s">
        <v>656</v>
      </c>
      <c r="BM195" s="193" t="s">
        <v>924</v>
      </c>
    </row>
    <row r="196" spans="1:65" s="12" customFormat="1" ht="22.9" customHeight="1">
      <c r="B196" s="166"/>
      <c r="C196" s="167"/>
      <c r="D196" s="168" t="s">
        <v>71</v>
      </c>
      <c r="E196" s="180" t="s">
        <v>925</v>
      </c>
      <c r="F196" s="180" t="s">
        <v>926</v>
      </c>
      <c r="G196" s="167"/>
      <c r="H196" s="167"/>
      <c r="I196" s="170"/>
      <c r="J196" s="181">
        <f>BK196</f>
        <v>0</v>
      </c>
      <c r="K196" s="167"/>
      <c r="L196" s="172"/>
      <c r="M196" s="173"/>
      <c r="N196" s="174"/>
      <c r="O196" s="174"/>
      <c r="P196" s="175">
        <f>P197</f>
        <v>0</v>
      </c>
      <c r="Q196" s="174"/>
      <c r="R196" s="175">
        <f>R197</f>
        <v>0</v>
      </c>
      <c r="S196" s="174"/>
      <c r="T196" s="176">
        <f>T197</f>
        <v>0</v>
      </c>
      <c r="AR196" s="177" t="s">
        <v>80</v>
      </c>
      <c r="AT196" s="178" t="s">
        <v>71</v>
      </c>
      <c r="AU196" s="178" t="s">
        <v>80</v>
      </c>
      <c r="AY196" s="177" t="s">
        <v>131</v>
      </c>
      <c r="BK196" s="179">
        <f>BK197</f>
        <v>0</v>
      </c>
    </row>
    <row r="197" spans="1:65" s="12" customFormat="1" ht="20.85" customHeight="1">
      <c r="B197" s="166"/>
      <c r="C197" s="167"/>
      <c r="D197" s="168" t="s">
        <v>71</v>
      </c>
      <c r="E197" s="180" t="s">
        <v>927</v>
      </c>
      <c r="F197" s="180" t="s">
        <v>928</v>
      </c>
      <c r="G197" s="167"/>
      <c r="H197" s="167"/>
      <c r="I197" s="170"/>
      <c r="J197" s="181">
        <f>BK197</f>
        <v>0</v>
      </c>
      <c r="K197" s="167"/>
      <c r="L197" s="172"/>
      <c r="M197" s="173"/>
      <c r="N197" s="174"/>
      <c r="O197" s="174"/>
      <c r="P197" s="175">
        <f>P198+P199+P202+P204+P206+P208+P210+P212</f>
        <v>0</v>
      </c>
      <c r="Q197" s="174"/>
      <c r="R197" s="175">
        <f>R198+R199+R202+R204+R206+R208+R210+R212</f>
        <v>0</v>
      </c>
      <c r="S197" s="174"/>
      <c r="T197" s="176">
        <f>T198+T199+T202+T204+T206+T208+T210+T212</f>
        <v>0</v>
      </c>
      <c r="AR197" s="177" t="s">
        <v>80</v>
      </c>
      <c r="AT197" s="178" t="s">
        <v>71</v>
      </c>
      <c r="AU197" s="178" t="s">
        <v>88</v>
      </c>
      <c r="AY197" s="177" t="s">
        <v>131</v>
      </c>
      <c r="BK197" s="179">
        <f>BK198+BK199+BK202+BK204+BK206+BK208+BK210+BK212</f>
        <v>0</v>
      </c>
    </row>
    <row r="198" spans="1:65" s="2" customFormat="1" ht="16.5" customHeight="1">
      <c r="A198" s="38"/>
      <c r="B198" s="39"/>
      <c r="C198" s="182" t="s">
        <v>559</v>
      </c>
      <c r="D198" s="182" t="s">
        <v>136</v>
      </c>
      <c r="E198" s="183" t="s">
        <v>929</v>
      </c>
      <c r="F198" s="184" t="s">
        <v>930</v>
      </c>
      <c r="G198" s="185" t="s">
        <v>781</v>
      </c>
      <c r="H198" s="186">
        <v>17</v>
      </c>
      <c r="I198" s="187"/>
      <c r="J198" s="188">
        <f>ROUND(I198*H198,2)</f>
        <v>0</v>
      </c>
      <c r="K198" s="184" t="s">
        <v>19</v>
      </c>
      <c r="L198" s="43"/>
      <c r="M198" s="189" t="s">
        <v>19</v>
      </c>
      <c r="N198" s="190" t="s">
        <v>44</v>
      </c>
      <c r="O198" s="68"/>
      <c r="P198" s="191">
        <f>O198*H198</f>
        <v>0</v>
      </c>
      <c r="Q198" s="191">
        <v>0</v>
      </c>
      <c r="R198" s="191">
        <f>Q198*H198</f>
        <v>0</v>
      </c>
      <c r="S198" s="191">
        <v>0</v>
      </c>
      <c r="T198" s="192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193" t="s">
        <v>656</v>
      </c>
      <c r="AT198" s="193" t="s">
        <v>136</v>
      </c>
      <c r="AU198" s="193" t="s">
        <v>142</v>
      </c>
      <c r="AY198" s="21" t="s">
        <v>131</v>
      </c>
      <c r="BE198" s="194">
        <f>IF(N198="základní",J198,0)</f>
        <v>0</v>
      </c>
      <c r="BF198" s="194">
        <f>IF(N198="snížená",J198,0)</f>
        <v>0</v>
      </c>
      <c r="BG198" s="194">
        <f>IF(N198="zákl. přenesená",J198,0)</f>
        <v>0</v>
      </c>
      <c r="BH198" s="194">
        <f>IF(N198="sníž. přenesená",J198,0)</f>
        <v>0</v>
      </c>
      <c r="BI198" s="194">
        <f>IF(N198="nulová",J198,0)</f>
        <v>0</v>
      </c>
      <c r="BJ198" s="21" t="s">
        <v>88</v>
      </c>
      <c r="BK198" s="194">
        <f>ROUND(I198*H198,2)</f>
        <v>0</v>
      </c>
      <c r="BL198" s="21" t="s">
        <v>656</v>
      </c>
      <c r="BM198" s="193" t="s">
        <v>931</v>
      </c>
    </row>
    <row r="199" spans="1:65" s="17" customFormat="1" ht="20.85" customHeight="1">
      <c r="B199" s="260"/>
      <c r="C199" s="261"/>
      <c r="D199" s="262" t="s">
        <v>71</v>
      </c>
      <c r="E199" s="262" t="s">
        <v>932</v>
      </c>
      <c r="F199" s="262" t="s">
        <v>933</v>
      </c>
      <c r="G199" s="261"/>
      <c r="H199" s="261"/>
      <c r="I199" s="263"/>
      <c r="J199" s="264">
        <f>BK199</f>
        <v>0</v>
      </c>
      <c r="K199" s="261"/>
      <c r="L199" s="265"/>
      <c r="M199" s="266"/>
      <c r="N199" s="267"/>
      <c r="O199" s="267"/>
      <c r="P199" s="268">
        <f>SUM(P200:P201)</f>
        <v>0</v>
      </c>
      <c r="Q199" s="267"/>
      <c r="R199" s="268">
        <f>SUM(R200:R201)</f>
        <v>0</v>
      </c>
      <c r="S199" s="267"/>
      <c r="T199" s="269">
        <f>SUM(T200:T201)</f>
        <v>0</v>
      </c>
      <c r="AR199" s="270" t="s">
        <v>80</v>
      </c>
      <c r="AT199" s="271" t="s">
        <v>71</v>
      </c>
      <c r="AU199" s="271" t="s">
        <v>142</v>
      </c>
      <c r="AY199" s="270" t="s">
        <v>131</v>
      </c>
      <c r="BK199" s="272">
        <f>SUM(BK200:BK201)</f>
        <v>0</v>
      </c>
    </row>
    <row r="200" spans="1:65" s="2" customFormat="1" ht="16.5" customHeight="1">
      <c r="A200" s="38"/>
      <c r="B200" s="39"/>
      <c r="C200" s="182" t="s">
        <v>565</v>
      </c>
      <c r="D200" s="182" t="s">
        <v>136</v>
      </c>
      <c r="E200" s="183" t="s">
        <v>934</v>
      </c>
      <c r="F200" s="184" t="s">
        <v>935</v>
      </c>
      <c r="G200" s="185" t="s">
        <v>258</v>
      </c>
      <c r="H200" s="186">
        <v>15</v>
      </c>
      <c r="I200" s="187"/>
      <c r="J200" s="188">
        <f>ROUND(I200*H200,2)</f>
        <v>0</v>
      </c>
      <c r="K200" s="184" t="s">
        <v>19</v>
      </c>
      <c r="L200" s="43"/>
      <c r="M200" s="189" t="s">
        <v>19</v>
      </c>
      <c r="N200" s="190" t="s">
        <v>44</v>
      </c>
      <c r="O200" s="68"/>
      <c r="P200" s="191">
        <f>O200*H200</f>
        <v>0</v>
      </c>
      <c r="Q200" s="191">
        <v>0</v>
      </c>
      <c r="R200" s="191">
        <f>Q200*H200</f>
        <v>0</v>
      </c>
      <c r="S200" s="191">
        <v>0</v>
      </c>
      <c r="T200" s="192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193" t="s">
        <v>656</v>
      </c>
      <c r="AT200" s="193" t="s">
        <v>136</v>
      </c>
      <c r="AU200" s="193" t="s">
        <v>141</v>
      </c>
      <c r="AY200" s="21" t="s">
        <v>131</v>
      </c>
      <c r="BE200" s="194">
        <f>IF(N200="základní",J200,0)</f>
        <v>0</v>
      </c>
      <c r="BF200" s="194">
        <f>IF(N200="snížená",J200,0)</f>
        <v>0</v>
      </c>
      <c r="BG200" s="194">
        <f>IF(N200="zákl. přenesená",J200,0)</f>
        <v>0</v>
      </c>
      <c r="BH200" s="194">
        <f>IF(N200="sníž. přenesená",J200,0)</f>
        <v>0</v>
      </c>
      <c r="BI200" s="194">
        <f>IF(N200="nulová",J200,0)</f>
        <v>0</v>
      </c>
      <c r="BJ200" s="21" t="s">
        <v>88</v>
      </c>
      <c r="BK200" s="194">
        <f>ROUND(I200*H200,2)</f>
        <v>0</v>
      </c>
      <c r="BL200" s="21" t="s">
        <v>656</v>
      </c>
      <c r="BM200" s="193" t="s">
        <v>156</v>
      </c>
    </row>
    <row r="201" spans="1:65" s="2" customFormat="1" ht="16.5" customHeight="1">
      <c r="A201" s="38"/>
      <c r="B201" s="39"/>
      <c r="C201" s="182" t="s">
        <v>570</v>
      </c>
      <c r="D201" s="182" t="s">
        <v>136</v>
      </c>
      <c r="E201" s="183" t="s">
        <v>936</v>
      </c>
      <c r="F201" s="184" t="s">
        <v>937</v>
      </c>
      <c r="G201" s="185" t="s">
        <v>258</v>
      </c>
      <c r="H201" s="186">
        <v>10</v>
      </c>
      <c r="I201" s="187"/>
      <c r="J201" s="188">
        <f>ROUND(I201*H201,2)</f>
        <v>0</v>
      </c>
      <c r="K201" s="184" t="s">
        <v>19</v>
      </c>
      <c r="L201" s="43"/>
      <c r="M201" s="189" t="s">
        <v>19</v>
      </c>
      <c r="N201" s="190" t="s">
        <v>44</v>
      </c>
      <c r="O201" s="68"/>
      <c r="P201" s="191">
        <f>O201*H201</f>
        <v>0</v>
      </c>
      <c r="Q201" s="191">
        <v>0</v>
      </c>
      <c r="R201" s="191">
        <f>Q201*H201</f>
        <v>0</v>
      </c>
      <c r="S201" s="191">
        <v>0</v>
      </c>
      <c r="T201" s="192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193" t="s">
        <v>656</v>
      </c>
      <c r="AT201" s="193" t="s">
        <v>136</v>
      </c>
      <c r="AU201" s="193" t="s">
        <v>141</v>
      </c>
      <c r="AY201" s="21" t="s">
        <v>131</v>
      </c>
      <c r="BE201" s="194">
        <f>IF(N201="základní",J201,0)</f>
        <v>0</v>
      </c>
      <c r="BF201" s="194">
        <f>IF(N201="snížená",J201,0)</f>
        <v>0</v>
      </c>
      <c r="BG201" s="194">
        <f>IF(N201="zákl. přenesená",J201,0)</f>
        <v>0</v>
      </c>
      <c r="BH201" s="194">
        <f>IF(N201="sníž. přenesená",J201,0)</f>
        <v>0</v>
      </c>
      <c r="BI201" s="194">
        <f>IF(N201="nulová",J201,0)</f>
        <v>0</v>
      </c>
      <c r="BJ201" s="21" t="s">
        <v>88</v>
      </c>
      <c r="BK201" s="194">
        <f>ROUND(I201*H201,2)</f>
        <v>0</v>
      </c>
      <c r="BL201" s="21" t="s">
        <v>656</v>
      </c>
      <c r="BM201" s="193" t="s">
        <v>185</v>
      </c>
    </row>
    <row r="202" spans="1:65" s="17" customFormat="1" ht="20.85" customHeight="1">
      <c r="B202" s="260"/>
      <c r="C202" s="261"/>
      <c r="D202" s="262" t="s">
        <v>71</v>
      </c>
      <c r="E202" s="262" t="s">
        <v>938</v>
      </c>
      <c r="F202" s="262" t="s">
        <v>939</v>
      </c>
      <c r="G202" s="261"/>
      <c r="H202" s="261"/>
      <c r="I202" s="263"/>
      <c r="J202" s="264">
        <f>BK202</f>
        <v>0</v>
      </c>
      <c r="K202" s="261"/>
      <c r="L202" s="265"/>
      <c r="M202" s="266"/>
      <c r="N202" s="267"/>
      <c r="O202" s="267"/>
      <c r="P202" s="268">
        <f>P203</f>
        <v>0</v>
      </c>
      <c r="Q202" s="267"/>
      <c r="R202" s="268">
        <f>R203</f>
        <v>0</v>
      </c>
      <c r="S202" s="267"/>
      <c r="T202" s="269">
        <f>T203</f>
        <v>0</v>
      </c>
      <c r="AR202" s="270" t="s">
        <v>80</v>
      </c>
      <c r="AT202" s="271" t="s">
        <v>71</v>
      </c>
      <c r="AU202" s="271" t="s">
        <v>142</v>
      </c>
      <c r="AY202" s="270" t="s">
        <v>131</v>
      </c>
      <c r="BK202" s="272">
        <f>BK203</f>
        <v>0</v>
      </c>
    </row>
    <row r="203" spans="1:65" s="2" customFormat="1" ht="16.5" customHeight="1">
      <c r="A203" s="38"/>
      <c r="B203" s="39"/>
      <c r="C203" s="182" t="s">
        <v>577</v>
      </c>
      <c r="D203" s="182" t="s">
        <v>136</v>
      </c>
      <c r="E203" s="183" t="s">
        <v>940</v>
      </c>
      <c r="F203" s="184" t="s">
        <v>941</v>
      </c>
      <c r="G203" s="185" t="s">
        <v>258</v>
      </c>
      <c r="H203" s="186">
        <v>7</v>
      </c>
      <c r="I203" s="187"/>
      <c r="J203" s="188">
        <f>ROUND(I203*H203,2)</f>
        <v>0</v>
      </c>
      <c r="K203" s="184" t="s">
        <v>19</v>
      </c>
      <c r="L203" s="43"/>
      <c r="M203" s="189" t="s">
        <v>19</v>
      </c>
      <c r="N203" s="190" t="s">
        <v>44</v>
      </c>
      <c r="O203" s="68"/>
      <c r="P203" s="191">
        <f>O203*H203</f>
        <v>0</v>
      </c>
      <c r="Q203" s="191">
        <v>0</v>
      </c>
      <c r="R203" s="191">
        <f>Q203*H203</f>
        <v>0</v>
      </c>
      <c r="S203" s="191">
        <v>0</v>
      </c>
      <c r="T203" s="192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193" t="s">
        <v>656</v>
      </c>
      <c r="AT203" s="193" t="s">
        <v>136</v>
      </c>
      <c r="AU203" s="193" t="s">
        <v>141</v>
      </c>
      <c r="AY203" s="21" t="s">
        <v>131</v>
      </c>
      <c r="BE203" s="194">
        <f>IF(N203="základní",J203,0)</f>
        <v>0</v>
      </c>
      <c r="BF203" s="194">
        <f>IF(N203="snížená",J203,0)</f>
        <v>0</v>
      </c>
      <c r="BG203" s="194">
        <f>IF(N203="zákl. přenesená",J203,0)</f>
        <v>0</v>
      </c>
      <c r="BH203" s="194">
        <f>IF(N203="sníž. přenesená",J203,0)</f>
        <v>0</v>
      </c>
      <c r="BI203" s="194">
        <f>IF(N203="nulová",J203,0)</f>
        <v>0</v>
      </c>
      <c r="BJ203" s="21" t="s">
        <v>88</v>
      </c>
      <c r="BK203" s="194">
        <f>ROUND(I203*H203,2)</f>
        <v>0</v>
      </c>
      <c r="BL203" s="21" t="s">
        <v>656</v>
      </c>
      <c r="BM203" s="193" t="s">
        <v>942</v>
      </c>
    </row>
    <row r="204" spans="1:65" s="17" customFormat="1" ht="20.85" customHeight="1">
      <c r="B204" s="260"/>
      <c r="C204" s="261"/>
      <c r="D204" s="262" t="s">
        <v>71</v>
      </c>
      <c r="E204" s="262" t="s">
        <v>943</v>
      </c>
      <c r="F204" s="262" t="s">
        <v>944</v>
      </c>
      <c r="G204" s="261"/>
      <c r="H204" s="261"/>
      <c r="I204" s="263"/>
      <c r="J204" s="264">
        <f>BK204</f>
        <v>0</v>
      </c>
      <c r="K204" s="261"/>
      <c r="L204" s="265"/>
      <c r="M204" s="266"/>
      <c r="N204" s="267"/>
      <c r="O204" s="267"/>
      <c r="P204" s="268">
        <f>P205</f>
        <v>0</v>
      </c>
      <c r="Q204" s="267"/>
      <c r="R204" s="268">
        <f>R205</f>
        <v>0</v>
      </c>
      <c r="S204" s="267"/>
      <c r="T204" s="269">
        <f>T205</f>
        <v>0</v>
      </c>
      <c r="AR204" s="270" t="s">
        <v>80</v>
      </c>
      <c r="AT204" s="271" t="s">
        <v>71</v>
      </c>
      <c r="AU204" s="271" t="s">
        <v>142</v>
      </c>
      <c r="AY204" s="270" t="s">
        <v>131</v>
      </c>
      <c r="BK204" s="272">
        <f>BK205</f>
        <v>0</v>
      </c>
    </row>
    <row r="205" spans="1:65" s="2" customFormat="1" ht="16.5" customHeight="1">
      <c r="A205" s="38"/>
      <c r="B205" s="39"/>
      <c r="C205" s="182" t="s">
        <v>583</v>
      </c>
      <c r="D205" s="182" t="s">
        <v>136</v>
      </c>
      <c r="E205" s="183" t="s">
        <v>945</v>
      </c>
      <c r="F205" s="184" t="s">
        <v>937</v>
      </c>
      <c r="G205" s="185" t="s">
        <v>258</v>
      </c>
      <c r="H205" s="186">
        <v>1.8</v>
      </c>
      <c r="I205" s="187"/>
      <c r="J205" s="188">
        <f>ROUND(I205*H205,2)</f>
        <v>0</v>
      </c>
      <c r="K205" s="184" t="s">
        <v>19</v>
      </c>
      <c r="L205" s="43"/>
      <c r="M205" s="189" t="s">
        <v>19</v>
      </c>
      <c r="N205" s="190" t="s">
        <v>44</v>
      </c>
      <c r="O205" s="68"/>
      <c r="P205" s="191">
        <f>O205*H205</f>
        <v>0</v>
      </c>
      <c r="Q205" s="191">
        <v>0</v>
      </c>
      <c r="R205" s="191">
        <f>Q205*H205</f>
        <v>0</v>
      </c>
      <c r="S205" s="191">
        <v>0</v>
      </c>
      <c r="T205" s="192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193" t="s">
        <v>656</v>
      </c>
      <c r="AT205" s="193" t="s">
        <v>136</v>
      </c>
      <c r="AU205" s="193" t="s">
        <v>141</v>
      </c>
      <c r="AY205" s="21" t="s">
        <v>131</v>
      </c>
      <c r="BE205" s="194">
        <f>IF(N205="základní",J205,0)</f>
        <v>0</v>
      </c>
      <c r="BF205" s="194">
        <f>IF(N205="snížená",J205,0)</f>
        <v>0</v>
      </c>
      <c r="BG205" s="194">
        <f>IF(N205="zákl. přenesená",J205,0)</f>
        <v>0</v>
      </c>
      <c r="BH205" s="194">
        <f>IF(N205="sníž. přenesená",J205,0)</f>
        <v>0</v>
      </c>
      <c r="BI205" s="194">
        <f>IF(N205="nulová",J205,0)</f>
        <v>0</v>
      </c>
      <c r="BJ205" s="21" t="s">
        <v>88</v>
      </c>
      <c r="BK205" s="194">
        <f>ROUND(I205*H205,2)</f>
        <v>0</v>
      </c>
      <c r="BL205" s="21" t="s">
        <v>656</v>
      </c>
      <c r="BM205" s="193" t="s">
        <v>946</v>
      </c>
    </row>
    <row r="206" spans="1:65" s="17" customFormat="1" ht="20.85" customHeight="1">
      <c r="B206" s="260"/>
      <c r="C206" s="261"/>
      <c r="D206" s="262" t="s">
        <v>71</v>
      </c>
      <c r="E206" s="262" t="s">
        <v>947</v>
      </c>
      <c r="F206" s="262" t="s">
        <v>948</v>
      </c>
      <c r="G206" s="261"/>
      <c r="H206" s="261"/>
      <c r="I206" s="263"/>
      <c r="J206" s="264">
        <f>BK206</f>
        <v>0</v>
      </c>
      <c r="K206" s="261"/>
      <c r="L206" s="265"/>
      <c r="M206" s="266"/>
      <c r="N206" s="267"/>
      <c r="O206" s="267"/>
      <c r="P206" s="268">
        <f>P207</f>
        <v>0</v>
      </c>
      <c r="Q206" s="267"/>
      <c r="R206" s="268">
        <f>R207</f>
        <v>0</v>
      </c>
      <c r="S206" s="267"/>
      <c r="T206" s="269">
        <f>T207</f>
        <v>0</v>
      </c>
      <c r="AR206" s="270" t="s">
        <v>80</v>
      </c>
      <c r="AT206" s="271" t="s">
        <v>71</v>
      </c>
      <c r="AU206" s="271" t="s">
        <v>142</v>
      </c>
      <c r="AY206" s="270" t="s">
        <v>131</v>
      </c>
      <c r="BK206" s="272">
        <f>BK207</f>
        <v>0</v>
      </c>
    </row>
    <row r="207" spans="1:65" s="2" customFormat="1" ht="16.5" customHeight="1">
      <c r="A207" s="38"/>
      <c r="B207" s="39"/>
      <c r="C207" s="182" t="s">
        <v>590</v>
      </c>
      <c r="D207" s="182" t="s">
        <v>136</v>
      </c>
      <c r="E207" s="183" t="s">
        <v>949</v>
      </c>
      <c r="F207" s="184" t="s">
        <v>950</v>
      </c>
      <c r="G207" s="185" t="s">
        <v>781</v>
      </c>
      <c r="H207" s="186">
        <v>1</v>
      </c>
      <c r="I207" s="187"/>
      <c r="J207" s="188">
        <f>ROUND(I207*H207,2)</f>
        <v>0</v>
      </c>
      <c r="K207" s="184" t="s">
        <v>19</v>
      </c>
      <c r="L207" s="43"/>
      <c r="M207" s="189" t="s">
        <v>19</v>
      </c>
      <c r="N207" s="190" t="s">
        <v>44</v>
      </c>
      <c r="O207" s="68"/>
      <c r="P207" s="191">
        <f>O207*H207</f>
        <v>0</v>
      </c>
      <c r="Q207" s="191">
        <v>0</v>
      </c>
      <c r="R207" s="191">
        <f>Q207*H207</f>
        <v>0</v>
      </c>
      <c r="S207" s="191">
        <v>0</v>
      </c>
      <c r="T207" s="192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193" t="s">
        <v>656</v>
      </c>
      <c r="AT207" s="193" t="s">
        <v>136</v>
      </c>
      <c r="AU207" s="193" t="s">
        <v>141</v>
      </c>
      <c r="AY207" s="21" t="s">
        <v>131</v>
      </c>
      <c r="BE207" s="194">
        <f>IF(N207="základní",J207,0)</f>
        <v>0</v>
      </c>
      <c r="BF207" s="194">
        <f>IF(N207="snížená",J207,0)</f>
        <v>0</v>
      </c>
      <c r="BG207" s="194">
        <f>IF(N207="zákl. přenesená",J207,0)</f>
        <v>0</v>
      </c>
      <c r="BH207" s="194">
        <f>IF(N207="sníž. přenesená",J207,0)</f>
        <v>0</v>
      </c>
      <c r="BI207" s="194">
        <f>IF(N207="nulová",J207,0)</f>
        <v>0</v>
      </c>
      <c r="BJ207" s="21" t="s">
        <v>88</v>
      </c>
      <c r="BK207" s="194">
        <f>ROUND(I207*H207,2)</f>
        <v>0</v>
      </c>
      <c r="BL207" s="21" t="s">
        <v>656</v>
      </c>
      <c r="BM207" s="193" t="s">
        <v>951</v>
      </c>
    </row>
    <row r="208" spans="1:65" s="17" customFormat="1" ht="20.85" customHeight="1">
      <c r="B208" s="260"/>
      <c r="C208" s="261"/>
      <c r="D208" s="262" t="s">
        <v>71</v>
      </c>
      <c r="E208" s="262" t="s">
        <v>952</v>
      </c>
      <c r="F208" s="262" t="s">
        <v>953</v>
      </c>
      <c r="G208" s="261"/>
      <c r="H208" s="261"/>
      <c r="I208" s="263"/>
      <c r="J208" s="264">
        <f>BK208</f>
        <v>0</v>
      </c>
      <c r="K208" s="261"/>
      <c r="L208" s="265"/>
      <c r="M208" s="266"/>
      <c r="N208" s="267"/>
      <c r="O208" s="267"/>
      <c r="P208" s="268">
        <f>P209</f>
        <v>0</v>
      </c>
      <c r="Q208" s="267"/>
      <c r="R208" s="268">
        <f>R209</f>
        <v>0</v>
      </c>
      <c r="S208" s="267"/>
      <c r="T208" s="269">
        <f>T209</f>
        <v>0</v>
      </c>
      <c r="AR208" s="270" t="s">
        <v>80</v>
      </c>
      <c r="AT208" s="271" t="s">
        <v>71</v>
      </c>
      <c r="AU208" s="271" t="s">
        <v>142</v>
      </c>
      <c r="AY208" s="270" t="s">
        <v>131</v>
      </c>
      <c r="BK208" s="272">
        <f>BK209</f>
        <v>0</v>
      </c>
    </row>
    <row r="209" spans="1:65" s="2" customFormat="1" ht="16.5" customHeight="1">
      <c r="A209" s="38"/>
      <c r="B209" s="39"/>
      <c r="C209" s="182" t="s">
        <v>594</v>
      </c>
      <c r="D209" s="182" t="s">
        <v>136</v>
      </c>
      <c r="E209" s="183" t="s">
        <v>954</v>
      </c>
      <c r="F209" s="184" t="s">
        <v>955</v>
      </c>
      <c r="G209" s="185" t="s">
        <v>139</v>
      </c>
      <c r="H209" s="186">
        <v>0.12</v>
      </c>
      <c r="I209" s="187"/>
      <c r="J209" s="188">
        <f>ROUND(I209*H209,2)</f>
        <v>0</v>
      </c>
      <c r="K209" s="184" t="s">
        <v>19</v>
      </c>
      <c r="L209" s="43"/>
      <c r="M209" s="189" t="s">
        <v>19</v>
      </c>
      <c r="N209" s="190" t="s">
        <v>44</v>
      </c>
      <c r="O209" s="68"/>
      <c r="P209" s="191">
        <f>O209*H209</f>
        <v>0</v>
      </c>
      <c r="Q209" s="191">
        <v>0</v>
      </c>
      <c r="R209" s="191">
        <f>Q209*H209</f>
        <v>0</v>
      </c>
      <c r="S209" s="191">
        <v>0</v>
      </c>
      <c r="T209" s="192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193" t="s">
        <v>656</v>
      </c>
      <c r="AT209" s="193" t="s">
        <v>136</v>
      </c>
      <c r="AU209" s="193" t="s">
        <v>141</v>
      </c>
      <c r="AY209" s="21" t="s">
        <v>131</v>
      </c>
      <c r="BE209" s="194">
        <f>IF(N209="základní",J209,0)</f>
        <v>0</v>
      </c>
      <c r="BF209" s="194">
        <f>IF(N209="snížená",J209,0)</f>
        <v>0</v>
      </c>
      <c r="BG209" s="194">
        <f>IF(N209="zákl. přenesená",J209,0)</f>
        <v>0</v>
      </c>
      <c r="BH209" s="194">
        <f>IF(N209="sníž. přenesená",J209,0)</f>
        <v>0</v>
      </c>
      <c r="BI209" s="194">
        <f>IF(N209="nulová",J209,0)</f>
        <v>0</v>
      </c>
      <c r="BJ209" s="21" t="s">
        <v>88</v>
      </c>
      <c r="BK209" s="194">
        <f>ROUND(I209*H209,2)</f>
        <v>0</v>
      </c>
      <c r="BL209" s="21" t="s">
        <v>656</v>
      </c>
      <c r="BM209" s="193" t="s">
        <v>956</v>
      </c>
    </row>
    <row r="210" spans="1:65" s="17" customFormat="1" ht="20.85" customHeight="1">
      <c r="B210" s="260"/>
      <c r="C210" s="261"/>
      <c r="D210" s="262" t="s">
        <v>71</v>
      </c>
      <c r="E210" s="262" t="s">
        <v>957</v>
      </c>
      <c r="F210" s="262" t="s">
        <v>958</v>
      </c>
      <c r="G210" s="261"/>
      <c r="H210" s="261"/>
      <c r="I210" s="263"/>
      <c r="J210" s="264">
        <f>BK210</f>
        <v>0</v>
      </c>
      <c r="K210" s="261"/>
      <c r="L210" s="265"/>
      <c r="M210" s="266"/>
      <c r="N210" s="267"/>
      <c r="O210" s="267"/>
      <c r="P210" s="268">
        <f>P211</f>
        <v>0</v>
      </c>
      <c r="Q210" s="267"/>
      <c r="R210" s="268">
        <f>R211</f>
        <v>0</v>
      </c>
      <c r="S210" s="267"/>
      <c r="T210" s="269">
        <f>T211</f>
        <v>0</v>
      </c>
      <c r="AR210" s="270" t="s">
        <v>80</v>
      </c>
      <c r="AT210" s="271" t="s">
        <v>71</v>
      </c>
      <c r="AU210" s="271" t="s">
        <v>142</v>
      </c>
      <c r="AY210" s="270" t="s">
        <v>131</v>
      </c>
      <c r="BK210" s="272">
        <f>BK211</f>
        <v>0</v>
      </c>
    </row>
    <row r="211" spans="1:65" s="2" customFormat="1" ht="16.5" customHeight="1">
      <c r="A211" s="38"/>
      <c r="B211" s="39"/>
      <c r="C211" s="182" t="s">
        <v>598</v>
      </c>
      <c r="D211" s="182" t="s">
        <v>136</v>
      </c>
      <c r="E211" s="183" t="s">
        <v>959</v>
      </c>
      <c r="F211" s="184" t="s">
        <v>960</v>
      </c>
      <c r="G211" s="185" t="s">
        <v>139</v>
      </c>
      <c r="H211" s="186">
        <v>1.85</v>
      </c>
      <c r="I211" s="187"/>
      <c r="J211" s="188">
        <f>ROUND(I211*H211,2)</f>
        <v>0</v>
      </c>
      <c r="K211" s="184" t="s">
        <v>19</v>
      </c>
      <c r="L211" s="43"/>
      <c r="M211" s="189" t="s">
        <v>19</v>
      </c>
      <c r="N211" s="190" t="s">
        <v>44</v>
      </c>
      <c r="O211" s="68"/>
      <c r="P211" s="191">
        <f>O211*H211</f>
        <v>0</v>
      </c>
      <c r="Q211" s="191">
        <v>0</v>
      </c>
      <c r="R211" s="191">
        <f>Q211*H211</f>
        <v>0</v>
      </c>
      <c r="S211" s="191">
        <v>0</v>
      </c>
      <c r="T211" s="192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193" t="s">
        <v>656</v>
      </c>
      <c r="AT211" s="193" t="s">
        <v>136</v>
      </c>
      <c r="AU211" s="193" t="s">
        <v>141</v>
      </c>
      <c r="AY211" s="21" t="s">
        <v>131</v>
      </c>
      <c r="BE211" s="194">
        <f>IF(N211="základní",J211,0)</f>
        <v>0</v>
      </c>
      <c r="BF211" s="194">
        <f>IF(N211="snížená",J211,0)</f>
        <v>0</v>
      </c>
      <c r="BG211" s="194">
        <f>IF(N211="zákl. přenesená",J211,0)</f>
        <v>0</v>
      </c>
      <c r="BH211" s="194">
        <f>IF(N211="sníž. přenesená",J211,0)</f>
        <v>0</v>
      </c>
      <c r="BI211" s="194">
        <f>IF(N211="nulová",J211,0)</f>
        <v>0</v>
      </c>
      <c r="BJ211" s="21" t="s">
        <v>88</v>
      </c>
      <c r="BK211" s="194">
        <f>ROUND(I211*H211,2)</f>
        <v>0</v>
      </c>
      <c r="BL211" s="21" t="s">
        <v>656</v>
      </c>
      <c r="BM211" s="193" t="s">
        <v>961</v>
      </c>
    </row>
    <row r="212" spans="1:65" s="17" customFormat="1" ht="20.85" customHeight="1">
      <c r="B212" s="260"/>
      <c r="C212" s="261"/>
      <c r="D212" s="262" t="s">
        <v>71</v>
      </c>
      <c r="E212" s="262" t="s">
        <v>962</v>
      </c>
      <c r="F212" s="262" t="s">
        <v>963</v>
      </c>
      <c r="G212" s="261"/>
      <c r="H212" s="261"/>
      <c r="I212" s="263"/>
      <c r="J212" s="264">
        <f>BK212</f>
        <v>0</v>
      </c>
      <c r="K212" s="261"/>
      <c r="L212" s="265"/>
      <c r="M212" s="266"/>
      <c r="N212" s="267"/>
      <c r="O212" s="267"/>
      <c r="P212" s="268">
        <f>P213</f>
        <v>0</v>
      </c>
      <c r="Q212" s="267"/>
      <c r="R212" s="268">
        <f>R213</f>
        <v>0</v>
      </c>
      <c r="S212" s="267"/>
      <c r="T212" s="269">
        <f>T213</f>
        <v>0</v>
      </c>
      <c r="AR212" s="270" t="s">
        <v>80</v>
      </c>
      <c r="AT212" s="271" t="s">
        <v>71</v>
      </c>
      <c r="AU212" s="271" t="s">
        <v>142</v>
      </c>
      <c r="AY212" s="270" t="s">
        <v>131</v>
      </c>
      <c r="BK212" s="272">
        <f>BK213</f>
        <v>0</v>
      </c>
    </row>
    <row r="213" spans="1:65" s="2" customFormat="1" ht="16.5" customHeight="1">
      <c r="A213" s="38"/>
      <c r="B213" s="39"/>
      <c r="C213" s="182" t="s">
        <v>605</v>
      </c>
      <c r="D213" s="182" t="s">
        <v>136</v>
      </c>
      <c r="E213" s="183" t="s">
        <v>964</v>
      </c>
      <c r="F213" s="184" t="s">
        <v>965</v>
      </c>
      <c r="G213" s="185" t="s">
        <v>139</v>
      </c>
      <c r="H213" s="186">
        <v>4</v>
      </c>
      <c r="I213" s="187"/>
      <c r="J213" s="188">
        <f>ROUND(I213*H213,2)</f>
        <v>0</v>
      </c>
      <c r="K213" s="184" t="s">
        <v>19</v>
      </c>
      <c r="L213" s="43"/>
      <c r="M213" s="189" t="s">
        <v>19</v>
      </c>
      <c r="N213" s="190" t="s">
        <v>44</v>
      </c>
      <c r="O213" s="68"/>
      <c r="P213" s="191">
        <f>O213*H213</f>
        <v>0</v>
      </c>
      <c r="Q213" s="191">
        <v>0</v>
      </c>
      <c r="R213" s="191">
        <f>Q213*H213</f>
        <v>0</v>
      </c>
      <c r="S213" s="191">
        <v>0</v>
      </c>
      <c r="T213" s="192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193" t="s">
        <v>656</v>
      </c>
      <c r="AT213" s="193" t="s">
        <v>136</v>
      </c>
      <c r="AU213" s="193" t="s">
        <v>141</v>
      </c>
      <c r="AY213" s="21" t="s">
        <v>131</v>
      </c>
      <c r="BE213" s="194">
        <f>IF(N213="základní",J213,0)</f>
        <v>0</v>
      </c>
      <c r="BF213" s="194">
        <f>IF(N213="snížená",J213,0)</f>
        <v>0</v>
      </c>
      <c r="BG213" s="194">
        <f>IF(N213="zákl. přenesená",J213,0)</f>
        <v>0</v>
      </c>
      <c r="BH213" s="194">
        <f>IF(N213="sníž. přenesená",J213,0)</f>
        <v>0</v>
      </c>
      <c r="BI213" s="194">
        <f>IF(N213="nulová",J213,0)</f>
        <v>0</v>
      </c>
      <c r="BJ213" s="21" t="s">
        <v>88</v>
      </c>
      <c r="BK213" s="194">
        <f>ROUND(I213*H213,2)</f>
        <v>0</v>
      </c>
      <c r="BL213" s="21" t="s">
        <v>656</v>
      </c>
      <c r="BM213" s="193" t="s">
        <v>966</v>
      </c>
    </row>
    <row r="214" spans="1:65" s="12" customFormat="1" ht="22.9" customHeight="1">
      <c r="B214" s="166"/>
      <c r="C214" s="167"/>
      <c r="D214" s="168" t="s">
        <v>71</v>
      </c>
      <c r="E214" s="180" t="s">
        <v>967</v>
      </c>
      <c r="F214" s="180" t="s">
        <v>968</v>
      </c>
      <c r="G214" s="167"/>
      <c r="H214" s="167"/>
      <c r="I214" s="170"/>
      <c r="J214" s="181">
        <f>BK214</f>
        <v>0</v>
      </c>
      <c r="K214" s="167"/>
      <c r="L214" s="172"/>
      <c r="M214" s="173"/>
      <c r="N214" s="174"/>
      <c r="O214" s="174"/>
      <c r="P214" s="175">
        <f>SUM(P215:P217)</f>
        <v>0</v>
      </c>
      <c r="Q214" s="174"/>
      <c r="R214" s="175">
        <f>SUM(R215:R217)</f>
        <v>0</v>
      </c>
      <c r="S214" s="174"/>
      <c r="T214" s="176">
        <f>SUM(T215:T217)</f>
        <v>0</v>
      </c>
      <c r="AR214" s="177" t="s">
        <v>80</v>
      </c>
      <c r="AT214" s="178" t="s">
        <v>71</v>
      </c>
      <c r="AU214" s="178" t="s">
        <v>80</v>
      </c>
      <c r="AY214" s="177" t="s">
        <v>131</v>
      </c>
      <c r="BK214" s="179">
        <f>SUM(BK215:BK217)</f>
        <v>0</v>
      </c>
    </row>
    <row r="215" spans="1:65" s="2" customFormat="1" ht="16.5" customHeight="1">
      <c r="A215" s="38"/>
      <c r="B215" s="39"/>
      <c r="C215" s="182" t="s">
        <v>610</v>
      </c>
      <c r="D215" s="182" t="s">
        <v>136</v>
      </c>
      <c r="E215" s="183" t="s">
        <v>969</v>
      </c>
      <c r="F215" s="184" t="s">
        <v>970</v>
      </c>
      <c r="G215" s="185" t="s">
        <v>784</v>
      </c>
      <c r="H215" s="186">
        <v>1</v>
      </c>
      <c r="I215" s="187"/>
      <c r="J215" s="188">
        <f>ROUND(I215*H215,2)</f>
        <v>0</v>
      </c>
      <c r="K215" s="184" t="s">
        <v>19</v>
      </c>
      <c r="L215" s="43"/>
      <c r="M215" s="189" t="s">
        <v>19</v>
      </c>
      <c r="N215" s="190" t="s">
        <v>44</v>
      </c>
      <c r="O215" s="68"/>
      <c r="P215" s="191">
        <f>O215*H215</f>
        <v>0</v>
      </c>
      <c r="Q215" s="191">
        <v>0</v>
      </c>
      <c r="R215" s="191">
        <f>Q215*H215</f>
        <v>0</v>
      </c>
      <c r="S215" s="191">
        <v>0</v>
      </c>
      <c r="T215" s="192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193" t="s">
        <v>656</v>
      </c>
      <c r="AT215" s="193" t="s">
        <v>136</v>
      </c>
      <c r="AU215" s="193" t="s">
        <v>88</v>
      </c>
      <c r="AY215" s="21" t="s">
        <v>131</v>
      </c>
      <c r="BE215" s="194">
        <f>IF(N215="základní",J215,0)</f>
        <v>0</v>
      </c>
      <c r="BF215" s="194">
        <f>IF(N215="snížená",J215,0)</f>
        <v>0</v>
      </c>
      <c r="BG215" s="194">
        <f>IF(N215="zákl. přenesená",J215,0)</f>
        <v>0</v>
      </c>
      <c r="BH215" s="194">
        <f>IF(N215="sníž. přenesená",J215,0)</f>
        <v>0</v>
      </c>
      <c r="BI215" s="194">
        <f>IF(N215="nulová",J215,0)</f>
        <v>0</v>
      </c>
      <c r="BJ215" s="21" t="s">
        <v>88</v>
      </c>
      <c r="BK215" s="194">
        <f>ROUND(I215*H215,2)</f>
        <v>0</v>
      </c>
      <c r="BL215" s="21" t="s">
        <v>656</v>
      </c>
      <c r="BM215" s="193" t="s">
        <v>971</v>
      </c>
    </row>
    <row r="216" spans="1:65" s="2" customFormat="1" ht="16.5" customHeight="1">
      <c r="A216" s="38"/>
      <c r="B216" s="39"/>
      <c r="C216" s="182" t="s">
        <v>616</v>
      </c>
      <c r="D216" s="182" t="s">
        <v>136</v>
      </c>
      <c r="E216" s="183" t="s">
        <v>972</v>
      </c>
      <c r="F216" s="184" t="s">
        <v>973</v>
      </c>
      <c r="G216" s="185" t="s">
        <v>197</v>
      </c>
      <c r="H216" s="186">
        <v>0.03</v>
      </c>
      <c r="I216" s="187"/>
      <c r="J216" s="188">
        <f>ROUND(I216*H216,2)</f>
        <v>0</v>
      </c>
      <c r="K216" s="184" t="s">
        <v>19</v>
      </c>
      <c r="L216" s="43"/>
      <c r="M216" s="189" t="s">
        <v>19</v>
      </c>
      <c r="N216" s="190" t="s">
        <v>44</v>
      </c>
      <c r="O216" s="68"/>
      <c r="P216" s="191">
        <f>O216*H216</f>
        <v>0</v>
      </c>
      <c r="Q216" s="191">
        <v>0</v>
      </c>
      <c r="R216" s="191">
        <f>Q216*H216</f>
        <v>0</v>
      </c>
      <c r="S216" s="191">
        <v>0</v>
      </c>
      <c r="T216" s="192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193" t="s">
        <v>656</v>
      </c>
      <c r="AT216" s="193" t="s">
        <v>136</v>
      </c>
      <c r="AU216" s="193" t="s">
        <v>88</v>
      </c>
      <c r="AY216" s="21" t="s">
        <v>131</v>
      </c>
      <c r="BE216" s="194">
        <f>IF(N216="základní",J216,0)</f>
        <v>0</v>
      </c>
      <c r="BF216" s="194">
        <f>IF(N216="snížená",J216,0)</f>
        <v>0</v>
      </c>
      <c r="BG216" s="194">
        <f>IF(N216="zákl. přenesená",J216,0)</f>
        <v>0</v>
      </c>
      <c r="BH216" s="194">
        <f>IF(N216="sníž. přenesená",J216,0)</f>
        <v>0</v>
      </c>
      <c r="BI216" s="194">
        <f>IF(N216="nulová",J216,0)</f>
        <v>0</v>
      </c>
      <c r="BJ216" s="21" t="s">
        <v>88</v>
      </c>
      <c r="BK216" s="194">
        <f>ROUND(I216*H216,2)</f>
        <v>0</v>
      </c>
      <c r="BL216" s="21" t="s">
        <v>656</v>
      </c>
      <c r="BM216" s="193" t="s">
        <v>974</v>
      </c>
    </row>
    <row r="217" spans="1:65" s="2" customFormat="1" ht="16.5" customHeight="1">
      <c r="A217" s="38"/>
      <c r="B217" s="39"/>
      <c r="C217" s="182" t="s">
        <v>621</v>
      </c>
      <c r="D217" s="182" t="s">
        <v>136</v>
      </c>
      <c r="E217" s="183" t="s">
        <v>975</v>
      </c>
      <c r="F217" s="184" t="s">
        <v>976</v>
      </c>
      <c r="G217" s="185" t="s">
        <v>197</v>
      </c>
      <c r="H217" s="186">
        <v>0.03</v>
      </c>
      <c r="I217" s="187"/>
      <c r="J217" s="188">
        <f>ROUND(I217*H217,2)</f>
        <v>0</v>
      </c>
      <c r="K217" s="184" t="s">
        <v>19</v>
      </c>
      <c r="L217" s="43"/>
      <c r="M217" s="189" t="s">
        <v>19</v>
      </c>
      <c r="N217" s="190" t="s">
        <v>44</v>
      </c>
      <c r="O217" s="68"/>
      <c r="P217" s="191">
        <f>O217*H217</f>
        <v>0</v>
      </c>
      <c r="Q217" s="191">
        <v>0</v>
      </c>
      <c r="R217" s="191">
        <f>Q217*H217</f>
        <v>0</v>
      </c>
      <c r="S217" s="191">
        <v>0</v>
      </c>
      <c r="T217" s="192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193" t="s">
        <v>656</v>
      </c>
      <c r="AT217" s="193" t="s">
        <v>136</v>
      </c>
      <c r="AU217" s="193" t="s">
        <v>88</v>
      </c>
      <c r="AY217" s="21" t="s">
        <v>131</v>
      </c>
      <c r="BE217" s="194">
        <f>IF(N217="základní",J217,0)</f>
        <v>0</v>
      </c>
      <c r="BF217" s="194">
        <f>IF(N217="snížená",J217,0)</f>
        <v>0</v>
      </c>
      <c r="BG217" s="194">
        <f>IF(N217="zákl. přenesená",J217,0)</f>
        <v>0</v>
      </c>
      <c r="BH217" s="194">
        <f>IF(N217="sníž. přenesená",J217,0)</f>
        <v>0</v>
      </c>
      <c r="BI217" s="194">
        <f>IF(N217="nulová",J217,0)</f>
        <v>0</v>
      </c>
      <c r="BJ217" s="21" t="s">
        <v>88</v>
      </c>
      <c r="BK217" s="194">
        <f>ROUND(I217*H217,2)</f>
        <v>0</v>
      </c>
      <c r="BL217" s="21" t="s">
        <v>656</v>
      </c>
      <c r="BM217" s="193" t="s">
        <v>977</v>
      </c>
    </row>
    <row r="218" spans="1:65" s="12" customFormat="1" ht="22.9" customHeight="1">
      <c r="B218" s="166"/>
      <c r="C218" s="167"/>
      <c r="D218" s="168" t="s">
        <v>71</v>
      </c>
      <c r="E218" s="180" t="s">
        <v>978</v>
      </c>
      <c r="F218" s="180" t="s">
        <v>979</v>
      </c>
      <c r="G218" s="167"/>
      <c r="H218" s="167"/>
      <c r="I218" s="170"/>
      <c r="J218" s="181">
        <f>BK218</f>
        <v>0</v>
      </c>
      <c r="K218" s="167"/>
      <c r="L218" s="172"/>
      <c r="M218" s="173"/>
      <c r="N218" s="174"/>
      <c r="O218" s="174"/>
      <c r="P218" s="175">
        <f>SUM(P219:P222)</f>
        <v>0</v>
      </c>
      <c r="Q218" s="174"/>
      <c r="R218" s="175">
        <f>SUM(R219:R222)</f>
        <v>0</v>
      </c>
      <c r="S218" s="174"/>
      <c r="T218" s="176">
        <f>SUM(T219:T222)</f>
        <v>0</v>
      </c>
      <c r="AR218" s="177" t="s">
        <v>80</v>
      </c>
      <c r="AT218" s="178" t="s">
        <v>71</v>
      </c>
      <c r="AU218" s="178" t="s">
        <v>80</v>
      </c>
      <c r="AY218" s="177" t="s">
        <v>131</v>
      </c>
      <c r="BK218" s="179">
        <f>SUM(BK219:BK222)</f>
        <v>0</v>
      </c>
    </row>
    <row r="219" spans="1:65" s="2" customFormat="1" ht="16.5" customHeight="1">
      <c r="A219" s="38"/>
      <c r="B219" s="39"/>
      <c r="C219" s="182" t="s">
        <v>626</v>
      </c>
      <c r="D219" s="182" t="s">
        <v>136</v>
      </c>
      <c r="E219" s="183" t="s">
        <v>980</v>
      </c>
      <c r="F219" s="184" t="s">
        <v>981</v>
      </c>
      <c r="G219" s="185" t="s">
        <v>982</v>
      </c>
      <c r="H219" s="186">
        <v>1</v>
      </c>
      <c r="I219" s="187"/>
      <c r="J219" s="188">
        <f>ROUND(I219*H219,2)</f>
        <v>0</v>
      </c>
      <c r="K219" s="184" t="s">
        <v>19</v>
      </c>
      <c r="L219" s="43"/>
      <c r="M219" s="189" t="s">
        <v>19</v>
      </c>
      <c r="N219" s="190" t="s">
        <v>44</v>
      </c>
      <c r="O219" s="68"/>
      <c r="P219" s="191">
        <f>O219*H219</f>
        <v>0</v>
      </c>
      <c r="Q219" s="191">
        <v>0</v>
      </c>
      <c r="R219" s="191">
        <f>Q219*H219</f>
        <v>0</v>
      </c>
      <c r="S219" s="191">
        <v>0</v>
      </c>
      <c r="T219" s="192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193" t="s">
        <v>656</v>
      </c>
      <c r="AT219" s="193" t="s">
        <v>136</v>
      </c>
      <c r="AU219" s="193" t="s">
        <v>88</v>
      </c>
      <c r="AY219" s="21" t="s">
        <v>131</v>
      </c>
      <c r="BE219" s="194">
        <f>IF(N219="základní",J219,0)</f>
        <v>0</v>
      </c>
      <c r="BF219" s="194">
        <f>IF(N219="snížená",J219,0)</f>
        <v>0</v>
      </c>
      <c r="BG219" s="194">
        <f>IF(N219="zákl. přenesená",J219,0)</f>
        <v>0</v>
      </c>
      <c r="BH219" s="194">
        <f>IF(N219="sníž. přenesená",J219,0)</f>
        <v>0</v>
      </c>
      <c r="BI219" s="194">
        <f>IF(N219="nulová",J219,0)</f>
        <v>0</v>
      </c>
      <c r="BJ219" s="21" t="s">
        <v>88</v>
      </c>
      <c r="BK219" s="194">
        <f>ROUND(I219*H219,2)</f>
        <v>0</v>
      </c>
      <c r="BL219" s="21" t="s">
        <v>656</v>
      </c>
      <c r="BM219" s="193" t="s">
        <v>983</v>
      </c>
    </row>
    <row r="220" spans="1:65" s="2" customFormat="1" ht="16.5" customHeight="1">
      <c r="A220" s="38"/>
      <c r="B220" s="39"/>
      <c r="C220" s="182" t="s">
        <v>631</v>
      </c>
      <c r="D220" s="182" t="s">
        <v>136</v>
      </c>
      <c r="E220" s="183" t="s">
        <v>984</v>
      </c>
      <c r="F220" s="184" t="s">
        <v>985</v>
      </c>
      <c r="G220" s="185" t="s">
        <v>982</v>
      </c>
      <c r="H220" s="186">
        <v>1</v>
      </c>
      <c r="I220" s="187"/>
      <c r="J220" s="188">
        <f>ROUND(I220*H220,2)</f>
        <v>0</v>
      </c>
      <c r="K220" s="184" t="s">
        <v>19</v>
      </c>
      <c r="L220" s="43"/>
      <c r="M220" s="189" t="s">
        <v>19</v>
      </c>
      <c r="N220" s="190" t="s">
        <v>44</v>
      </c>
      <c r="O220" s="68"/>
      <c r="P220" s="191">
        <f>O220*H220</f>
        <v>0</v>
      </c>
      <c r="Q220" s="191">
        <v>0</v>
      </c>
      <c r="R220" s="191">
        <f>Q220*H220</f>
        <v>0</v>
      </c>
      <c r="S220" s="191">
        <v>0</v>
      </c>
      <c r="T220" s="192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193" t="s">
        <v>656</v>
      </c>
      <c r="AT220" s="193" t="s">
        <v>136</v>
      </c>
      <c r="AU220" s="193" t="s">
        <v>88</v>
      </c>
      <c r="AY220" s="21" t="s">
        <v>131</v>
      </c>
      <c r="BE220" s="194">
        <f>IF(N220="základní",J220,0)</f>
        <v>0</v>
      </c>
      <c r="BF220" s="194">
        <f>IF(N220="snížená",J220,0)</f>
        <v>0</v>
      </c>
      <c r="BG220" s="194">
        <f>IF(N220="zákl. přenesená",J220,0)</f>
        <v>0</v>
      </c>
      <c r="BH220" s="194">
        <f>IF(N220="sníž. přenesená",J220,0)</f>
        <v>0</v>
      </c>
      <c r="BI220" s="194">
        <f>IF(N220="nulová",J220,0)</f>
        <v>0</v>
      </c>
      <c r="BJ220" s="21" t="s">
        <v>88</v>
      </c>
      <c r="BK220" s="194">
        <f>ROUND(I220*H220,2)</f>
        <v>0</v>
      </c>
      <c r="BL220" s="21" t="s">
        <v>656</v>
      </c>
      <c r="BM220" s="193" t="s">
        <v>986</v>
      </c>
    </row>
    <row r="221" spans="1:65" s="2" customFormat="1" ht="16.5" customHeight="1">
      <c r="A221" s="38"/>
      <c r="B221" s="39"/>
      <c r="C221" s="182" t="s">
        <v>636</v>
      </c>
      <c r="D221" s="182" t="s">
        <v>136</v>
      </c>
      <c r="E221" s="183" t="s">
        <v>987</v>
      </c>
      <c r="F221" s="184" t="s">
        <v>988</v>
      </c>
      <c r="G221" s="185" t="s">
        <v>982</v>
      </c>
      <c r="H221" s="186">
        <v>1</v>
      </c>
      <c r="I221" s="187"/>
      <c r="J221" s="188">
        <f>ROUND(I221*H221,2)</f>
        <v>0</v>
      </c>
      <c r="K221" s="184" t="s">
        <v>19</v>
      </c>
      <c r="L221" s="43"/>
      <c r="M221" s="189" t="s">
        <v>19</v>
      </c>
      <c r="N221" s="190" t="s">
        <v>44</v>
      </c>
      <c r="O221" s="68"/>
      <c r="P221" s="191">
        <f>O221*H221</f>
        <v>0</v>
      </c>
      <c r="Q221" s="191">
        <v>0</v>
      </c>
      <c r="R221" s="191">
        <f>Q221*H221</f>
        <v>0</v>
      </c>
      <c r="S221" s="191">
        <v>0</v>
      </c>
      <c r="T221" s="192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193" t="s">
        <v>656</v>
      </c>
      <c r="AT221" s="193" t="s">
        <v>136</v>
      </c>
      <c r="AU221" s="193" t="s">
        <v>88</v>
      </c>
      <c r="AY221" s="21" t="s">
        <v>131</v>
      </c>
      <c r="BE221" s="194">
        <f>IF(N221="základní",J221,0)</f>
        <v>0</v>
      </c>
      <c r="BF221" s="194">
        <f>IF(N221="snížená",J221,0)</f>
        <v>0</v>
      </c>
      <c r="BG221" s="194">
        <f>IF(N221="zákl. přenesená",J221,0)</f>
        <v>0</v>
      </c>
      <c r="BH221" s="194">
        <f>IF(N221="sníž. přenesená",J221,0)</f>
        <v>0</v>
      </c>
      <c r="BI221" s="194">
        <f>IF(N221="nulová",J221,0)</f>
        <v>0</v>
      </c>
      <c r="BJ221" s="21" t="s">
        <v>88</v>
      </c>
      <c r="BK221" s="194">
        <f>ROUND(I221*H221,2)</f>
        <v>0</v>
      </c>
      <c r="BL221" s="21" t="s">
        <v>656</v>
      </c>
      <c r="BM221" s="193" t="s">
        <v>989</v>
      </c>
    </row>
    <row r="222" spans="1:65" s="2" customFormat="1" ht="16.5" customHeight="1">
      <c r="A222" s="38"/>
      <c r="B222" s="39"/>
      <c r="C222" s="182" t="s">
        <v>134</v>
      </c>
      <c r="D222" s="182" t="s">
        <v>136</v>
      </c>
      <c r="E222" s="183" t="s">
        <v>990</v>
      </c>
      <c r="F222" s="184" t="s">
        <v>991</v>
      </c>
      <c r="G222" s="185" t="s">
        <v>982</v>
      </c>
      <c r="H222" s="186">
        <v>1</v>
      </c>
      <c r="I222" s="187"/>
      <c r="J222" s="188">
        <f>ROUND(I222*H222,2)</f>
        <v>0</v>
      </c>
      <c r="K222" s="184" t="s">
        <v>19</v>
      </c>
      <c r="L222" s="43"/>
      <c r="M222" s="273" t="s">
        <v>19</v>
      </c>
      <c r="N222" s="274" t="s">
        <v>44</v>
      </c>
      <c r="O222" s="246"/>
      <c r="P222" s="275">
        <f>O222*H222</f>
        <v>0</v>
      </c>
      <c r="Q222" s="275">
        <v>0</v>
      </c>
      <c r="R222" s="275">
        <f>Q222*H222</f>
        <v>0</v>
      </c>
      <c r="S222" s="275">
        <v>0</v>
      </c>
      <c r="T222" s="276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193" t="s">
        <v>656</v>
      </c>
      <c r="AT222" s="193" t="s">
        <v>136</v>
      </c>
      <c r="AU222" s="193" t="s">
        <v>88</v>
      </c>
      <c r="AY222" s="21" t="s">
        <v>131</v>
      </c>
      <c r="BE222" s="194">
        <f>IF(N222="základní",J222,0)</f>
        <v>0</v>
      </c>
      <c r="BF222" s="194">
        <f>IF(N222="snížená",J222,0)</f>
        <v>0</v>
      </c>
      <c r="BG222" s="194">
        <f>IF(N222="zákl. přenesená",J222,0)</f>
        <v>0</v>
      </c>
      <c r="BH222" s="194">
        <f>IF(N222="sníž. přenesená",J222,0)</f>
        <v>0</v>
      </c>
      <c r="BI222" s="194">
        <f>IF(N222="nulová",J222,0)</f>
        <v>0</v>
      </c>
      <c r="BJ222" s="21" t="s">
        <v>88</v>
      </c>
      <c r="BK222" s="194">
        <f>ROUND(I222*H222,2)</f>
        <v>0</v>
      </c>
      <c r="BL222" s="21" t="s">
        <v>656</v>
      </c>
      <c r="BM222" s="193" t="s">
        <v>992</v>
      </c>
    </row>
    <row r="223" spans="1:65" s="2" customFormat="1" ht="6.95" customHeight="1">
      <c r="A223" s="38"/>
      <c r="B223" s="51"/>
      <c r="C223" s="52"/>
      <c r="D223" s="52"/>
      <c r="E223" s="52"/>
      <c r="F223" s="52"/>
      <c r="G223" s="52"/>
      <c r="H223" s="52"/>
      <c r="I223" s="52"/>
      <c r="J223" s="52"/>
      <c r="K223" s="52"/>
      <c r="L223" s="43"/>
      <c r="M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</row>
  </sheetData>
  <sheetProtection algorithmName="SHA-512" hashValue="DQ/9bhYIp4RpX/cUzEhgVHqrJOj1IEZhUOcT2mU7rE85VoZknzYAmYHfTewrvuY0ja5N7kuFaHvCGAtxYgMtZg==" saltValue="T6dDCcCZ4oQkfaYrSdX5LlKhcMylTZnCr0M3lwVeNWgQs6c9JD5yA98+KngDk6TukwYoswy+2Wv0cVKIKP9Cuw==" spinCount="100000" sheet="1" objects="1" scenarios="1" formatColumns="0" formatRows="0" autoFilter="0"/>
  <autoFilter ref="C122:K222"/>
  <mergeCells count="12">
    <mergeCell ref="E115:H115"/>
    <mergeCell ref="L2:V2"/>
    <mergeCell ref="E50:H50"/>
    <mergeCell ref="E52:H52"/>
    <mergeCell ref="E54:H54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9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407"/>
      <c r="M2" s="407"/>
      <c r="N2" s="407"/>
      <c r="O2" s="407"/>
      <c r="P2" s="407"/>
      <c r="Q2" s="407"/>
      <c r="R2" s="407"/>
      <c r="S2" s="407"/>
      <c r="T2" s="407"/>
      <c r="U2" s="407"/>
      <c r="V2" s="407"/>
      <c r="AT2" s="21" t="s">
        <v>95</v>
      </c>
    </row>
    <row r="3" spans="1:46" s="1" customFormat="1" ht="6.95" customHeight="1">
      <c r="B3" s="112"/>
      <c r="C3" s="113"/>
      <c r="D3" s="113"/>
      <c r="E3" s="113"/>
      <c r="F3" s="113"/>
      <c r="G3" s="113"/>
      <c r="H3" s="113"/>
      <c r="I3" s="113"/>
      <c r="J3" s="113"/>
      <c r="K3" s="113"/>
      <c r="L3" s="24"/>
      <c r="AT3" s="21" t="s">
        <v>80</v>
      </c>
    </row>
    <row r="4" spans="1:46" s="1" customFormat="1" ht="24.95" customHeight="1">
      <c r="B4" s="24"/>
      <c r="D4" s="114" t="s">
        <v>96</v>
      </c>
      <c r="L4" s="24"/>
      <c r="M4" s="115" t="s">
        <v>10</v>
      </c>
      <c r="AT4" s="21" t="s">
        <v>4</v>
      </c>
    </row>
    <row r="5" spans="1:46" s="1" customFormat="1" ht="6.95" customHeight="1">
      <c r="B5" s="24"/>
      <c r="L5" s="24"/>
    </row>
    <row r="6" spans="1:46" s="1" customFormat="1" ht="12" customHeight="1">
      <c r="B6" s="24"/>
      <c r="D6" s="116" t="s">
        <v>16</v>
      </c>
      <c r="L6" s="24"/>
    </row>
    <row r="7" spans="1:46" s="1" customFormat="1" ht="16.5" customHeight="1">
      <c r="B7" s="24"/>
      <c r="E7" s="408" t="str">
        <f>'Rekapitulace stavby'!K6</f>
        <v>DPS Za Prachárnou 1a, Jihlava</v>
      </c>
      <c r="F7" s="409"/>
      <c r="G7" s="409"/>
      <c r="H7" s="409"/>
      <c r="L7" s="24"/>
    </row>
    <row r="8" spans="1:46" s="2" customFormat="1" ht="12" customHeight="1">
      <c r="A8" s="38"/>
      <c r="B8" s="43"/>
      <c r="C8" s="38"/>
      <c r="D8" s="116" t="s">
        <v>97</v>
      </c>
      <c r="E8" s="38"/>
      <c r="F8" s="38"/>
      <c r="G8" s="38"/>
      <c r="H8" s="38"/>
      <c r="I8" s="38"/>
      <c r="J8" s="38"/>
      <c r="K8" s="38"/>
      <c r="L8" s="117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pans="1:46" s="2" customFormat="1" ht="16.5" customHeight="1">
      <c r="A9" s="38"/>
      <c r="B9" s="43"/>
      <c r="C9" s="38"/>
      <c r="D9" s="38"/>
      <c r="E9" s="410" t="s">
        <v>993</v>
      </c>
      <c r="F9" s="411"/>
      <c r="G9" s="411"/>
      <c r="H9" s="411"/>
      <c r="I9" s="38"/>
      <c r="J9" s="38"/>
      <c r="K9" s="38"/>
      <c r="L9" s="117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pans="1:46" s="2" customFormat="1" ht="11.25">
      <c r="A10" s="38"/>
      <c r="B10" s="43"/>
      <c r="C10" s="38"/>
      <c r="D10" s="38"/>
      <c r="E10" s="38"/>
      <c r="F10" s="38"/>
      <c r="G10" s="38"/>
      <c r="H10" s="38"/>
      <c r="I10" s="38"/>
      <c r="J10" s="38"/>
      <c r="K10" s="38"/>
      <c r="L10" s="117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pans="1:46" s="2" customFormat="1" ht="12" customHeight="1">
      <c r="A11" s="38"/>
      <c r="B11" s="43"/>
      <c r="C11" s="38"/>
      <c r="D11" s="116" t="s">
        <v>18</v>
      </c>
      <c r="E11" s="38"/>
      <c r="F11" s="107" t="s">
        <v>19</v>
      </c>
      <c r="G11" s="38"/>
      <c r="H11" s="38"/>
      <c r="I11" s="116" t="s">
        <v>20</v>
      </c>
      <c r="J11" s="107" t="s">
        <v>19</v>
      </c>
      <c r="K11" s="38"/>
      <c r="L11" s="117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pans="1:46" s="2" customFormat="1" ht="12" customHeight="1">
      <c r="A12" s="38"/>
      <c r="B12" s="43"/>
      <c r="C12" s="38"/>
      <c r="D12" s="116" t="s">
        <v>21</v>
      </c>
      <c r="E12" s="38"/>
      <c r="F12" s="107" t="s">
        <v>22</v>
      </c>
      <c r="G12" s="38"/>
      <c r="H12" s="38"/>
      <c r="I12" s="116" t="s">
        <v>23</v>
      </c>
      <c r="J12" s="118" t="str">
        <f>'Rekapitulace stavby'!AN8</f>
        <v>3. 11. 2025</v>
      </c>
      <c r="K12" s="38"/>
      <c r="L12" s="117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pans="1:46" s="2" customFormat="1" ht="10.9" customHeight="1">
      <c r="A13" s="38"/>
      <c r="B13" s="43"/>
      <c r="C13" s="38"/>
      <c r="D13" s="38"/>
      <c r="E13" s="38"/>
      <c r="F13" s="38"/>
      <c r="G13" s="38"/>
      <c r="H13" s="38"/>
      <c r="I13" s="38"/>
      <c r="J13" s="38"/>
      <c r="K13" s="38"/>
      <c r="L13" s="117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pans="1:46" s="2" customFormat="1" ht="12" customHeight="1">
      <c r="A14" s="38"/>
      <c r="B14" s="43"/>
      <c r="C14" s="38"/>
      <c r="D14" s="116" t="s">
        <v>25</v>
      </c>
      <c r="E14" s="38"/>
      <c r="F14" s="38"/>
      <c r="G14" s="38"/>
      <c r="H14" s="38"/>
      <c r="I14" s="116" t="s">
        <v>26</v>
      </c>
      <c r="J14" s="107" t="s">
        <v>19</v>
      </c>
      <c r="K14" s="38"/>
      <c r="L14" s="117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pans="1:46" s="2" customFormat="1" ht="18" customHeight="1">
      <c r="A15" s="38"/>
      <c r="B15" s="43"/>
      <c r="C15" s="38"/>
      <c r="D15" s="38"/>
      <c r="E15" s="107" t="s">
        <v>27</v>
      </c>
      <c r="F15" s="38"/>
      <c r="G15" s="38"/>
      <c r="H15" s="38"/>
      <c r="I15" s="116" t="s">
        <v>28</v>
      </c>
      <c r="J15" s="107" t="s">
        <v>19</v>
      </c>
      <c r="K15" s="38"/>
      <c r="L15" s="117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pans="1:46" s="2" customFormat="1" ht="6.95" customHeight="1">
      <c r="A16" s="38"/>
      <c r="B16" s="43"/>
      <c r="C16" s="38"/>
      <c r="D16" s="38"/>
      <c r="E16" s="38"/>
      <c r="F16" s="38"/>
      <c r="G16" s="38"/>
      <c r="H16" s="38"/>
      <c r="I16" s="38"/>
      <c r="J16" s="38"/>
      <c r="K16" s="38"/>
      <c r="L16" s="117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pans="1:31" s="2" customFormat="1" ht="12" customHeight="1">
      <c r="A17" s="38"/>
      <c r="B17" s="43"/>
      <c r="C17" s="38"/>
      <c r="D17" s="116" t="s">
        <v>29</v>
      </c>
      <c r="E17" s="38"/>
      <c r="F17" s="38"/>
      <c r="G17" s="38"/>
      <c r="H17" s="38"/>
      <c r="I17" s="116" t="s">
        <v>26</v>
      </c>
      <c r="J17" s="34" t="str">
        <f>'Rekapitulace stavby'!AN13</f>
        <v>Vyplň údaj</v>
      </c>
      <c r="K17" s="38"/>
      <c r="L17" s="117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pans="1:31" s="2" customFormat="1" ht="18" customHeight="1">
      <c r="A18" s="38"/>
      <c r="B18" s="43"/>
      <c r="C18" s="38"/>
      <c r="D18" s="38"/>
      <c r="E18" s="412" t="str">
        <f>'Rekapitulace stavby'!E14</f>
        <v>Vyplň údaj</v>
      </c>
      <c r="F18" s="413"/>
      <c r="G18" s="413"/>
      <c r="H18" s="413"/>
      <c r="I18" s="116" t="s">
        <v>28</v>
      </c>
      <c r="J18" s="34" t="str">
        <f>'Rekapitulace stavby'!AN14</f>
        <v>Vyplň údaj</v>
      </c>
      <c r="K18" s="38"/>
      <c r="L18" s="117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pans="1:31" s="2" customFormat="1" ht="6.95" customHeight="1">
      <c r="A19" s="38"/>
      <c r="B19" s="43"/>
      <c r="C19" s="38"/>
      <c r="D19" s="38"/>
      <c r="E19" s="38"/>
      <c r="F19" s="38"/>
      <c r="G19" s="38"/>
      <c r="H19" s="38"/>
      <c r="I19" s="38"/>
      <c r="J19" s="38"/>
      <c r="K19" s="38"/>
      <c r="L19" s="117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pans="1:31" s="2" customFormat="1" ht="12" customHeight="1">
      <c r="A20" s="38"/>
      <c r="B20" s="43"/>
      <c r="C20" s="38"/>
      <c r="D20" s="116" t="s">
        <v>31</v>
      </c>
      <c r="E20" s="38"/>
      <c r="F20" s="38"/>
      <c r="G20" s="38"/>
      <c r="H20" s="38"/>
      <c r="I20" s="116" t="s">
        <v>26</v>
      </c>
      <c r="J20" s="107" t="s">
        <v>19</v>
      </c>
      <c r="K20" s="38"/>
      <c r="L20" s="117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pans="1:31" s="2" customFormat="1" ht="18" customHeight="1">
      <c r="A21" s="38"/>
      <c r="B21" s="43"/>
      <c r="C21" s="38"/>
      <c r="D21" s="38"/>
      <c r="E21" s="107" t="s">
        <v>32</v>
      </c>
      <c r="F21" s="38"/>
      <c r="G21" s="38"/>
      <c r="H21" s="38"/>
      <c r="I21" s="116" t="s">
        <v>28</v>
      </c>
      <c r="J21" s="107" t="s">
        <v>19</v>
      </c>
      <c r="K21" s="38"/>
      <c r="L21" s="117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pans="1:31" s="2" customFormat="1" ht="6.95" customHeight="1">
      <c r="A22" s="38"/>
      <c r="B22" s="43"/>
      <c r="C22" s="38"/>
      <c r="D22" s="38"/>
      <c r="E22" s="38"/>
      <c r="F22" s="38"/>
      <c r="G22" s="38"/>
      <c r="H22" s="38"/>
      <c r="I22" s="38"/>
      <c r="J22" s="38"/>
      <c r="K22" s="38"/>
      <c r="L22" s="117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pans="1:31" s="2" customFormat="1" ht="12" customHeight="1">
      <c r="A23" s="38"/>
      <c r="B23" s="43"/>
      <c r="C23" s="38"/>
      <c r="D23" s="116" t="s">
        <v>34</v>
      </c>
      <c r="E23" s="38"/>
      <c r="F23" s="38"/>
      <c r="G23" s="38"/>
      <c r="H23" s="38"/>
      <c r="I23" s="116" t="s">
        <v>26</v>
      </c>
      <c r="J23" s="107" t="s">
        <v>19</v>
      </c>
      <c r="K23" s="38"/>
      <c r="L23" s="117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pans="1:31" s="2" customFormat="1" ht="18" customHeight="1">
      <c r="A24" s="38"/>
      <c r="B24" s="43"/>
      <c r="C24" s="38"/>
      <c r="D24" s="38"/>
      <c r="E24" s="107" t="s">
        <v>35</v>
      </c>
      <c r="F24" s="38"/>
      <c r="G24" s="38"/>
      <c r="H24" s="38"/>
      <c r="I24" s="116" t="s">
        <v>28</v>
      </c>
      <c r="J24" s="107" t="s">
        <v>19</v>
      </c>
      <c r="K24" s="38"/>
      <c r="L24" s="117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pans="1:31" s="2" customFormat="1" ht="6.95" customHeight="1">
      <c r="A25" s="38"/>
      <c r="B25" s="43"/>
      <c r="C25" s="38"/>
      <c r="D25" s="38"/>
      <c r="E25" s="38"/>
      <c r="F25" s="38"/>
      <c r="G25" s="38"/>
      <c r="H25" s="38"/>
      <c r="I25" s="38"/>
      <c r="J25" s="38"/>
      <c r="K25" s="38"/>
      <c r="L25" s="117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pans="1:31" s="2" customFormat="1" ht="12" customHeight="1">
      <c r="A26" s="38"/>
      <c r="B26" s="43"/>
      <c r="C26" s="38"/>
      <c r="D26" s="116" t="s">
        <v>36</v>
      </c>
      <c r="E26" s="38"/>
      <c r="F26" s="38"/>
      <c r="G26" s="38"/>
      <c r="H26" s="38"/>
      <c r="I26" s="38"/>
      <c r="J26" s="38"/>
      <c r="K26" s="38"/>
      <c r="L26" s="117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pans="1:31" s="8" customFormat="1" ht="16.5" customHeight="1">
      <c r="A27" s="119"/>
      <c r="B27" s="120"/>
      <c r="C27" s="119"/>
      <c r="D27" s="119"/>
      <c r="E27" s="414" t="s">
        <v>19</v>
      </c>
      <c r="F27" s="414"/>
      <c r="G27" s="414"/>
      <c r="H27" s="414"/>
      <c r="I27" s="119"/>
      <c r="J27" s="119"/>
      <c r="K27" s="119"/>
      <c r="L27" s="121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</row>
    <row r="28" spans="1:31" s="2" customFormat="1" ht="6.95" customHeight="1">
      <c r="A28" s="38"/>
      <c r="B28" s="43"/>
      <c r="C28" s="38"/>
      <c r="D28" s="38"/>
      <c r="E28" s="38"/>
      <c r="F28" s="38"/>
      <c r="G28" s="38"/>
      <c r="H28" s="38"/>
      <c r="I28" s="38"/>
      <c r="J28" s="38"/>
      <c r="K28" s="38"/>
      <c r="L28" s="117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pans="1:31" s="2" customFormat="1" ht="6.95" customHeight="1">
      <c r="A29" s="38"/>
      <c r="B29" s="43"/>
      <c r="C29" s="38"/>
      <c r="D29" s="122"/>
      <c r="E29" s="122"/>
      <c r="F29" s="122"/>
      <c r="G29" s="122"/>
      <c r="H29" s="122"/>
      <c r="I29" s="122"/>
      <c r="J29" s="122"/>
      <c r="K29" s="122"/>
      <c r="L29" s="117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pans="1:31" s="2" customFormat="1" ht="25.35" customHeight="1">
      <c r="A30" s="38"/>
      <c r="B30" s="43"/>
      <c r="C30" s="38"/>
      <c r="D30" s="123" t="s">
        <v>38</v>
      </c>
      <c r="E30" s="38"/>
      <c r="F30" s="38"/>
      <c r="G30" s="38"/>
      <c r="H30" s="38"/>
      <c r="I30" s="38"/>
      <c r="J30" s="124">
        <f>ROUND(J80, 2)</f>
        <v>0</v>
      </c>
      <c r="K30" s="38"/>
      <c r="L30" s="117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pans="1:31" s="2" customFormat="1" ht="6.95" customHeight="1">
      <c r="A31" s="38"/>
      <c r="B31" s="43"/>
      <c r="C31" s="38"/>
      <c r="D31" s="122"/>
      <c r="E31" s="122"/>
      <c r="F31" s="122"/>
      <c r="G31" s="122"/>
      <c r="H31" s="122"/>
      <c r="I31" s="122"/>
      <c r="J31" s="122"/>
      <c r="K31" s="122"/>
      <c r="L31" s="117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pans="1:31" s="2" customFormat="1" ht="14.45" customHeight="1">
      <c r="A32" s="38"/>
      <c r="B32" s="43"/>
      <c r="C32" s="38"/>
      <c r="D32" s="38"/>
      <c r="E32" s="38"/>
      <c r="F32" s="125" t="s">
        <v>40</v>
      </c>
      <c r="G32" s="38"/>
      <c r="H32" s="38"/>
      <c r="I32" s="125" t="s">
        <v>39</v>
      </c>
      <c r="J32" s="125" t="s">
        <v>41</v>
      </c>
      <c r="K32" s="38"/>
      <c r="L32" s="117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pans="1:31" s="2" customFormat="1" ht="14.45" customHeight="1">
      <c r="A33" s="38"/>
      <c r="B33" s="43"/>
      <c r="C33" s="38"/>
      <c r="D33" s="126" t="s">
        <v>42</v>
      </c>
      <c r="E33" s="116" t="s">
        <v>43</v>
      </c>
      <c r="F33" s="127">
        <f>ROUND((SUM(BE80:BE92)),  2)</f>
        <v>0</v>
      </c>
      <c r="G33" s="38"/>
      <c r="H33" s="38"/>
      <c r="I33" s="128">
        <v>0.21</v>
      </c>
      <c r="J33" s="127">
        <f>ROUND(((SUM(BE80:BE92))*I33),  2)</f>
        <v>0</v>
      </c>
      <c r="K33" s="38"/>
      <c r="L33" s="117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pans="1:31" s="2" customFormat="1" ht="14.45" customHeight="1">
      <c r="A34" s="38"/>
      <c r="B34" s="43"/>
      <c r="C34" s="38"/>
      <c r="D34" s="38"/>
      <c r="E34" s="116" t="s">
        <v>44</v>
      </c>
      <c r="F34" s="127">
        <f>ROUND((SUM(BF80:BF92)),  2)</f>
        <v>0</v>
      </c>
      <c r="G34" s="38"/>
      <c r="H34" s="38"/>
      <c r="I34" s="128">
        <v>0.12</v>
      </c>
      <c r="J34" s="127">
        <f>ROUND(((SUM(BF80:BF92))*I34),  2)</f>
        <v>0</v>
      </c>
      <c r="K34" s="38"/>
      <c r="L34" s="117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pans="1:31" s="2" customFormat="1" ht="14.45" hidden="1" customHeight="1">
      <c r="A35" s="38"/>
      <c r="B35" s="43"/>
      <c r="C35" s="38"/>
      <c r="D35" s="38"/>
      <c r="E35" s="116" t="s">
        <v>45</v>
      </c>
      <c r="F35" s="127">
        <f>ROUND((SUM(BG80:BG92)),  2)</f>
        <v>0</v>
      </c>
      <c r="G35" s="38"/>
      <c r="H35" s="38"/>
      <c r="I35" s="128">
        <v>0.21</v>
      </c>
      <c r="J35" s="127">
        <f>0</f>
        <v>0</v>
      </c>
      <c r="K35" s="38"/>
      <c r="L35" s="117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pans="1:31" s="2" customFormat="1" ht="14.45" hidden="1" customHeight="1">
      <c r="A36" s="38"/>
      <c r="B36" s="43"/>
      <c r="C36" s="38"/>
      <c r="D36" s="38"/>
      <c r="E36" s="116" t="s">
        <v>46</v>
      </c>
      <c r="F36" s="127">
        <f>ROUND((SUM(BH80:BH92)),  2)</f>
        <v>0</v>
      </c>
      <c r="G36" s="38"/>
      <c r="H36" s="38"/>
      <c r="I36" s="128">
        <v>0.12</v>
      </c>
      <c r="J36" s="127">
        <f>0</f>
        <v>0</v>
      </c>
      <c r="K36" s="38"/>
      <c r="L36" s="117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pans="1:31" s="2" customFormat="1" ht="14.45" hidden="1" customHeight="1">
      <c r="A37" s="38"/>
      <c r="B37" s="43"/>
      <c r="C37" s="38"/>
      <c r="D37" s="38"/>
      <c r="E37" s="116" t="s">
        <v>47</v>
      </c>
      <c r="F37" s="127">
        <f>ROUND((SUM(BI80:BI92)),  2)</f>
        <v>0</v>
      </c>
      <c r="G37" s="38"/>
      <c r="H37" s="38"/>
      <c r="I37" s="128">
        <v>0</v>
      </c>
      <c r="J37" s="127">
        <f>0</f>
        <v>0</v>
      </c>
      <c r="K37" s="38"/>
      <c r="L37" s="117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pans="1:31" s="2" customFormat="1" ht="6.95" customHeight="1">
      <c r="A38" s="38"/>
      <c r="B38" s="43"/>
      <c r="C38" s="38"/>
      <c r="D38" s="38"/>
      <c r="E38" s="38"/>
      <c r="F38" s="38"/>
      <c r="G38" s="38"/>
      <c r="H38" s="38"/>
      <c r="I38" s="38"/>
      <c r="J38" s="38"/>
      <c r="K38" s="38"/>
      <c r="L38" s="117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pans="1:31" s="2" customFormat="1" ht="25.35" customHeight="1">
      <c r="A39" s="38"/>
      <c r="B39" s="43"/>
      <c r="C39" s="129"/>
      <c r="D39" s="130" t="s">
        <v>48</v>
      </c>
      <c r="E39" s="131"/>
      <c r="F39" s="131"/>
      <c r="G39" s="132" t="s">
        <v>49</v>
      </c>
      <c r="H39" s="133" t="s">
        <v>50</v>
      </c>
      <c r="I39" s="131"/>
      <c r="J39" s="134">
        <f>SUM(J30:J37)</f>
        <v>0</v>
      </c>
      <c r="K39" s="135"/>
      <c r="L39" s="117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pans="1:31" s="2" customFormat="1" ht="14.45" customHeight="1">
      <c r="A40" s="38"/>
      <c r="B40" s="136"/>
      <c r="C40" s="137"/>
      <c r="D40" s="137"/>
      <c r="E40" s="137"/>
      <c r="F40" s="137"/>
      <c r="G40" s="137"/>
      <c r="H40" s="137"/>
      <c r="I40" s="137"/>
      <c r="J40" s="137"/>
      <c r="K40" s="137"/>
      <c r="L40" s="117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pans="1:31" s="2" customFormat="1" ht="6.95" customHeight="1">
      <c r="A44" s="38"/>
      <c r="B44" s="138"/>
      <c r="C44" s="139"/>
      <c r="D44" s="139"/>
      <c r="E44" s="139"/>
      <c r="F44" s="139"/>
      <c r="G44" s="139"/>
      <c r="H44" s="139"/>
      <c r="I44" s="139"/>
      <c r="J44" s="139"/>
      <c r="K44" s="139"/>
      <c r="L44" s="117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pans="1:31" s="2" customFormat="1" ht="24.95" customHeight="1">
      <c r="A45" s="38"/>
      <c r="B45" s="39"/>
      <c r="C45" s="27" t="s">
        <v>99</v>
      </c>
      <c r="D45" s="40"/>
      <c r="E45" s="40"/>
      <c r="F45" s="40"/>
      <c r="G45" s="40"/>
      <c r="H45" s="40"/>
      <c r="I45" s="40"/>
      <c r="J45" s="40"/>
      <c r="K45" s="40"/>
      <c r="L45" s="117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pans="1:31" s="2" customFormat="1" ht="6.95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17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pans="1:31" s="2" customFormat="1" ht="12" customHeight="1">
      <c r="A47" s="38"/>
      <c r="B47" s="39"/>
      <c r="C47" s="33" t="s">
        <v>16</v>
      </c>
      <c r="D47" s="40"/>
      <c r="E47" s="40"/>
      <c r="F47" s="40"/>
      <c r="G47" s="40"/>
      <c r="H47" s="40"/>
      <c r="I47" s="40"/>
      <c r="J47" s="40"/>
      <c r="K47" s="40"/>
      <c r="L47" s="117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pans="1:31" s="2" customFormat="1" ht="16.5" customHeight="1">
      <c r="A48" s="38"/>
      <c r="B48" s="39"/>
      <c r="C48" s="40"/>
      <c r="D48" s="40"/>
      <c r="E48" s="415" t="str">
        <f>E7</f>
        <v>DPS Za Prachárnou 1a, Jihlava</v>
      </c>
      <c r="F48" s="416"/>
      <c r="G48" s="416"/>
      <c r="H48" s="416"/>
      <c r="I48" s="40"/>
      <c r="J48" s="40"/>
      <c r="K48" s="40"/>
      <c r="L48" s="117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pans="1:47" s="2" customFormat="1" ht="12" customHeight="1">
      <c r="A49" s="38"/>
      <c r="B49" s="39"/>
      <c r="C49" s="33" t="s">
        <v>97</v>
      </c>
      <c r="D49" s="40"/>
      <c r="E49" s="40"/>
      <c r="F49" s="40"/>
      <c r="G49" s="40"/>
      <c r="H49" s="40"/>
      <c r="I49" s="40"/>
      <c r="J49" s="40"/>
      <c r="K49" s="40"/>
      <c r="L49" s="117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pans="1:47" s="2" customFormat="1" ht="16.5" customHeight="1">
      <c r="A50" s="38"/>
      <c r="B50" s="39"/>
      <c r="C50" s="40"/>
      <c r="D50" s="40"/>
      <c r="E50" s="364" t="str">
        <f>E9</f>
        <v>VON - Vedlejší a ostatní náklady</v>
      </c>
      <c r="F50" s="417"/>
      <c r="G50" s="417"/>
      <c r="H50" s="417"/>
      <c r="I50" s="40"/>
      <c r="J50" s="40"/>
      <c r="K50" s="40"/>
      <c r="L50" s="117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pans="1:47" s="2" customFormat="1" ht="6.95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17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pans="1:47" s="2" customFormat="1" ht="12" customHeight="1">
      <c r="A52" s="38"/>
      <c r="B52" s="39"/>
      <c r="C52" s="33" t="s">
        <v>21</v>
      </c>
      <c r="D52" s="40"/>
      <c r="E52" s="40"/>
      <c r="F52" s="31" t="str">
        <f>F12</f>
        <v>Jihlava</v>
      </c>
      <c r="G52" s="40"/>
      <c r="H52" s="40"/>
      <c r="I52" s="33" t="s">
        <v>23</v>
      </c>
      <c r="J52" s="63" t="str">
        <f>IF(J12="","",J12)</f>
        <v>3. 11. 2025</v>
      </c>
      <c r="K52" s="40"/>
      <c r="L52" s="117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pans="1:47" s="2" customFormat="1" ht="6.95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17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pans="1:47" s="2" customFormat="1" ht="40.15" customHeight="1">
      <c r="A54" s="38"/>
      <c r="B54" s="39"/>
      <c r="C54" s="33" t="s">
        <v>25</v>
      </c>
      <c r="D54" s="40"/>
      <c r="E54" s="40"/>
      <c r="F54" s="31" t="str">
        <f>E15</f>
        <v>Statutární město Jihlava</v>
      </c>
      <c r="G54" s="40"/>
      <c r="H54" s="40"/>
      <c r="I54" s="33" t="s">
        <v>31</v>
      </c>
      <c r="J54" s="36" t="str">
        <f>E21</f>
        <v>SPA spol.s r.o., Jihlava, Havlíčkova 46, 58601</v>
      </c>
      <c r="K54" s="40"/>
      <c r="L54" s="117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pans="1:47" s="2" customFormat="1" ht="15.2" customHeight="1">
      <c r="A55" s="38"/>
      <c r="B55" s="39"/>
      <c r="C55" s="33" t="s">
        <v>29</v>
      </c>
      <c r="D55" s="40"/>
      <c r="E55" s="40"/>
      <c r="F55" s="31" t="str">
        <f>IF(E18="","",E18)</f>
        <v>Vyplň údaj</v>
      </c>
      <c r="G55" s="40"/>
      <c r="H55" s="40"/>
      <c r="I55" s="33" t="s">
        <v>34</v>
      </c>
      <c r="J55" s="36" t="str">
        <f>E24</f>
        <v>Fr.Neuwirth</v>
      </c>
      <c r="K55" s="40"/>
      <c r="L55" s="117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pans="1:47" s="2" customFormat="1" ht="10.35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17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pans="1:47" s="2" customFormat="1" ht="29.25" customHeight="1">
      <c r="A57" s="38"/>
      <c r="B57" s="39"/>
      <c r="C57" s="140" t="s">
        <v>100</v>
      </c>
      <c r="D57" s="141"/>
      <c r="E57" s="141"/>
      <c r="F57" s="141"/>
      <c r="G57" s="141"/>
      <c r="H57" s="141"/>
      <c r="I57" s="141"/>
      <c r="J57" s="142" t="s">
        <v>101</v>
      </c>
      <c r="K57" s="141"/>
      <c r="L57" s="117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pans="1:47" s="2" customFormat="1" ht="10.35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17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pans="1:47" s="2" customFormat="1" ht="22.9" customHeight="1">
      <c r="A59" s="38"/>
      <c r="B59" s="39"/>
      <c r="C59" s="143" t="s">
        <v>70</v>
      </c>
      <c r="D59" s="40"/>
      <c r="E59" s="40"/>
      <c r="F59" s="40"/>
      <c r="G59" s="40"/>
      <c r="H59" s="40"/>
      <c r="I59" s="40"/>
      <c r="J59" s="81">
        <f>J80</f>
        <v>0</v>
      </c>
      <c r="K59" s="40"/>
      <c r="L59" s="117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21" t="s">
        <v>102</v>
      </c>
    </row>
    <row r="60" spans="1:47" s="9" customFormat="1" ht="24.95" customHeight="1">
      <c r="B60" s="144"/>
      <c r="C60" s="145"/>
      <c r="D60" s="146" t="s">
        <v>994</v>
      </c>
      <c r="E60" s="147"/>
      <c r="F60" s="147"/>
      <c r="G60" s="147"/>
      <c r="H60" s="147"/>
      <c r="I60" s="147"/>
      <c r="J60" s="148">
        <f>J81</f>
        <v>0</v>
      </c>
      <c r="K60" s="145"/>
      <c r="L60" s="149"/>
    </row>
    <row r="61" spans="1:47" s="2" customFormat="1" ht="21.75" customHeight="1">
      <c r="A61" s="38"/>
      <c r="B61" s="39"/>
      <c r="C61" s="40"/>
      <c r="D61" s="40"/>
      <c r="E61" s="40"/>
      <c r="F61" s="40"/>
      <c r="G61" s="40"/>
      <c r="H61" s="40"/>
      <c r="I61" s="40"/>
      <c r="J61" s="40"/>
      <c r="K61" s="40"/>
      <c r="L61" s="117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 spans="1:47" s="2" customFormat="1" ht="6.95" customHeight="1">
      <c r="A62" s="38"/>
      <c r="B62" s="51"/>
      <c r="C62" s="52"/>
      <c r="D62" s="52"/>
      <c r="E62" s="52"/>
      <c r="F62" s="52"/>
      <c r="G62" s="52"/>
      <c r="H62" s="52"/>
      <c r="I62" s="52"/>
      <c r="J62" s="52"/>
      <c r="K62" s="52"/>
      <c r="L62" s="117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6" spans="1:63" s="2" customFormat="1" ht="6.95" customHeight="1">
      <c r="A66" s="38"/>
      <c r="B66" s="53"/>
      <c r="C66" s="54"/>
      <c r="D66" s="54"/>
      <c r="E66" s="54"/>
      <c r="F66" s="54"/>
      <c r="G66" s="54"/>
      <c r="H66" s="54"/>
      <c r="I66" s="54"/>
      <c r="J66" s="54"/>
      <c r="K66" s="54"/>
      <c r="L66" s="117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</row>
    <row r="67" spans="1:63" s="2" customFormat="1" ht="24.95" customHeight="1">
      <c r="A67" s="38"/>
      <c r="B67" s="39"/>
      <c r="C67" s="27" t="s">
        <v>116</v>
      </c>
      <c r="D67" s="40"/>
      <c r="E67" s="40"/>
      <c r="F67" s="40"/>
      <c r="G67" s="40"/>
      <c r="H67" s="40"/>
      <c r="I67" s="40"/>
      <c r="J67" s="40"/>
      <c r="K67" s="40"/>
      <c r="L67" s="117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</row>
    <row r="68" spans="1:63" s="2" customFormat="1" ht="6.95" customHeight="1">
      <c r="A68" s="38"/>
      <c r="B68" s="39"/>
      <c r="C68" s="40"/>
      <c r="D68" s="40"/>
      <c r="E68" s="40"/>
      <c r="F68" s="40"/>
      <c r="G68" s="40"/>
      <c r="H68" s="40"/>
      <c r="I68" s="40"/>
      <c r="J68" s="40"/>
      <c r="K68" s="40"/>
      <c r="L68" s="117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</row>
    <row r="69" spans="1:63" s="2" customFormat="1" ht="12" customHeight="1">
      <c r="A69" s="38"/>
      <c r="B69" s="39"/>
      <c r="C69" s="33" t="s">
        <v>16</v>
      </c>
      <c r="D69" s="40"/>
      <c r="E69" s="40"/>
      <c r="F69" s="40"/>
      <c r="G69" s="40"/>
      <c r="H69" s="40"/>
      <c r="I69" s="40"/>
      <c r="J69" s="40"/>
      <c r="K69" s="40"/>
      <c r="L69" s="117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spans="1:63" s="2" customFormat="1" ht="16.5" customHeight="1">
      <c r="A70" s="38"/>
      <c r="B70" s="39"/>
      <c r="C70" s="40"/>
      <c r="D70" s="40"/>
      <c r="E70" s="415" t="str">
        <f>E7</f>
        <v>DPS Za Prachárnou 1a, Jihlava</v>
      </c>
      <c r="F70" s="416"/>
      <c r="G70" s="416"/>
      <c r="H70" s="416"/>
      <c r="I70" s="40"/>
      <c r="J70" s="40"/>
      <c r="K70" s="40"/>
      <c r="L70" s="117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pans="1:63" s="2" customFormat="1" ht="12" customHeight="1">
      <c r="A71" s="38"/>
      <c r="B71" s="39"/>
      <c r="C71" s="33" t="s">
        <v>97</v>
      </c>
      <c r="D71" s="40"/>
      <c r="E71" s="40"/>
      <c r="F71" s="40"/>
      <c r="G71" s="40"/>
      <c r="H71" s="40"/>
      <c r="I71" s="40"/>
      <c r="J71" s="40"/>
      <c r="K71" s="40"/>
      <c r="L71" s="117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pans="1:63" s="2" customFormat="1" ht="16.5" customHeight="1">
      <c r="A72" s="38"/>
      <c r="B72" s="39"/>
      <c r="C72" s="40"/>
      <c r="D72" s="40"/>
      <c r="E72" s="364" t="str">
        <f>E9</f>
        <v>VON - Vedlejší a ostatní náklady</v>
      </c>
      <c r="F72" s="417"/>
      <c r="G72" s="417"/>
      <c r="H72" s="417"/>
      <c r="I72" s="40"/>
      <c r="J72" s="40"/>
      <c r="K72" s="40"/>
      <c r="L72" s="117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pans="1:63" s="2" customFormat="1" ht="6.95" customHeight="1">
      <c r="A73" s="38"/>
      <c r="B73" s="39"/>
      <c r="C73" s="40"/>
      <c r="D73" s="40"/>
      <c r="E73" s="40"/>
      <c r="F73" s="40"/>
      <c r="G73" s="40"/>
      <c r="H73" s="40"/>
      <c r="I73" s="40"/>
      <c r="J73" s="40"/>
      <c r="K73" s="40"/>
      <c r="L73" s="117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pans="1:63" s="2" customFormat="1" ht="12" customHeight="1">
      <c r="A74" s="38"/>
      <c r="B74" s="39"/>
      <c r="C74" s="33" t="s">
        <v>21</v>
      </c>
      <c r="D74" s="40"/>
      <c r="E74" s="40"/>
      <c r="F74" s="31" t="str">
        <f>F12</f>
        <v>Jihlava</v>
      </c>
      <c r="G74" s="40"/>
      <c r="H74" s="40"/>
      <c r="I74" s="33" t="s">
        <v>23</v>
      </c>
      <c r="J74" s="63" t="str">
        <f>IF(J12="","",J12)</f>
        <v>3. 11. 2025</v>
      </c>
      <c r="K74" s="40"/>
      <c r="L74" s="117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pans="1:63" s="2" customFormat="1" ht="6.95" customHeight="1">
      <c r="A75" s="38"/>
      <c r="B75" s="39"/>
      <c r="C75" s="40"/>
      <c r="D75" s="40"/>
      <c r="E75" s="40"/>
      <c r="F75" s="40"/>
      <c r="G75" s="40"/>
      <c r="H75" s="40"/>
      <c r="I75" s="40"/>
      <c r="J75" s="40"/>
      <c r="K75" s="40"/>
      <c r="L75" s="117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pans="1:63" s="2" customFormat="1" ht="40.15" customHeight="1">
      <c r="A76" s="38"/>
      <c r="B76" s="39"/>
      <c r="C76" s="33" t="s">
        <v>25</v>
      </c>
      <c r="D76" s="40"/>
      <c r="E76" s="40"/>
      <c r="F76" s="31" t="str">
        <f>E15</f>
        <v>Statutární město Jihlava</v>
      </c>
      <c r="G76" s="40"/>
      <c r="H76" s="40"/>
      <c r="I76" s="33" t="s">
        <v>31</v>
      </c>
      <c r="J76" s="36" t="str">
        <f>E21</f>
        <v>SPA spol.s r.o., Jihlava, Havlíčkova 46, 58601</v>
      </c>
      <c r="K76" s="40"/>
      <c r="L76" s="117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pans="1:63" s="2" customFormat="1" ht="15.2" customHeight="1">
      <c r="A77" s="38"/>
      <c r="B77" s="39"/>
      <c r="C77" s="33" t="s">
        <v>29</v>
      </c>
      <c r="D77" s="40"/>
      <c r="E77" s="40"/>
      <c r="F77" s="31" t="str">
        <f>IF(E18="","",E18)</f>
        <v>Vyplň údaj</v>
      </c>
      <c r="G77" s="40"/>
      <c r="H77" s="40"/>
      <c r="I77" s="33" t="s">
        <v>34</v>
      </c>
      <c r="J77" s="36" t="str">
        <f>E24</f>
        <v>Fr.Neuwirth</v>
      </c>
      <c r="K77" s="40"/>
      <c r="L77" s="117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pans="1:63" s="2" customFormat="1" ht="10.35" customHeight="1">
      <c r="A78" s="38"/>
      <c r="B78" s="39"/>
      <c r="C78" s="40"/>
      <c r="D78" s="40"/>
      <c r="E78" s="40"/>
      <c r="F78" s="40"/>
      <c r="G78" s="40"/>
      <c r="H78" s="40"/>
      <c r="I78" s="40"/>
      <c r="J78" s="40"/>
      <c r="K78" s="40"/>
      <c r="L78" s="117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pans="1:63" s="11" customFormat="1" ht="29.25" customHeight="1">
      <c r="A79" s="155"/>
      <c r="B79" s="156"/>
      <c r="C79" s="157" t="s">
        <v>117</v>
      </c>
      <c r="D79" s="158" t="s">
        <v>57</v>
      </c>
      <c r="E79" s="158" t="s">
        <v>53</v>
      </c>
      <c r="F79" s="158" t="s">
        <v>54</v>
      </c>
      <c r="G79" s="158" t="s">
        <v>118</v>
      </c>
      <c r="H79" s="158" t="s">
        <v>119</v>
      </c>
      <c r="I79" s="158" t="s">
        <v>120</v>
      </c>
      <c r="J79" s="158" t="s">
        <v>101</v>
      </c>
      <c r="K79" s="159" t="s">
        <v>121</v>
      </c>
      <c r="L79" s="160"/>
      <c r="M79" s="72" t="s">
        <v>19</v>
      </c>
      <c r="N79" s="73" t="s">
        <v>42</v>
      </c>
      <c r="O79" s="73" t="s">
        <v>122</v>
      </c>
      <c r="P79" s="73" t="s">
        <v>123</v>
      </c>
      <c r="Q79" s="73" t="s">
        <v>124</v>
      </c>
      <c r="R79" s="73" t="s">
        <v>125</v>
      </c>
      <c r="S79" s="73" t="s">
        <v>126</v>
      </c>
      <c r="T79" s="74" t="s">
        <v>127</v>
      </c>
      <c r="U79" s="155"/>
      <c r="V79" s="155"/>
      <c r="W79" s="155"/>
      <c r="X79" s="155"/>
      <c r="Y79" s="155"/>
      <c r="Z79" s="155"/>
      <c r="AA79" s="155"/>
      <c r="AB79" s="155"/>
      <c r="AC79" s="155"/>
      <c r="AD79" s="155"/>
      <c r="AE79" s="155"/>
    </row>
    <row r="80" spans="1:63" s="2" customFormat="1" ht="22.9" customHeight="1">
      <c r="A80" s="38"/>
      <c r="B80" s="39"/>
      <c r="C80" s="79" t="s">
        <v>128</v>
      </c>
      <c r="D80" s="40"/>
      <c r="E80" s="40"/>
      <c r="F80" s="40"/>
      <c r="G80" s="40"/>
      <c r="H80" s="40"/>
      <c r="I80" s="40"/>
      <c r="J80" s="161">
        <f>BK80</f>
        <v>0</v>
      </c>
      <c r="K80" s="40"/>
      <c r="L80" s="43"/>
      <c r="M80" s="75"/>
      <c r="N80" s="162"/>
      <c r="O80" s="76"/>
      <c r="P80" s="163">
        <f>P81</f>
        <v>0</v>
      </c>
      <c r="Q80" s="76"/>
      <c r="R80" s="163">
        <f>R81</f>
        <v>0</v>
      </c>
      <c r="S80" s="76"/>
      <c r="T80" s="164">
        <f>T81</f>
        <v>0</v>
      </c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T80" s="21" t="s">
        <v>71</v>
      </c>
      <c r="AU80" s="21" t="s">
        <v>102</v>
      </c>
      <c r="BK80" s="165">
        <f>BK81</f>
        <v>0</v>
      </c>
    </row>
    <row r="81" spans="1:65" s="12" customFormat="1" ht="25.9" customHeight="1">
      <c r="B81" s="166"/>
      <c r="C81" s="167"/>
      <c r="D81" s="168" t="s">
        <v>71</v>
      </c>
      <c r="E81" s="169" t="s">
        <v>775</v>
      </c>
      <c r="F81" s="169" t="s">
        <v>995</v>
      </c>
      <c r="G81" s="167"/>
      <c r="H81" s="167"/>
      <c r="I81" s="170"/>
      <c r="J81" s="171">
        <f>BK81</f>
        <v>0</v>
      </c>
      <c r="K81" s="167"/>
      <c r="L81" s="172"/>
      <c r="M81" s="173"/>
      <c r="N81" s="174"/>
      <c r="O81" s="174"/>
      <c r="P81" s="175">
        <f>SUM(P82:P92)</f>
        <v>0</v>
      </c>
      <c r="Q81" s="174"/>
      <c r="R81" s="175">
        <f>SUM(R82:R92)</f>
        <v>0</v>
      </c>
      <c r="S81" s="174"/>
      <c r="T81" s="176">
        <f>SUM(T82:T92)</f>
        <v>0</v>
      </c>
      <c r="AR81" s="177" t="s">
        <v>170</v>
      </c>
      <c r="AT81" s="178" t="s">
        <v>71</v>
      </c>
      <c r="AU81" s="178" t="s">
        <v>72</v>
      </c>
      <c r="AY81" s="177" t="s">
        <v>131</v>
      </c>
      <c r="BK81" s="179">
        <f>SUM(BK82:BK92)</f>
        <v>0</v>
      </c>
    </row>
    <row r="82" spans="1:65" s="2" customFormat="1" ht="16.5" customHeight="1">
      <c r="A82" s="38"/>
      <c r="B82" s="39"/>
      <c r="C82" s="182" t="s">
        <v>80</v>
      </c>
      <c r="D82" s="182" t="s">
        <v>136</v>
      </c>
      <c r="E82" s="183" t="s">
        <v>996</v>
      </c>
      <c r="F82" s="184" t="s">
        <v>997</v>
      </c>
      <c r="G82" s="185" t="s">
        <v>982</v>
      </c>
      <c r="H82" s="186">
        <v>1</v>
      </c>
      <c r="I82" s="187"/>
      <c r="J82" s="188">
        <f>ROUND(I82*H82,2)</f>
        <v>0</v>
      </c>
      <c r="K82" s="184" t="s">
        <v>19</v>
      </c>
      <c r="L82" s="43"/>
      <c r="M82" s="189" t="s">
        <v>19</v>
      </c>
      <c r="N82" s="190" t="s">
        <v>44</v>
      </c>
      <c r="O82" s="68"/>
      <c r="P82" s="191">
        <f>O82*H82</f>
        <v>0</v>
      </c>
      <c r="Q82" s="191">
        <v>0</v>
      </c>
      <c r="R82" s="191">
        <f>Q82*H82</f>
        <v>0</v>
      </c>
      <c r="S82" s="191">
        <v>0</v>
      </c>
      <c r="T82" s="192">
        <f>S82*H82</f>
        <v>0</v>
      </c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R82" s="193" t="s">
        <v>998</v>
      </c>
      <c r="AT82" s="193" t="s">
        <v>136</v>
      </c>
      <c r="AU82" s="193" t="s">
        <v>80</v>
      </c>
      <c r="AY82" s="21" t="s">
        <v>131</v>
      </c>
      <c r="BE82" s="194">
        <f>IF(N82="základní",J82,0)</f>
        <v>0</v>
      </c>
      <c r="BF82" s="194">
        <f>IF(N82="snížená",J82,0)</f>
        <v>0</v>
      </c>
      <c r="BG82" s="194">
        <f>IF(N82="zákl. přenesená",J82,0)</f>
        <v>0</v>
      </c>
      <c r="BH82" s="194">
        <f>IF(N82="sníž. přenesená",J82,0)</f>
        <v>0</v>
      </c>
      <c r="BI82" s="194">
        <f>IF(N82="nulová",J82,0)</f>
        <v>0</v>
      </c>
      <c r="BJ82" s="21" t="s">
        <v>88</v>
      </c>
      <c r="BK82" s="194">
        <f>ROUND(I82*H82,2)</f>
        <v>0</v>
      </c>
      <c r="BL82" s="21" t="s">
        <v>998</v>
      </c>
      <c r="BM82" s="193" t="s">
        <v>999</v>
      </c>
    </row>
    <row r="83" spans="1:65" s="2" customFormat="1" ht="24.2" customHeight="1">
      <c r="A83" s="38"/>
      <c r="B83" s="39"/>
      <c r="C83" s="182" t="s">
        <v>88</v>
      </c>
      <c r="D83" s="182" t="s">
        <v>136</v>
      </c>
      <c r="E83" s="183" t="s">
        <v>1000</v>
      </c>
      <c r="F83" s="184" t="s">
        <v>1001</v>
      </c>
      <c r="G83" s="185" t="s">
        <v>982</v>
      </c>
      <c r="H83" s="186">
        <v>1</v>
      </c>
      <c r="I83" s="187"/>
      <c r="J83" s="188">
        <f>ROUND(I83*H83,2)</f>
        <v>0</v>
      </c>
      <c r="K83" s="184" t="s">
        <v>19</v>
      </c>
      <c r="L83" s="43"/>
      <c r="M83" s="189" t="s">
        <v>19</v>
      </c>
      <c r="N83" s="190" t="s">
        <v>44</v>
      </c>
      <c r="O83" s="68"/>
      <c r="P83" s="191">
        <f>O83*H83</f>
        <v>0</v>
      </c>
      <c r="Q83" s="191">
        <v>0</v>
      </c>
      <c r="R83" s="191">
        <f>Q83*H83</f>
        <v>0</v>
      </c>
      <c r="S83" s="191">
        <v>0</v>
      </c>
      <c r="T83" s="192">
        <f>S83*H83</f>
        <v>0</v>
      </c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R83" s="193" t="s">
        <v>998</v>
      </c>
      <c r="AT83" s="193" t="s">
        <v>136</v>
      </c>
      <c r="AU83" s="193" t="s">
        <v>80</v>
      </c>
      <c r="AY83" s="21" t="s">
        <v>131</v>
      </c>
      <c r="BE83" s="194">
        <f>IF(N83="základní",J83,0)</f>
        <v>0</v>
      </c>
      <c r="BF83" s="194">
        <f>IF(N83="snížená",J83,0)</f>
        <v>0</v>
      </c>
      <c r="BG83" s="194">
        <f>IF(N83="zákl. přenesená",J83,0)</f>
        <v>0</v>
      </c>
      <c r="BH83" s="194">
        <f>IF(N83="sníž. přenesená",J83,0)</f>
        <v>0</v>
      </c>
      <c r="BI83" s="194">
        <f>IF(N83="nulová",J83,0)</f>
        <v>0</v>
      </c>
      <c r="BJ83" s="21" t="s">
        <v>88</v>
      </c>
      <c r="BK83" s="194">
        <f>ROUND(I83*H83,2)</f>
        <v>0</v>
      </c>
      <c r="BL83" s="21" t="s">
        <v>998</v>
      </c>
      <c r="BM83" s="193" t="s">
        <v>1002</v>
      </c>
    </row>
    <row r="84" spans="1:65" s="2" customFormat="1" ht="76.349999999999994" customHeight="1">
      <c r="A84" s="38"/>
      <c r="B84" s="39"/>
      <c r="C84" s="182" t="s">
        <v>142</v>
      </c>
      <c r="D84" s="182" t="s">
        <v>136</v>
      </c>
      <c r="E84" s="183" t="s">
        <v>1003</v>
      </c>
      <c r="F84" s="184" t="s">
        <v>1004</v>
      </c>
      <c r="G84" s="185" t="s">
        <v>982</v>
      </c>
      <c r="H84" s="186">
        <v>1</v>
      </c>
      <c r="I84" s="187"/>
      <c r="J84" s="188">
        <f>ROUND(I84*H84,2)</f>
        <v>0</v>
      </c>
      <c r="K84" s="184" t="s">
        <v>19</v>
      </c>
      <c r="L84" s="43"/>
      <c r="M84" s="189" t="s">
        <v>19</v>
      </c>
      <c r="N84" s="190" t="s">
        <v>44</v>
      </c>
      <c r="O84" s="68"/>
      <c r="P84" s="191">
        <f>O84*H84</f>
        <v>0</v>
      </c>
      <c r="Q84" s="191">
        <v>0</v>
      </c>
      <c r="R84" s="191">
        <f>Q84*H84</f>
        <v>0</v>
      </c>
      <c r="S84" s="191">
        <v>0</v>
      </c>
      <c r="T84" s="192">
        <f>S84*H84</f>
        <v>0</v>
      </c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R84" s="193" t="s">
        <v>998</v>
      </c>
      <c r="AT84" s="193" t="s">
        <v>136</v>
      </c>
      <c r="AU84" s="193" t="s">
        <v>80</v>
      </c>
      <c r="AY84" s="21" t="s">
        <v>131</v>
      </c>
      <c r="BE84" s="194">
        <f>IF(N84="základní",J84,0)</f>
        <v>0</v>
      </c>
      <c r="BF84" s="194">
        <f>IF(N84="snížená",J84,0)</f>
        <v>0</v>
      </c>
      <c r="BG84" s="194">
        <f>IF(N84="zákl. přenesená",J84,0)</f>
        <v>0</v>
      </c>
      <c r="BH84" s="194">
        <f>IF(N84="sníž. přenesená",J84,0)</f>
        <v>0</v>
      </c>
      <c r="BI84" s="194">
        <f>IF(N84="nulová",J84,0)</f>
        <v>0</v>
      </c>
      <c r="BJ84" s="21" t="s">
        <v>88</v>
      </c>
      <c r="BK84" s="194">
        <f>ROUND(I84*H84,2)</f>
        <v>0</v>
      </c>
      <c r="BL84" s="21" t="s">
        <v>998</v>
      </c>
      <c r="BM84" s="193" t="s">
        <v>1005</v>
      </c>
    </row>
    <row r="85" spans="1:65" s="2" customFormat="1" ht="16.5" customHeight="1">
      <c r="A85" s="38"/>
      <c r="B85" s="39"/>
      <c r="C85" s="182" t="s">
        <v>141</v>
      </c>
      <c r="D85" s="182" t="s">
        <v>136</v>
      </c>
      <c r="E85" s="183" t="s">
        <v>1006</v>
      </c>
      <c r="F85" s="184" t="s">
        <v>1007</v>
      </c>
      <c r="G85" s="185" t="s">
        <v>982</v>
      </c>
      <c r="H85" s="186">
        <v>1</v>
      </c>
      <c r="I85" s="187"/>
      <c r="J85" s="188">
        <f>ROUND(I85*H85,2)</f>
        <v>0</v>
      </c>
      <c r="K85" s="184" t="s">
        <v>140</v>
      </c>
      <c r="L85" s="43"/>
      <c r="M85" s="189" t="s">
        <v>19</v>
      </c>
      <c r="N85" s="190" t="s">
        <v>44</v>
      </c>
      <c r="O85" s="68"/>
      <c r="P85" s="191">
        <f>O85*H85</f>
        <v>0</v>
      </c>
      <c r="Q85" s="191">
        <v>0</v>
      </c>
      <c r="R85" s="191">
        <f>Q85*H85</f>
        <v>0</v>
      </c>
      <c r="S85" s="191">
        <v>0</v>
      </c>
      <c r="T85" s="192">
        <f>S85*H85</f>
        <v>0</v>
      </c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R85" s="193" t="s">
        <v>998</v>
      </c>
      <c r="AT85" s="193" t="s">
        <v>136</v>
      </c>
      <c r="AU85" s="193" t="s">
        <v>80</v>
      </c>
      <c r="AY85" s="21" t="s">
        <v>131</v>
      </c>
      <c r="BE85" s="194">
        <f>IF(N85="základní",J85,0)</f>
        <v>0</v>
      </c>
      <c r="BF85" s="194">
        <f>IF(N85="snížená",J85,0)</f>
        <v>0</v>
      </c>
      <c r="BG85" s="194">
        <f>IF(N85="zákl. přenesená",J85,0)</f>
        <v>0</v>
      </c>
      <c r="BH85" s="194">
        <f>IF(N85="sníž. přenesená",J85,0)</f>
        <v>0</v>
      </c>
      <c r="BI85" s="194">
        <f>IF(N85="nulová",J85,0)</f>
        <v>0</v>
      </c>
      <c r="BJ85" s="21" t="s">
        <v>88</v>
      </c>
      <c r="BK85" s="194">
        <f>ROUND(I85*H85,2)</f>
        <v>0</v>
      </c>
      <c r="BL85" s="21" t="s">
        <v>998</v>
      </c>
      <c r="BM85" s="193" t="s">
        <v>1008</v>
      </c>
    </row>
    <row r="86" spans="1:65" s="2" customFormat="1" ht="11.25">
      <c r="A86" s="38"/>
      <c r="B86" s="39"/>
      <c r="C86" s="40"/>
      <c r="D86" s="195" t="s">
        <v>144</v>
      </c>
      <c r="E86" s="40"/>
      <c r="F86" s="196" t="s">
        <v>1009</v>
      </c>
      <c r="G86" s="40"/>
      <c r="H86" s="40"/>
      <c r="I86" s="197"/>
      <c r="J86" s="40"/>
      <c r="K86" s="40"/>
      <c r="L86" s="43"/>
      <c r="M86" s="198"/>
      <c r="N86" s="199"/>
      <c r="O86" s="68"/>
      <c r="P86" s="68"/>
      <c r="Q86" s="68"/>
      <c r="R86" s="68"/>
      <c r="S86" s="68"/>
      <c r="T86" s="69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T86" s="21" t="s">
        <v>144</v>
      </c>
      <c r="AU86" s="21" t="s">
        <v>80</v>
      </c>
    </row>
    <row r="87" spans="1:65" s="2" customFormat="1" ht="16.5" customHeight="1">
      <c r="A87" s="38"/>
      <c r="B87" s="39"/>
      <c r="C87" s="182" t="s">
        <v>170</v>
      </c>
      <c r="D87" s="182" t="s">
        <v>136</v>
      </c>
      <c r="E87" s="183" t="s">
        <v>1010</v>
      </c>
      <c r="F87" s="184" t="s">
        <v>1011</v>
      </c>
      <c r="G87" s="185" t="s">
        <v>982</v>
      </c>
      <c r="H87" s="186">
        <v>1</v>
      </c>
      <c r="I87" s="187"/>
      <c r="J87" s="188">
        <f>ROUND(I87*H87,2)</f>
        <v>0</v>
      </c>
      <c r="K87" s="184" t="s">
        <v>19</v>
      </c>
      <c r="L87" s="43"/>
      <c r="M87" s="189" t="s">
        <v>19</v>
      </c>
      <c r="N87" s="190" t="s">
        <v>44</v>
      </c>
      <c r="O87" s="68"/>
      <c r="P87" s="191">
        <f>O87*H87</f>
        <v>0</v>
      </c>
      <c r="Q87" s="191">
        <v>0</v>
      </c>
      <c r="R87" s="191">
        <f>Q87*H87</f>
        <v>0</v>
      </c>
      <c r="S87" s="191">
        <v>0</v>
      </c>
      <c r="T87" s="192">
        <f>S87*H87</f>
        <v>0</v>
      </c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R87" s="193" t="s">
        <v>998</v>
      </c>
      <c r="AT87" s="193" t="s">
        <v>136</v>
      </c>
      <c r="AU87" s="193" t="s">
        <v>80</v>
      </c>
      <c r="AY87" s="21" t="s">
        <v>131</v>
      </c>
      <c r="BE87" s="194">
        <f>IF(N87="základní",J87,0)</f>
        <v>0</v>
      </c>
      <c r="BF87" s="194">
        <f>IF(N87="snížená",J87,0)</f>
        <v>0</v>
      </c>
      <c r="BG87" s="194">
        <f>IF(N87="zákl. přenesená",J87,0)</f>
        <v>0</v>
      </c>
      <c r="BH87" s="194">
        <f>IF(N87="sníž. přenesená",J87,0)</f>
        <v>0</v>
      </c>
      <c r="BI87" s="194">
        <f>IF(N87="nulová",J87,0)</f>
        <v>0</v>
      </c>
      <c r="BJ87" s="21" t="s">
        <v>88</v>
      </c>
      <c r="BK87" s="194">
        <f>ROUND(I87*H87,2)</f>
        <v>0</v>
      </c>
      <c r="BL87" s="21" t="s">
        <v>998</v>
      </c>
      <c r="BM87" s="193" t="s">
        <v>1012</v>
      </c>
    </row>
    <row r="88" spans="1:65" s="2" customFormat="1" ht="39">
      <c r="A88" s="38"/>
      <c r="B88" s="39"/>
      <c r="C88" s="40"/>
      <c r="D88" s="202" t="s">
        <v>581</v>
      </c>
      <c r="E88" s="40"/>
      <c r="F88" s="259" t="s">
        <v>1013</v>
      </c>
      <c r="G88" s="40"/>
      <c r="H88" s="40"/>
      <c r="I88" s="197"/>
      <c r="J88" s="40"/>
      <c r="K88" s="40"/>
      <c r="L88" s="43"/>
      <c r="M88" s="198"/>
      <c r="N88" s="199"/>
      <c r="O88" s="68"/>
      <c r="P88" s="68"/>
      <c r="Q88" s="68"/>
      <c r="R88" s="68"/>
      <c r="S88" s="68"/>
      <c r="T88" s="69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T88" s="21" t="s">
        <v>581</v>
      </c>
      <c r="AU88" s="21" t="s">
        <v>80</v>
      </c>
    </row>
    <row r="89" spans="1:65" s="2" customFormat="1" ht="24.2" customHeight="1">
      <c r="A89" s="38"/>
      <c r="B89" s="39"/>
      <c r="C89" s="182" t="s">
        <v>132</v>
      </c>
      <c r="D89" s="182" t="s">
        <v>136</v>
      </c>
      <c r="E89" s="183" t="s">
        <v>1014</v>
      </c>
      <c r="F89" s="184" t="s">
        <v>1015</v>
      </c>
      <c r="G89" s="185" t="s">
        <v>982</v>
      </c>
      <c r="H89" s="186">
        <v>1</v>
      </c>
      <c r="I89" s="187"/>
      <c r="J89" s="188">
        <f>ROUND(I89*H89,2)</f>
        <v>0</v>
      </c>
      <c r="K89" s="184" t="s">
        <v>19</v>
      </c>
      <c r="L89" s="43"/>
      <c r="M89" s="189" t="s">
        <v>19</v>
      </c>
      <c r="N89" s="190" t="s">
        <v>44</v>
      </c>
      <c r="O89" s="68"/>
      <c r="P89" s="191">
        <f>O89*H89</f>
        <v>0</v>
      </c>
      <c r="Q89" s="191">
        <v>0</v>
      </c>
      <c r="R89" s="191">
        <f>Q89*H89</f>
        <v>0</v>
      </c>
      <c r="S89" s="191">
        <v>0</v>
      </c>
      <c r="T89" s="192">
        <f>S89*H89</f>
        <v>0</v>
      </c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R89" s="193" t="s">
        <v>998</v>
      </c>
      <c r="AT89" s="193" t="s">
        <v>136</v>
      </c>
      <c r="AU89" s="193" t="s">
        <v>80</v>
      </c>
      <c r="AY89" s="21" t="s">
        <v>131</v>
      </c>
      <c r="BE89" s="194">
        <f>IF(N89="základní",J89,0)</f>
        <v>0</v>
      </c>
      <c r="BF89" s="194">
        <f>IF(N89="snížená",J89,0)</f>
        <v>0</v>
      </c>
      <c r="BG89" s="194">
        <f>IF(N89="zákl. přenesená",J89,0)</f>
        <v>0</v>
      </c>
      <c r="BH89" s="194">
        <f>IF(N89="sníž. přenesená",J89,0)</f>
        <v>0</v>
      </c>
      <c r="BI89" s="194">
        <f>IF(N89="nulová",J89,0)</f>
        <v>0</v>
      </c>
      <c r="BJ89" s="21" t="s">
        <v>88</v>
      </c>
      <c r="BK89" s="194">
        <f>ROUND(I89*H89,2)</f>
        <v>0</v>
      </c>
      <c r="BL89" s="21" t="s">
        <v>998</v>
      </c>
      <c r="BM89" s="193" t="s">
        <v>1016</v>
      </c>
    </row>
    <row r="90" spans="1:65" s="2" customFormat="1" ht="44.25" customHeight="1">
      <c r="A90" s="38"/>
      <c r="B90" s="39"/>
      <c r="C90" s="182" t="s">
        <v>181</v>
      </c>
      <c r="D90" s="182" t="s">
        <v>136</v>
      </c>
      <c r="E90" s="183" t="s">
        <v>1017</v>
      </c>
      <c r="F90" s="184" t="s">
        <v>1018</v>
      </c>
      <c r="G90" s="185" t="s">
        <v>982</v>
      </c>
      <c r="H90" s="186">
        <v>1</v>
      </c>
      <c r="I90" s="187"/>
      <c r="J90" s="188">
        <f>ROUND(I90*H90,2)</f>
        <v>0</v>
      </c>
      <c r="K90" s="184" t="s">
        <v>19</v>
      </c>
      <c r="L90" s="43"/>
      <c r="M90" s="189" t="s">
        <v>19</v>
      </c>
      <c r="N90" s="190" t="s">
        <v>44</v>
      </c>
      <c r="O90" s="68"/>
      <c r="P90" s="191">
        <f>O90*H90</f>
        <v>0</v>
      </c>
      <c r="Q90" s="191">
        <v>0</v>
      </c>
      <c r="R90" s="191">
        <f>Q90*H90</f>
        <v>0</v>
      </c>
      <c r="S90" s="191">
        <v>0</v>
      </c>
      <c r="T90" s="192">
        <f>S90*H90</f>
        <v>0</v>
      </c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R90" s="193" t="s">
        <v>998</v>
      </c>
      <c r="AT90" s="193" t="s">
        <v>136</v>
      </c>
      <c r="AU90" s="193" t="s">
        <v>80</v>
      </c>
      <c r="AY90" s="21" t="s">
        <v>131</v>
      </c>
      <c r="BE90" s="194">
        <f>IF(N90="základní",J90,0)</f>
        <v>0</v>
      </c>
      <c r="BF90" s="194">
        <f>IF(N90="snížená",J90,0)</f>
        <v>0</v>
      </c>
      <c r="BG90" s="194">
        <f>IF(N90="zákl. přenesená",J90,0)</f>
        <v>0</v>
      </c>
      <c r="BH90" s="194">
        <f>IF(N90="sníž. přenesená",J90,0)</f>
        <v>0</v>
      </c>
      <c r="BI90" s="194">
        <f>IF(N90="nulová",J90,0)</f>
        <v>0</v>
      </c>
      <c r="BJ90" s="21" t="s">
        <v>88</v>
      </c>
      <c r="BK90" s="194">
        <f>ROUND(I90*H90,2)</f>
        <v>0</v>
      </c>
      <c r="BL90" s="21" t="s">
        <v>998</v>
      </c>
      <c r="BM90" s="193" t="s">
        <v>1019</v>
      </c>
    </row>
    <row r="91" spans="1:65" s="2" customFormat="1" ht="24.2" customHeight="1">
      <c r="A91" s="38"/>
      <c r="B91" s="39"/>
      <c r="C91" s="182" t="s">
        <v>179</v>
      </c>
      <c r="D91" s="182" t="s">
        <v>136</v>
      </c>
      <c r="E91" s="183" t="s">
        <v>1020</v>
      </c>
      <c r="F91" s="184" t="s">
        <v>1021</v>
      </c>
      <c r="G91" s="185" t="s">
        <v>982</v>
      </c>
      <c r="H91" s="186">
        <v>1</v>
      </c>
      <c r="I91" s="187"/>
      <c r="J91" s="188">
        <f>ROUND(I91*H91,2)</f>
        <v>0</v>
      </c>
      <c r="K91" s="184" t="s">
        <v>1022</v>
      </c>
      <c r="L91" s="43"/>
      <c r="M91" s="189" t="s">
        <v>19</v>
      </c>
      <c r="N91" s="190" t="s">
        <v>44</v>
      </c>
      <c r="O91" s="68"/>
      <c r="P91" s="191">
        <f>O91*H91</f>
        <v>0</v>
      </c>
      <c r="Q91" s="191">
        <v>0</v>
      </c>
      <c r="R91" s="191">
        <f>Q91*H91</f>
        <v>0</v>
      </c>
      <c r="S91" s="191">
        <v>0</v>
      </c>
      <c r="T91" s="192">
        <f>S91*H91</f>
        <v>0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193" t="s">
        <v>998</v>
      </c>
      <c r="AT91" s="193" t="s">
        <v>136</v>
      </c>
      <c r="AU91" s="193" t="s">
        <v>80</v>
      </c>
      <c r="AY91" s="21" t="s">
        <v>131</v>
      </c>
      <c r="BE91" s="194">
        <f>IF(N91="základní",J91,0)</f>
        <v>0</v>
      </c>
      <c r="BF91" s="194">
        <f>IF(N91="snížená",J91,0)</f>
        <v>0</v>
      </c>
      <c r="BG91" s="194">
        <f>IF(N91="zákl. přenesená",J91,0)</f>
        <v>0</v>
      </c>
      <c r="BH91" s="194">
        <f>IF(N91="sníž. přenesená",J91,0)</f>
        <v>0</v>
      </c>
      <c r="BI91" s="194">
        <f>IF(N91="nulová",J91,0)</f>
        <v>0</v>
      </c>
      <c r="BJ91" s="21" t="s">
        <v>88</v>
      </c>
      <c r="BK91" s="194">
        <f>ROUND(I91*H91,2)</f>
        <v>0</v>
      </c>
      <c r="BL91" s="21" t="s">
        <v>998</v>
      </c>
      <c r="BM91" s="193" t="s">
        <v>1023</v>
      </c>
    </row>
    <row r="92" spans="1:65" s="2" customFormat="1" ht="16.5" customHeight="1">
      <c r="A92" s="38"/>
      <c r="B92" s="39"/>
      <c r="C92" s="182" t="s">
        <v>154</v>
      </c>
      <c r="D92" s="182" t="s">
        <v>136</v>
      </c>
      <c r="E92" s="183" t="s">
        <v>1024</v>
      </c>
      <c r="F92" s="184" t="s">
        <v>1025</v>
      </c>
      <c r="G92" s="185" t="s">
        <v>982</v>
      </c>
      <c r="H92" s="186">
        <v>1</v>
      </c>
      <c r="I92" s="187"/>
      <c r="J92" s="188">
        <f>ROUND(I92*H92,2)</f>
        <v>0</v>
      </c>
      <c r="K92" s="184" t="s">
        <v>1022</v>
      </c>
      <c r="L92" s="43"/>
      <c r="M92" s="273" t="s">
        <v>19</v>
      </c>
      <c r="N92" s="274" t="s">
        <v>44</v>
      </c>
      <c r="O92" s="246"/>
      <c r="P92" s="275">
        <f>O92*H92</f>
        <v>0</v>
      </c>
      <c r="Q92" s="275">
        <v>0</v>
      </c>
      <c r="R92" s="275">
        <f>Q92*H92</f>
        <v>0</v>
      </c>
      <c r="S92" s="275">
        <v>0</v>
      </c>
      <c r="T92" s="276">
        <f>S92*H92</f>
        <v>0</v>
      </c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R92" s="193" t="s">
        <v>998</v>
      </c>
      <c r="AT92" s="193" t="s">
        <v>136</v>
      </c>
      <c r="AU92" s="193" t="s">
        <v>80</v>
      </c>
      <c r="AY92" s="21" t="s">
        <v>131</v>
      </c>
      <c r="BE92" s="194">
        <f>IF(N92="základní",J92,0)</f>
        <v>0</v>
      </c>
      <c r="BF92" s="194">
        <f>IF(N92="snížená",J92,0)</f>
        <v>0</v>
      </c>
      <c r="BG92" s="194">
        <f>IF(N92="zákl. přenesená",J92,0)</f>
        <v>0</v>
      </c>
      <c r="BH92" s="194">
        <f>IF(N92="sníž. přenesená",J92,0)</f>
        <v>0</v>
      </c>
      <c r="BI92" s="194">
        <f>IF(N92="nulová",J92,0)</f>
        <v>0</v>
      </c>
      <c r="BJ92" s="21" t="s">
        <v>88</v>
      </c>
      <c r="BK92" s="194">
        <f>ROUND(I92*H92,2)</f>
        <v>0</v>
      </c>
      <c r="BL92" s="21" t="s">
        <v>998</v>
      </c>
      <c r="BM92" s="193" t="s">
        <v>1026</v>
      </c>
    </row>
    <row r="93" spans="1:65" s="2" customFormat="1" ht="6.95" customHeight="1">
      <c r="A93" s="38"/>
      <c r="B93" s="51"/>
      <c r="C93" s="52"/>
      <c r="D93" s="52"/>
      <c r="E93" s="52"/>
      <c r="F93" s="52"/>
      <c r="G93" s="52"/>
      <c r="H93" s="52"/>
      <c r="I93" s="52"/>
      <c r="J93" s="52"/>
      <c r="K93" s="52"/>
      <c r="L93" s="43"/>
      <c r="M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</sheetData>
  <sheetProtection algorithmName="SHA-512" hashValue="N44EqXkUJ3dTv8wB4qZluGHdzHpffTSWvP4Ct5rT6cOrNr7SReyf7yzt7zSaBN2o2NCQkGNdVTl22NkdeIh31A==" saltValue="4usDl4wlDOFsH/hZTpjZjQJxU8iTSMw7+LOXCP6uQSbV4QXuGsrSvZdOr+z2Tb6KCuXSbuWmOTgxibIaZvPPzA==" spinCount="100000" sheet="1" objects="1" scenarios="1" formatColumns="0" formatRows="0" autoFilter="0"/>
  <autoFilter ref="C79:K92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hyperlinks>
    <hyperlink ref="F86" r:id="rId1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277" customWidth="1"/>
    <col min="2" max="2" width="1.6640625" style="277" customWidth="1"/>
    <col min="3" max="4" width="5" style="277" customWidth="1"/>
    <col min="5" max="5" width="11.6640625" style="277" customWidth="1"/>
    <col min="6" max="6" width="9.1640625" style="277" customWidth="1"/>
    <col min="7" max="7" width="5" style="277" customWidth="1"/>
    <col min="8" max="8" width="77.83203125" style="277" customWidth="1"/>
    <col min="9" max="10" width="20" style="277" customWidth="1"/>
    <col min="11" max="11" width="1.6640625" style="277" customWidth="1"/>
  </cols>
  <sheetData>
    <row r="1" spans="2:11" s="1" customFormat="1" ht="37.5" customHeight="1"/>
    <row r="2" spans="2:11" s="1" customFormat="1" ht="7.5" customHeight="1">
      <c r="B2" s="278"/>
      <c r="C2" s="279"/>
      <c r="D2" s="279"/>
      <c r="E2" s="279"/>
      <c r="F2" s="279"/>
      <c r="G2" s="279"/>
      <c r="H2" s="279"/>
      <c r="I2" s="279"/>
      <c r="J2" s="279"/>
      <c r="K2" s="280"/>
    </row>
    <row r="3" spans="2:11" s="18" customFormat="1" ht="45" customHeight="1">
      <c r="B3" s="281"/>
      <c r="C3" s="420" t="s">
        <v>1027</v>
      </c>
      <c r="D3" s="420"/>
      <c r="E3" s="420"/>
      <c r="F3" s="420"/>
      <c r="G3" s="420"/>
      <c r="H3" s="420"/>
      <c r="I3" s="420"/>
      <c r="J3" s="420"/>
      <c r="K3" s="282"/>
    </row>
    <row r="4" spans="2:11" s="1" customFormat="1" ht="25.5" customHeight="1">
      <c r="B4" s="283"/>
      <c r="C4" s="419" t="s">
        <v>1028</v>
      </c>
      <c r="D4" s="419"/>
      <c r="E4" s="419"/>
      <c r="F4" s="419"/>
      <c r="G4" s="419"/>
      <c r="H4" s="419"/>
      <c r="I4" s="419"/>
      <c r="J4" s="419"/>
      <c r="K4" s="284"/>
    </row>
    <row r="5" spans="2:11" s="1" customFormat="1" ht="5.25" customHeight="1">
      <c r="B5" s="283"/>
      <c r="C5" s="285"/>
      <c r="D5" s="285"/>
      <c r="E5" s="285"/>
      <c r="F5" s="285"/>
      <c r="G5" s="285"/>
      <c r="H5" s="285"/>
      <c r="I5" s="285"/>
      <c r="J5" s="285"/>
      <c r="K5" s="284"/>
    </row>
    <row r="6" spans="2:11" s="1" customFormat="1" ht="15" customHeight="1">
      <c r="B6" s="283"/>
      <c r="C6" s="418" t="s">
        <v>1029</v>
      </c>
      <c r="D6" s="418"/>
      <c r="E6" s="418"/>
      <c r="F6" s="418"/>
      <c r="G6" s="418"/>
      <c r="H6" s="418"/>
      <c r="I6" s="418"/>
      <c r="J6" s="418"/>
      <c r="K6" s="284"/>
    </row>
    <row r="7" spans="2:11" s="1" customFormat="1" ht="15" customHeight="1">
      <c r="B7" s="287"/>
      <c r="C7" s="418" t="s">
        <v>1030</v>
      </c>
      <c r="D7" s="418"/>
      <c r="E7" s="418"/>
      <c r="F7" s="418"/>
      <c r="G7" s="418"/>
      <c r="H7" s="418"/>
      <c r="I7" s="418"/>
      <c r="J7" s="418"/>
      <c r="K7" s="284"/>
    </row>
    <row r="8" spans="2:11" s="1" customFormat="1" ht="12.75" customHeight="1">
      <c r="B8" s="287"/>
      <c r="C8" s="286"/>
      <c r="D8" s="286"/>
      <c r="E8" s="286"/>
      <c r="F8" s="286"/>
      <c r="G8" s="286"/>
      <c r="H8" s="286"/>
      <c r="I8" s="286"/>
      <c r="J8" s="286"/>
      <c r="K8" s="284"/>
    </row>
    <row r="9" spans="2:11" s="1" customFormat="1" ht="15" customHeight="1">
      <c r="B9" s="287"/>
      <c r="C9" s="418" t="s">
        <v>1031</v>
      </c>
      <c r="D9" s="418"/>
      <c r="E9" s="418"/>
      <c r="F9" s="418"/>
      <c r="G9" s="418"/>
      <c r="H9" s="418"/>
      <c r="I9" s="418"/>
      <c r="J9" s="418"/>
      <c r="K9" s="284"/>
    </row>
    <row r="10" spans="2:11" s="1" customFormat="1" ht="15" customHeight="1">
      <c r="B10" s="287"/>
      <c r="C10" s="286"/>
      <c r="D10" s="418" t="s">
        <v>1032</v>
      </c>
      <c r="E10" s="418"/>
      <c r="F10" s="418"/>
      <c r="G10" s="418"/>
      <c r="H10" s="418"/>
      <c r="I10" s="418"/>
      <c r="J10" s="418"/>
      <c r="K10" s="284"/>
    </row>
    <row r="11" spans="2:11" s="1" customFormat="1" ht="15" customHeight="1">
      <c r="B11" s="287"/>
      <c r="C11" s="288"/>
      <c r="D11" s="418" t="s">
        <v>1033</v>
      </c>
      <c r="E11" s="418"/>
      <c r="F11" s="418"/>
      <c r="G11" s="418"/>
      <c r="H11" s="418"/>
      <c r="I11" s="418"/>
      <c r="J11" s="418"/>
      <c r="K11" s="284"/>
    </row>
    <row r="12" spans="2:11" s="1" customFormat="1" ht="15" customHeight="1">
      <c r="B12" s="287"/>
      <c r="C12" s="288"/>
      <c r="D12" s="286"/>
      <c r="E12" s="286"/>
      <c r="F12" s="286"/>
      <c r="G12" s="286"/>
      <c r="H12" s="286"/>
      <c r="I12" s="286"/>
      <c r="J12" s="286"/>
      <c r="K12" s="284"/>
    </row>
    <row r="13" spans="2:11" s="1" customFormat="1" ht="15" customHeight="1">
      <c r="B13" s="287"/>
      <c r="C13" s="288"/>
      <c r="D13" s="289" t="s">
        <v>1034</v>
      </c>
      <c r="E13" s="286"/>
      <c r="F13" s="286"/>
      <c r="G13" s="286"/>
      <c r="H13" s="286"/>
      <c r="I13" s="286"/>
      <c r="J13" s="286"/>
      <c r="K13" s="284"/>
    </row>
    <row r="14" spans="2:11" s="1" customFormat="1" ht="12.75" customHeight="1">
      <c r="B14" s="287"/>
      <c r="C14" s="288"/>
      <c r="D14" s="288"/>
      <c r="E14" s="288"/>
      <c r="F14" s="288"/>
      <c r="G14" s="288"/>
      <c r="H14" s="288"/>
      <c r="I14" s="288"/>
      <c r="J14" s="288"/>
      <c r="K14" s="284"/>
    </row>
    <row r="15" spans="2:11" s="1" customFormat="1" ht="15" customHeight="1">
      <c r="B15" s="287"/>
      <c r="C15" s="288"/>
      <c r="D15" s="418" t="s">
        <v>1035</v>
      </c>
      <c r="E15" s="418"/>
      <c r="F15" s="418"/>
      <c r="G15" s="418"/>
      <c r="H15" s="418"/>
      <c r="I15" s="418"/>
      <c r="J15" s="418"/>
      <c r="K15" s="284"/>
    </row>
    <row r="16" spans="2:11" s="1" customFormat="1" ht="15" customHeight="1">
      <c r="B16" s="287"/>
      <c r="C16" s="288"/>
      <c r="D16" s="418" t="s">
        <v>1036</v>
      </c>
      <c r="E16" s="418"/>
      <c r="F16" s="418"/>
      <c r="G16" s="418"/>
      <c r="H16" s="418"/>
      <c r="I16" s="418"/>
      <c r="J16" s="418"/>
      <c r="K16" s="284"/>
    </row>
    <row r="17" spans="2:11" s="1" customFormat="1" ht="15" customHeight="1">
      <c r="B17" s="287"/>
      <c r="C17" s="288"/>
      <c r="D17" s="418" t="s">
        <v>1037</v>
      </c>
      <c r="E17" s="418"/>
      <c r="F17" s="418"/>
      <c r="G17" s="418"/>
      <c r="H17" s="418"/>
      <c r="I17" s="418"/>
      <c r="J17" s="418"/>
      <c r="K17" s="284"/>
    </row>
    <row r="18" spans="2:11" s="1" customFormat="1" ht="15" customHeight="1">
      <c r="B18" s="287"/>
      <c r="C18" s="288"/>
      <c r="D18" s="288"/>
      <c r="E18" s="290" t="s">
        <v>79</v>
      </c>
      <c r="F18" s="418" t="s">
        <v>1038</v>
      </c>
      <c r="G18" s="418"/>
      <c r="H18" s="418"/>
      <c r="I18" s="418"/>
      <c r="J18" s="418"/>
      <c r="K18" s="284"/>
    </row>
    <row r="19" spans="2:11" s="1" customFormat="1" ht="15" customHeight="1">
      <c r="B19" s="287"/>
      <c r="C19" s="288"/>
      <c r="D19" s="288"/>
      <c r="E19" s="290" t="s">
        <v>1039</v>
      </c>
      <c r="F19" s="418" t="s">
        <v>1040</v>
      </c>
      <c r="G19" s="418"/>
      <c r="H19" s="418"/>
      <c r="I19" s="418"/>
      <c r="J19" s="418"/>
      <c r="K19" s="284"/>
    </row>
    <row r="20" spans="2:11" s="1" customFormat="1" ht="15" customHeight="1">
      <c r="B20" s="287"/>
      <c r="C20" s="288"/>
      <c r="D20" s="288"/>
      <c r="E20" s="290" t="s">
        <v>1041</v>
      </c>
      <c r="F20" s="418" t="s">
        <v>1042</v>
      </c>
      <c r="G20" s="418"/>
      <c r="H20" s="418"/>
      <c r="I20" s="418"/>
      <c r="J20" s="418"/>
      <c r="K20" s="284"/>
    </row>
    <row r="21" spans="2:11" s="1" customFormat="1" ht="15" customHeight="1">
      <c r="B21" s="287"/>
      <c r="C21" s="288"/>
      <c r="D21" s="288"/>
      <c r="E21" s="290" t="s">
        <v>93</v>
      </c>
      <c r="F21" s="418" t="s">
        <v>94</v>
      </c>
      <c r="G21" s="418"/>
      <c r="H21" s="418"/>
      <c r="I21" s="418"/>
      <c r="J21" s="418"/>
      <c r="K21" s="284"/>
    </row>
    <row r="22" spans="2:11" s="1" customFormat="1" ht="15" customHeight="1">
      <c r="B22" s="287"/>
      <c r="C22" s="288"/>
      <c r="D22" s="288"/>
      <c r="E22" s="290" t="s">
        <v>1043</v>
      </c>
      <c r="F22" s="418" t="s">
        <v>1044</v>
      </c>
      <c r="G22" s="418"/>
      <c r="H22" s="418"/>
      <c r="I22" s="418"/>
      <c r="J22" s="418"/>
      <c r="K22" s="284"/>
    </row>
    <row r="23" spans="2:11" s="1" customFormat="1" ht="15" customHeight="1">
      <c r="B23" s="287"/>
      <c r="C23" s="288"/>
      <c r="D23" s="288"/>
      <c r="E23" s="290" t="s">
        <v>87</v>
      </c>
      <c r="F23" s="418" t="s">
        <v>1045</v>
      </c>
      <c r="G23" s="418"/>
      <c r="H23" s="418"/>
      <c r="I23" s="418"/>
      <c r="J23" s="418"/>
      <c r="K23" s="284"/>
    </row>
    <row r="24" spans="2:11" s="1" customFormat="1" ht="12.75" customHeight="1">
      <c r="B24" s="287"/>
      <c r="C24" s="288"/>
      <c r="D24" s="288"/>
      <c r="E24" s="288"/>
      <c r="F24" s="288"/>
      <c r="G24" s="288"/>
      <c r="H24" s="288"/>
      <c r="I24" s="288"/>
      <c r="J24" s="288"/>
      <c r="K24" s="284"/>
    </row>
    <row r="25" spans="2:11" s="1" customFormat="1" ht="15" customHeight="1">
      <c r="B25" s="287"/>
      <c r="C25" s="418" t="s">
        <v>1046</v>
      </c>
      <c r="D25" s="418"/>
      <c r="E25" s="418"/>
      <c r="F25" s="418"/>
      <c r="G25" s="418"/>
      <c r="H25" s="418"/>
      <c r="I25" s="418"/>
      <c r="J25" s="418"/>
      <c r="K25" s="284"/>
    </row>
    <row r="26" spans="2:11" s="1" customFormat="1" ht="15" customHeight="1">
      <c r="B26" s="287"/>
      <c r="C26" s="418" t="s">
        <v>1047</v>
      </c>
      <c r="D26" s="418"/>
      <c r="E26" s="418"/>
      <c r="F26" s="418"/>
      <c r="G26" s="418"/>
      <c r="H26" s="418"/>
      <c r="I26" s="418"/>
      <c r="J26" s="418"/>
      <c r="K26" s="284"/>
    </row>
    <row r="27" spans="2:11" s="1" customFormat="1" ht="15" customHeight="1">
      <c r="B27" s="287"/>
      <c r="C27" s="286"/>
      <c r="D27" s="418" t="s">
        <v>1048</v>
      </c>
      <c r="E27" s="418"/>
      <c r="F27" s="418"/>
      <c r="G27" s="418"/>
      <c r="H27" s="418"/>
      <c r="I27" s="418"/>
      <c r="J27" s="418"/>
      <c r="K27" s="284"/>
    </row>
    <row r="28" spans="2:11" s="1" customFormat="1" ht="15" customHeight="1">
      <c r="B28" s="287"/>
      <c r="C28" s="288"/>
      <c r="D28" s="418" t="s">
        <v>1049</v>
      </c>
      <c r="E28" s="418"/>
      <c r="F28" s="418"/>
      <c r="G28" s="418"/>
      <c r="H28" s="418"/>
      <c r="I28" s="418"/>
      <c r="J28" s="418"/>
      <c r="K28" s="284"/>
    </row>
    <row r="29" spans="2:11" s="1" customFormat="1" ht="12.75" customHeight="1">
      <c r="B29" s="287"/>
      <c r="C29" s="288"/>
      <c r="D29" s="288"/>
      <c r="E29" s="288"/>
      <c r="F29" s="288"/>
      <c r="G29" s="288"/>
      <c r="H29" s="288"/>
      <c r="I29" s="288"/>
      <c r="J29" s="288"/>
      <c r="K29" s="284"/>
    </row>
    <row r="30" spans="2:11" s="1" customFormat="1" ht="15" customHeight="1">
      <c r="B30" s="287"/>
      <c r="C30" s="288"/>
      <c r="D30" s="418" t="s">
        <v>1050</v>
      </c>
      <c r="E30" s="418"/>
      <c r="F30" s="418"/>
      <c r="G30" s="418"/>
      <c r="H30" s="418"/>
      <c r="I30" s="418"/>
      <c r="J30" s="418"/>
      <c r="K30" s="284"/>
    </row>
    <row r="31" spans="2:11" s="1" customFormat="1" ht="15" customHeight="1">
      <c r="B31" s="287"/>
      <c r="C31" s="288"/>
      <c r="D31" s="418" t="s">
        <v>1051</v>
      </c>
      <c r="E31" s="418"/>
      <c r="F31" s="418"/>
      <c r="G31" s="418"/>
      <c r="H31" s="418"/>
      <c r="I31" s="418"/>
      <c r="J31" s="418"/>
      <c r="K31" s="284"/>
    </row>
    <row r="32" spans="2:11" s="1" customFormat="1" ht="12.75" customHeight="1">
      <c r="B32" s="287"/>
      <c r="C32" s="288"/>
      <c r="D32" s="288"/>
      <c r="E32" s="288"/>
      <c r="F32" s="288"/>
      <c r="G32" s="288"/>
      <c r="H32" s="288"/>
      <c r="I32" s="288"/>
      <c r="J32" s="288"/>
      <c r="K32" s="284"/>
    </row>
    <row r="33" spans="2:11" s="1" customFormat="1" ht="15" customHeight="1">
      <c r="B33" s="287"/>
      <c r="C33" s="288"/>
      <c r="D33" s="418" t="s">
        <v>1052</v>
      </c>
      <c r="E33" s="418"/>
      <c r="F33" s="418"/>
      <c r="G33" s="418"/>
      <c r="H33" s="418"/>
      <c r="I33" s="418"/>
      <c r="J33" s="418"/>
      <c r="K33" s="284"/>
    </row>
    <row r="34" spans="2:11" s="1" customFormat="1" ht="15" customHeight="1">
      <c r="B34" s="287"/>
      <c r="C34" s="288"/>
      <c r="D34" s="418" t="s">
        <v>1053</v>
      </c>
      <c r="E34" s="418"/>
      <c r="F34" s="418"/>
      <c r="G34" s="418"/>
      <c r="H34" s="418"/>
      <c r="I34" s="418"/>
      <c r="J34" s="418"/>
      <c r="K34" s="284"/>
    </row>
    <row r="35" spans="2:11" s="1" customFormat="1" ht="15" customHeight="1">
      <c r="B35" s="287"/>
      <c r="C35" s="288"/>
      <c r="D35" s="418" t="s">
        <v>1054</v>
      </c>
      <c r="E35" s="418"/>
      <c r="F35" s="418"/>
      <c r="G35" s="418"/>
      <c r="H35" s="418"/>
      <c r="I35" s="418"/>
      <c r="J35" s="418"/>
      <c r="K35" s="284"/>
    </row>
    <row r="36" spans="2:11" s="1" customFormat="1" ht="15" customHeight="1">
      <c r="B36" s="287"/>
      <c r="C36" s="288"/>
      <c r="D36" s="286"/>
      <c r="E36" s="289" t="s">
        <v>117</v>
      </c>
      <c r="F36" s="286"/>
      <c r="G36" s="418" t="s">
        <v>1055</v>
      </c>
      <c r="H36" s="418"/>
      <c r="I36" s="418"/>
      <c r="J36" s="418"/>
      <c r="K36" s="284"/>
    </row>
    <row r="37" spans="2:11" s="1" customFormat="1" ht="30.75" customHeight="1">
      <c r="B37" s="287"/>
      <c r="C37" s="288"/>
      <c r="D37" s="286"/>
      <c r="E37" s="289" t="s">
        <v>1056</v>
      </c>
      <c r="F37" s="286"/>
      <c r="G37" s="418" t="s">
        <v>1057</v>
      </c>
      <c r="H37" s="418"/>
      <c r="I37" s="418"/>
      <c r="J37" s="418"/>
      <c r="K37" s="284"/>
    </row>
    <row r="38" spans="2:11" s="1" customFormat="1" ht="15" customHeight="1">
      <c r="B38" s="287"/>
      <c r="C38" s="288"/>
      <c r="D38" s="286"/>
      <c r="E38" s="289" t="s">
        <v>53</v>
      </c>
      <c r="F38" s="286"/>
      <c r="G38" s="418" t="s">
        <v>1058</v>
      </c>
      <c r="H38" s="418"/>
      <c r="I38" s="418"/>
      <c r="J38" s="418"/>
      <c r="K38" s="284"/>
    </row>
    <row r="39" spans="2:11" s="1" customFormat="1" ht="15" customHeight="1">
      <c r="B39" s="287"/>
      <c r="C39" s="288"/>
      <c r="D39" s="286"/>
      <c r="E39" s="289" t="s">
        <v>54</v>
      </c>
      <c r="F39" s="286"/>
      <c r="G39" s="418" t="s">
        <v>1059</v>
      </c>
      <c r="H39" s="418"/>
      <c r="I39" s="418"/>
      <c r="J39" s="418"/>
      <c r="K39" s="284"/>
    </row>
    <row r="40" spans="2:11" s="1" customFormat="1" ht="15" customHeight="1">
      <c r="B40" s="287"/>
      <c r="C40" s="288"/>
      <c r="D40" s="286"/>
      <c r="E40" s="289" t="s">
        <v>118</v>
      </c>
      <c r="F40" s="286"/>
      <c r="G40" s="418" t="s">
        <v>1060</v>
      </c>
      <c r="H40" s="418"/>
      <c r="I40" s="418"/>
      <c r="J40" s="418"/>
      <c r="K40" s="284"/>
    </row>
    <row r="41" spans="2:11" s="1" customFormat="1" ht="15" customHeight="1">
      <c r="B41" s="287"/>
      <c r="C41" s="288"/>
      <c r="D41" s="286"/>
      <c r="E41" s="289" t="s">
        <v>119</v>
      </c>
      <c r="F41" s="286"/>
      <c r="G41" s="418" t="s">
        <v>1061</v>
      </c>
      <c r="H41" s="418"/>
      <c r="I41" s="418"/>
      <c r="J41" s="418"/>
      <c r="K41" s="284"/>
    </row>
    <row r="42" spans="2:11" s="1" customFormat="1" ht="15" customHeight="1">
      <c r="B42" s="287"/>
      <c r="C42" s="288"/>
      <c r="D42" s="286"/>
      <c r="E42" s="289" t="s">
        <v>1062</v>
      </c>
      <c r="F42" s="286"/>
      <c r="G42" s="418" t="s">
        <v>1063</v>
      </c>
      <c r="H42" s="418"/>
      <c r="I42" s="418"/>
      <c r="J42" s="418"/>
      <c r="K42" s="284"/>
    </row>
    <row r="43" spans="2:11" s="1" customFormat="1" ht="15" customHeight="1">
      <c r="B43" s="287"/>
      <c r="C43" s="288"/>
      <c r="D43" s="286"/>
      <c r="E43" s="289"/>
      <c r="F43" s="286"/>
      <c r="G43" s="418" t="s">
        <v>1064</v>
      </c>
      <c r="H43" s="418"/>
      <c r="I43" s="418"/>
      <c r="J43" s="418"/>
      <c r="K43" s="284"/>
    </row>
    <row r="44" spans="2:11" s="1" customFormat="1" ht="15" customHeight="1">
      <c r="B44" s="287"/>
      <c r="C44" s="288"/>
      <c r="D44" s="286"/>
      <c r="E44" s="289" t="s">
        <v>1065</v>
      </c>
      <c r="F44" s="286"/>
      <c r="G44" s="418" t="s">
        <v>1066</v>
      </c>
      <c r="H44" s="418"/>
      <c r="I44" s="418"/>
      <c r="J44" s="418"/>
      <c r="K44" s="284"/>
    </row>
    <row r="45" spans="2:11" s="1" customFormat="1" ht="15" customHeight="1">
      <c r="B45" s="287"/>
      <c r="C45" s="288"/>
      <c r="D45" s="286"/>
      <c r="E45" s="289" t="s">
        <v>121</v>
      </c>
      <c r="F45" s="286"/>
      <c r="G45" s="418" t="s">
        <v>1067</v>
      </c>
      <c r="H45" s="418"/>
      <c r="I45" s="418"/>
      <c r="J45" s="418"/>
      <c r="K45" s="284"/>
    </row>
    <row r="46" spans="2:11" s="1" customFormat="1" ht="12.75" customHeight="1">
      <c r="B46" s="287"/>
      <c r="C46" s="288"/>
      <c r="D46" s="286"/>
      <c r="E46" s="286"/>
      <c r="F46" s="286"/>
      <c r="G46" s="286"/>
      <c r="H46" s="286"/>
      <c r="I46" s="286"/>
      <c r="J46" s="286"/>
      <c r="K46" s="284"/>
    </row>
    <row r="47" spans="2:11" s="1" customFormat="1" ht="15" customHeight="1">
      <c r="B47" s="287"/>
      <c r="C47" s="288"/>
      <c r="D47" s="418" t="s">
        <v>1068</v>
      </c>
      <c r="E47" s="418"/>
      <c r="F47" s="418"/>
      <c r="G47" s="418"/>
      <c r="H47" s="418"/>
      <c r="I47" s="418"/>
      <c r="J47" s="418"/>
      <c r="K47" s="284"/>
    </row>
    <row r="48" spans="2:11" s="1" customFormat="1" ht="15" customHeight="1">
      <c r="B48" s="287"/>
      <c r="C48" s="288"/>
      <c r="D48" s="288"/>
      <c r="E48" s="418" t="s">
        <v>1069</v>
      </c>
      <c r="F48" s="418"/>
      <c r="G48" s="418"/>
      <c r="H48" s="418"/>
      <c r="I48" s="418"/>
      <c r="J48" s="418"/>
      <c r="K48" s="284"/>
    </row>
    <row r="49" spans="2:11" s="1" customFormat="1" ht="15" customHeight="1">
      <c r="B49" s="287"/>
      <c r="C49" s="288"/>
      <c r="D49" s="288"/>
      <c r="E49" s="418" t="s">
        <v>1070</v>
      </c>
      <c r="F49" s="418"/>
      <c r="G49" s="418"/>
      <c r="H49" s="418"/>
      <c r="I49" s="418"/>
      <c r="J49" s="418"/>
      <c r="K49" s="284"/>
    </row>
    <row r="50" spans="2:11" s="1" customFormat="1" ht="15" customHeight="1">
      <c r="B50" s="287"/>
      <c r="C50" s="288"/>
      <c r="D50" s="288"/>
      <c r="E50" s="418" t="s">
        <v>1071</v>
      </c>
      <c r="F50" s="418"/>
      <c r="G50" s="418"/>
      <c r="H50" s="418"/>
      <c r="I50" s="418"/>
      <c r="J50" s="418"/>
      <c r="K50" s="284"/>
    </row>
    <row r="51" spans="2:11" s="1" customFormat="1" ht="15" customHeight="1">
      <c r="B51" s="287"/>
      <c r="C51" s="288"/>
      <c r="D51" s="418" t="s">
        <v>1072</v>
      </c>
      <c r="E51" s="418"/>
      <c r="F51" s="418"/>
      <c r="G51" s="418"/>
      <c r="H51" s="418"/>
      <c r="I51" s="418"/>
      <c r="J51" s="418"/>
      <c r="K51" s="284"/>
    </row>
    <row r="52" spans="2:11" s="1" customFormat="1" ht="25.5" customHeight="1">
      <c r="B52" s="283"/>
      <c r="C52" s="419" t="s">
        <v>1073</v>
      </c>
      <c r="D52" s="419"/>
      <c r="E52" s="419"/>
      <c r="F52" s="419"/>
      <c r="G52" s="419"/>
      <c r="H52" s="419"/>
      <c r="I52" s="419"/>
      <c r="J52" s="419"/>
      <c r="K52" s="284"/>
    </row>
    <row r="53" spans="2:11" s="1" customFormat="1" ht="5.25" customHeight="1">
      <c r="B53" s="283"/>
      <c r="C53" s="285"/>
      <c r="D53" s="285"/>
      <c r="E53" s="285"/>
      <c r="F53" s="285"/>
      <c r="G53" s="285"/>
      <c r="H53" s="285"/>
      <c r="I53" s="285"/>
      <c r="J53" s="285"/>
      <c r="K53" s="284"/>
    </row>
    <row r="54" spans="2:11" s="1" customFormat="1" ht="15" customHeight="1">
      <c r="B54" s="283"/>
      <c r="C54" s="418" t="s">
        <v>1074</v>
      </c>
      <c r="D54" s="418"/>
      <c r="E54" s="418"/>
      <c r="F54" s="418"/>
      <c r="G54" s="418"/>
      <c r="H54" s="418"/>
      <c r="I54" s="418"/>
      <c r="J54" s="418"/>
      <c r="K54" s="284"/>
    </row>
    <row r="55" spans="2:11" s="1" customFormat="1" ht="15" customHeight="1">
      <c r="B55" s="283"/>
      <c r="C55" s="418" t="s">
        <v>1075</v>
      </c>
      <c r="D55" s="418"/>
      <c r="E55" s="418"/>
      <c r="F55" s="418"/>
      <c r="G55" s="418"/>
      <c r="H55" s="418"/>
      <c r="I55" s="418"/>
      <c r="J55" s="418"/>
      <c r="K55" s="284"/>
    </row>
    <row r="56" spans="2:11" s="1" customFormat="1" ht="12.75" customHeight="1">
      <c r="B56" s="283"/>
      <c r="C56" s="286"/>
      <c r="D56" s="286"/>
      <c r="E56" s="286"/>
      <c r="F56" s="286"/>
      <c r="G56" s="286"/>
      <c r="H56" s="286"/>
      <c r="I56" s="286"/>
      <c r="J56" s="286"/>
      <c r="K56" s="284"/>
    </row>
    <row r="57" spans="2:11" s="1" customFormat="1" ht="15" customHeight="1">
      <c r="B57" s="283"/>
      <c r="C57" s="418" t="s">
        <v>1076</v>
      </c>
      <c r="D57" s="418"/>
      <c r="E57" s="418"/>
      <c r="F57" s="418"/>
      <c r="G57" s="418"/>
      <c r="H57" s="418"/>
      <c r="I57" s="418"/>
      <c r="J57" s="418"/>
      <c r="K57" s="284"/>
    </row>
    <row r="58" spans="2:11" s="1" customFormat="1" ht="15" customHeight="1">
      <c r="B58" s="283"/>
      <c r="C58" s="288"/>
      <c r="D58" s="418" t="s">
        <v>1077</v>
      </c>
      <c r="E58" s="418"/>
      <c r="F58" s="418"/>
      <c r="G58" s="418"/>
      <c r="H58" s="418"/>
      <c r="I58" s="418"/>
      <c r="J58" s="418"/>
      <c r="K58" s="284"/>
    </row>
    <row r="59" spans="2:11" s="1" customFormat="1" ht="15" customHeight="1">
      <c r="B59" s="283"/>
      <c r="C59" s="288"/>
      <c r="D59" s="418" t="s">
        <v>1078</v>
      </c>
      <c r="E59" s="418"/>
      <c r="F59" s="418"/>
      <c r="G59" s="418"/>
      <c r="H59" s="418"/>
      <c r="I59" s="418"/>
      <c r="J59" s="418"/>
      <c r="K59" s="284"/>
    </row>
    <row r="60" spans="2:11" s="1" customFormat="1" ht="15" customHeight="1">
      <c r="B60" s="283"/>
      <c r="C60" s="288"/>
      <c r="D60" s="418" t="s">
        <v>1079</v>
      </c>
      <c r="E60" s="418"/>
      <c r="F60" s="418"/>
      <c r="G60" s="418"/>
      <c r="H60" s="418"/>
      <c r="I60" s="418"/>
      <c r="J60" s="418"/>
      <c r="K60" s="284"/>
    </row>
    <row r="61" spans="2:11" s="1" customFormat="1" ht="15" customHeight="1">
      <c r="B61" s="283"/>
      <c r="C61" s="288"/>
      <c r="D61" s="418" t="s">
        <v>1080</v>
      </c>
      <c r="E61" s="418"/>
      <c r="F61" s="418"/>
      <c r="G61" s="418"/>
      <c r="H61" s="418"/>
      <c r="I61" s="418"/>
      <c r="J61" s="418"/>
      <c r="K61" s="284"/>
    </row>
    <row r="62" spans="2:11" s="1" customFormat="1" ht="15" customHeight="1">
      <c r="B62" s="283"/>
      <c r="C62" s="288"/>
      <c r="D62" s="421" t="s">
        <v>1081</v>
      </c>
      <c r="E62" s="421"/>
      <c r="F62" s="421"/>
      <c r="G62" s="421"/>
      <c r="H62" s="421"/>
      <c r="I62" s="421"/>
      <c r="J62" s="421"/>
      <c r="K62" s="284"/>
    </row>
    <row r="63" spans="2:11" s="1" customFormat="1" ht="15" customHeight="1">
      <c r="B63" s="283"/>
      <c r="C63" s="288"/>
      <c r="D63" s="418" t="s">
        <v>1082</v>
      </c>
      <c r="E63" s="418"/>
      <c r="F63" s="418"/>
      <c r="G63" s="418"/>
      <c r="H63" s="418"/>
      <c r="I63" s="418"/>
      <c r="J63" s="418"/>
      <c r="K63" s="284"/>
    </row>
    <row r="64" spans="2:11" s="1" customFormat="1" ht="12.75" customHeight="1">
      <c r="B64" s="283"/>
      <c r="C64" s="288"/>
      <c r="D64" s="288"/>
      <c r="E64" s="291"/>
      <c r="F64" s="288"/>
      <c r="G64" s="288"/>
      <c r="H64" s="288"/>
      <c r="I64" s="288"/>
      <c r="J64" s="288"/>
      <c r="K64" s="284"/>
    </row>
    <row r="65" spans="2:11" s="1" customFormat="1" ht="15" customHeight="1">
      <c r="B65" s="283"/>
      <c r="C65" s="288"/>
      <c r="D65" s="418" t="s">
        <v>1083</v>
      </c>
      <c r="E65" s="418"/>
      <c r="F65" s="418"/>
      <c r="G65" s="418"/>
      <c r="H65" s="418"/>
      <c r="I65" s="418"/>
      <c r="J65" s="418"/>
      <c r="K65" s="284"/>
    </row>
    <row r="66" spans="2:11" s="1" customFormat="1" ht="15" customHeight="1">
      <c r="B66" s="283"/>
      <c r="C66" s="288"/>
      <c r="D66" s="421" t="s">
        <v>1084</v>
      </c>
      <c r="E66" s="421"/>
      <c r="F66" s="421"/>
      <c r="G66" s="421"/>
      <c r="H66" s="421"/>
      <c r="I66" s="421"/>
      <c r="J66" s="421"/>
      <c r="K66" s="284"/>
    </row>
    <row r="67" spans="2:11" s="1" customFormat="1" ht="15" customHeight="1">
      <c r="B67" s="283"/>
      <c r="C67" s="288"/>
      <c r="D67" s="418" t="s">
        <v>1085</v>
      </c>
      <c r="E67" s="418"/>
      <c r="F67" s="418"/>
      <c r="G67" s="418"/>
      <c r="H67" s="418"/>
      <c r="I67" s="418"/>
      <c r="J67" s="418"/>
      <c r="K67" s="284"/>
    </row>
    <row r="68" spans="2:11" s="1" customFormat="1" ht="15" customHeight="1">
      <c r="B68" s="283"/>
      <c r="C68" s="288"/>
      <c r="D68" s="418" t="s">
        <v>1086</v>
      </c>
      <c r="E68" s="418"/>
      <c r="F68" s="418"/>
      <c r="G68" s="418"/>
      <c r="H68" s="418"/>
      <c r="I68" s="418"/>
      <c r="J68" s="418"/>
      <c r="K68" s="284"/>
    </row>
    <row r="69" spans="2:11" s="1" customFormat="1" ht="15" customHeight="1">
      <c r="B69" s="283"/>
      <c r="C69" s="288"/>
      <c r="D69" s="418" t="s">
        <v>1087</v>
      </c>
      <c r="E69" s="418"/>
      <c r="F69" s="418"/>
      <c r="G69" s="418"/>
      <c r="H69" s="418"/>
      <c r="I69" s="418"/>
      <c r="J69" s="418"/>
      <c r="K69" s="284"/>
    </row>
    <row r="70" spans="2:11" s="1" customFormat="1" ht="15" customHeight="1">
      <c r="B70" s="283"/>
      <c r="C70" s="288"/>
      <c r="D70" s="418" t="s">
        <v>1088</v>
      </c>
      <c r="E70" s="418"/>
      <c r="F70" s="418"/>
      <c r="G70" s="418"/>
      <c r="H70" s="418"/>
      <c r="I70" s="418"/>
      <c r="J70" s="418"/>
      <c r="K70" s="284"/>
    </row>
    <row r="71" spans="2:11" s="1" customFormat="1" ht="12.75" customHeight="1">
      <c r="B71" s="292"/>
      <c r="C71" s="293"/>
      <c r="D71" s="293"/>
      <c r="E71" s="293"/>
      <c r="F71" s="293"/>
      <c r="G71" s="293"/>
      <c r="H71" s="293"/>
      <c r="I71" s="293"/>
      <c r="J71" s="293"/>
      <c r="K71" s="294"/>
    </row>
    <row r="72" spans="2:11" s="1" customFormat="1" ht="18.75" customHeight="1">
      <c r="B72" s="295"/>
      <c r="C72" s="295"/>
      <c r="D72" s="295"/>
      <c r="E72" s="295"/>
      <c r="F72" s="295"/>
      <c r="G72" s="295"/>
      <c r="H72" s="295"/>
      <c r="I72" s="295"/>
      <c r="J72" s="295"/>
      <c r="K72" s="296"/>
    </row>
    <row r="73" spans="2:11" s="1" customFormat="1" ht="18.75" customHeight="1">
      <c r="B73" s="296"/>
      <c r="C73" s="296"/>
      <c r="D73" s="296"/>
      <c r="E73" s="296"/>
      <c r="F73" s="296"/>
      <c r="G73" s="296"/>
      <c r="H73" s="296"/>
      <c r="I73" s="296"/>
      <c r="J73" s="296"/>
      <c r="K73" s="296"/>
    </row>
    <row r="74" spans="2:11" s="1" customFormat="1" ht="7.5" customHeight="1">
      <c r="B74" s="297"/>
      <c r="C74" s="298"/>
      <c r="D74" s="298"/>
      <c r="E74" s="298"/>
      <c r="F74" s="298"/>
      <c r="G74" s="298"/>
      <c r="H74" s="298"/>
      <c r="I74" s="298"/>
      <c r="J74" s="298"/>
      <c r="K74" s="299"/>
    </row>
    <row r="75" spans="2:11" s="1" customFormat="1" ht="45" customHeight="1">
      <c r="B75" s="300"/>
      <c r="C75" s="422" t="s">
        <v>1089</v>
      </c>
      <c r="D75" s="422"/>
      <c r="E75" s="422"/>
      <c r="F75" s="422"/>
      <c r="G75" s="422"/>
      <c r="H75" s="422"/>
      <c r="I75" s="422"/>
      <c r="J75" s="422"/>
      <c r="K75" s="301"/>
    </row>
    <row r="76" spans="2:11" s="1" customFormat="1" ht="17.25" customHeight="1">
      <c r="B76" s="300"/>
      <c r="C76" s="302" t="s">
        <v>1090</v>
      </c>
      <c r="D76" s="302"/>
      <c r="E76" s="302"/>
      <c r="F76" s="302" t="s">
        <v>1091</v>
      </c>
      <c r="G76" s="303"/>
      <c r="H76" s="302" t="s">
        <v>54</v>
      </c>
      <c r="I76" s="302" t="s">
        <v>57</v>
      </c>
      <c r="J76" s="302" t="s">
        <v>1092</v>
      </c>
      <c r="K76" s="301"/>
    </row>
    <row r="77" spans="2:11" s="1" customFormat="1" ht="17.25" customHeight="1">
      <c r="B77" s="300"/>
      <c r="C77" s="304" t="s">
        <v>1093</v>
      </c>
      <c r="D77" s="304"/>
      <c r="E77" s="304"/>
      <c r="F77" s="305" t="s">
        <v>1094</v>
      </c>
      <c r="G77" s="306"/>
      <c r="H77" s="304"/>
      <c r="I77" s="304"/>
      <c r="J77" s="304" t="s">
        <v>1095</v>
      </c>
      <c r="K77" s="301"/>
    </row>
    <row r="78" spans="2:11" s="1" customFormat="1" ht="5.25" customHeight="1">
      <c r="B78" s="300"/>
      <c r="C78" s="307"/>
      <c r="D78" s="307"/>
      <c r="E78" s="307"/>
      <c r="F78" s="307"/>
      <c r="G78" s="308"/>
      <c r="H78" s="307"/>
      <c r="I78" s="307"/>
      <c r="J78" s="307"/>
      <c r="K78" s="301"/>
    </row>
    <row r="79" spans="2:11" s="1" customFormat="1" ht="15" customHeight="1">
      <c r="B79" s="300"/>
      <c r="C79" s="289" t="s">
        <v>53</v>
      </c>
      <c r="D79" s="309"/>
      <c r="E79" s="309"/>
      <c r="F79" s="310" t="s">
        <v>1096</v>
      </c>
      <c r="G79" s="311"/>
      <c r="H79" s="289" t="s">
        <v>1097</v>
      </c>
      <c r="I79" s="289" t="s">
        <v>1098</v>
      </c>
      <c r="J79" s="289">
        <v>20</v>
      </c>
      <c r="K79" s="301"/>
    </row>
    <row r="80" spans="2:11" s="1" customFormat="1" ht="15" customHeight="1">
      <c r="B80" s="300"/>
      <c r="C80" s="289" t="s">
        <v>1099</v>
      </c>
      <c r="D80" s="289"/>
      <c r="E80" s="289"/>
      <c r="F80" s="310" t="s">
        <v>1096</v>
      </c>
      <c r="G80" s="311"/>
      <c r="H80" s="289" t="s">
        <v>1100</v>
      </c>
      <c r="I80" s="289" t="s">
        <v>1098</v>
      </c>
      <c r="J80" s="289">
        <v>120</v>
      </c>
      <c r="K80" s="301"/>
    </row>
    <row r="81" spans="2:11" s="1" customFormat="1" ht="15" customHeight="1">
      <c r="B81" s="312"/>
      <c r="C81" s="289" t="s">
        <v>1101</v>
      </c>
      <c r="D81" s="289"/>
      <c r="E81" s="289"/>
      <c r="F81" s="310" t="s">
        <v>1102</v>
      </c>
      <c r="G81" s="311"/>
      <c r="H81" s="289" t="s">
        <v>1103</v>
      </c>
      <c r="I81" s="289" t="s">
        <v>1098</v>
      </c>
      <c r="J81" s="289">
        <v>50</v>
      </c>
      <c r="K81" s="301"/>
    </row>
    <row r="82" spans="2:11" s="1" customFormat="1" ht="15" customHeight="1">
      <c r="B82" s="312"/>
      <c r="C82" s="289" t="s">
        <v>1104</v>
      </c>
      <c r="D82" s="289"/>
      <c r="E82" s="289"/>
      <c r="F82" s="310" t="s">
        <v>1096</v>
      </c>
      <c r="G82" s="311"/>
      <c r="H82" s="289" t="s">
        <v>1105</v>
      </c>
      <c r="I82" s="289" t="s">
        <v>1106</v>
      </c>
      <c r="J82" s="289"/>
      <c r="K82" s="301"/>
    </row>
    <row r="83" spans="2:11" s="1" customFormat="1" ht="15" customHeight="1">
      <c r="B83" s="312"/>
      <c r="C83" s="313" t="s">
        <v>1107</v>
      </c>
      <c r="D83" s="313"/>
      <c r="E83" s="313"/>
      <c r="F83" s="314" t="s">
        <v>1102</v>
      </c>
      <c r="G83" s="313"/>
      <c r="H83" s="313" t="s">
        <v>1108</v>
      </c>
      <c r="I83" s="313" t="s">
        <v>1098</v>
      </c>
      <c r="J83" s="313">
        <v>15</v>
      </c>
      <c r="K83" s="301"/>
    </row>
    <row r="84" spans="2:11" s="1" customFormat="1" ht="15" customHeight="1">
      <c r="B84" s="312"/>
      <c r="C84" s="313" t="s">
        <v>1109</v>
      </c>
      <c r="D84" s="313"/>
      <c r="E84" s="313"/>
      <c r="F84" s="314" t="s">
        <v>1102</v>
      </c>
      <c r="G84" s="313"/>
      <c r="H84" s="313" t="s">
        <v>1110</v>
      </c>
      <c r="I84" s="313" t="s">
        <v>1098</v>
      </c>
      <c r="J84" s="313">
        <v>15</v>
      </c>
      <c r="K84" s="301"/>
    </row>
    <row r="85" spans="2:11" s="1" customFormat="1" ht="15" customHeight="1">
      <c r="B85" s="312"/>
      <c r="C85" s="313" t="s">
        <v>1111</v>
      </c>
      <c r="D85" s="313"/>
      <c r="E85" s="313"/>
      <c r="F85" s="314" t="s">
        <v>1102</v>
      </c>
      <c r="G85" s="313"/>
      <c r="H85" s="313" t="s">
        <v>1112</v>
      </c>
      <c r="I85" s="313" t="s">
        <v>1098</v>
      </c>
      <c r="J85" s="313">
        <v>20</v>
      </c>
      <c r="K85" s="301"/>
    </row>
    <row r="86" spans="2:11" s="1" customFormat="1" ht="15" customHeight="1">
      <c r="B86" s="312"/>
      <c r="C86" s="313" t="s">
        <v>1113</v>
      </c>
      <c r="D86" s="313"/>
      <c r="E86" s="313"/>
      <c r="F86" s="314" t="s">
        <v>1102</v>
      </c>
      <c r="G86" s="313"/>
      <c r="H86" s="313" t="s">
        <v>1114</v>
      </c>
      <c r="I86" s="313" t="s">
        <v>1098</v>
      </c>
      <c r="J86" s="313">
        <v>20</v>
      </c>
      <c r="K86" s="301"/>
    </row>
    <row r="87" spans="2:11" s="1" customFormat="1" ht="15" customHeight="1">
      <c r="B87" s="312"/>
      <c r="C87" s="289" t="s">
        <v>1115</v>
      </c>
      <c r="D87" s="289"/>
      <c r="E87" s="289"/>
      <c r="F87" s="310" t="s">
        <v>1102</v>
      </c>
      <c r="G87" s="311"/>
      <c r="H87" s="289" t="s">
        <v>1116</v>
      </c>
      <c r="I87" s="289" t="s">
        <v>1098</v>
      </c>
      <c r="J87" s="289">
        <v>50</v>
      </c>
      <c r="K87" s="301"/>
    </row>
    <row r="88" spans="2:11" s="1" customFormat="1" ht="15" customHeight="1">
      <c r="B88" s="312"/>
      <c r="C88" s="289" t="s">
        <v>1117</v>
      </c>
      <c r="D88" s="289"/>
      <c r="E88" s="289"/>
      <c r="F88" s="310" t="s">
        <v>1102</v>
      </c>
      <c r="G88" s="311"/>
      <c r="H88" s="289" t="s">
        <v>1118</v>
      </c>
      <c r="I88" s="289" t="s">
        <v>1098</v>
      </c>
      <c r="J88" s="289">
        <v>20</v>
      </c>
      <c r="K88" s="301"/>
    </row>
    <row r="89" spans="2:11" s="1" customFormat="1" ht="15" customHeight="1">
      <c r="B89" s="312"/>
      <c r="C89" s="289" t="s">
        <v>1119</v>
      </c>
      <c r="D89" s="289"/>
      <c r="E89" s="289"/>
      <c r="F89" s="310" t="s">
        <v>1102</v>
      </c>
      <c r="G89" s="311"/>
      <c r="H89" s="289" t="s">
        <v>1120</v>
      </c>
      <c r="I89" s="289" t="s">
        <v>1098</v>
      </c>
      <c r="J89" s="289">
        <v>20</v>
      </c>
      <c r="K89" s="301"/>
    </row>
    <row r="90" spans="2:11" s="1" customFormat="1" ht="15" customHeight="1">
      <c r="B90" s="312"/>
      <c r="C90" s="289" t="s">
        <v>1121</v>
      </c>
      <c r="D90" s="289"/>
      <c r="E90" s="289"/>
      <c r="F90" s="310" t="s">
        <v>1102</v>
      </c>
      <c r="G90" s="311"/>
      <c r="H90" s="289" t="s">
        <v>1122</v>
      </c>
      <c r="I90" s="289" t="s">
        <v>1098</v>
      </c>
      <c r="J90" s="289">
        <v>50</v>
      </c>
      <c r="K90" s="301"/>
    </row>
    <row r="91" spans="2:11" s="1" customFormat="1" ht="15" customHeight="1">
      <c r="B91" s="312"/>
      <c r="C91" s="289" t="s">
        <v>1123</v>
      </c>
      <c r="D91" s="289"/>
      <c r="E91" s="289"/>
      <c r="F91" s="310" t="s">
        <v>1102</v>
      </c>
      <c r="G91" s="311"/>
      <c r="H91" s="289" t="s">
        <v>1123</v>
      </c>
      <c r="I91" s="289" t="s">
        <v>1098</v>
      </c>
      <c r="J91" s="289">
        <v>50</v>
      </c>
      <c r="K91" s="301"/>
    </row>
    <row r="92" spans="2:11" s="1" customFormat="1" ht="15" customHeight="1">
      <c r="B92" s="312"/>
      <c r="C92" s="289" t="s">
        <v>1124</v>
      </c>
      <c r="D92" s="289"/>
      <c r="E92" s="289"/>
      <c r="F92" s="310" t="s">
        <v>1102</v>
      </c>
      <c r="G92" s="311"/>
      <c r="H92" s="289" t="s">
        <v>1125</v>
      </c>
      <c r="I92" s="289" t="s">
        <v>1098</v>
      </c>
      <c r="J92" s="289">
        <v>255</v>
      </c>
      <c r="K92" s="301"/>
    </row>
    <row r="93" spans="2:11" s="1" customFormat="1" ht="15" customHeight="1">
      <c r="B93" s="312"/>
      <c r="C93" s="289" t="s">
        <v>1126</v>
      </c>
      <c r="D93" s="289"/>
      <c r="E93" s="289"/>
      <c r="F93" s="310" t="s">
        <v>1096</v>
      </c>
      <c r="G93" s="311"/>
      <c r="H93" s="289" t="s">
        <v>1127</v>
      </c>
      <c r="I93" s="289" t="s">
        <v>1128</v>
      </c>
      <c r="J93" s="289"/>
      <c r="K93" s="301"/>
    </row>
    <row r="94" spans="2:11" s="1" customFormat="1" ht="15" customHeight="1">
      <c r="B94" s="312"/>
      <c r="C94" s="289" t="s">
        <v>1129</v>
      </c>
      <c r="D94" s="289"/>
      <c r="E94" s="289"/>
      <c r="F94" s="310" t="s">
        <v>1096</v>
      </c>
      <c r="G94" s="311"/>
      <c r="H94" s="289" t="s">
        <v>1130</v>
      </c>
      <c r="I94" s="289" t="s">
        <v>1131</v>
      </c>
      <c r="J94" s="289"/>
      <c r="K94" s="301"/>
    </row>
    <row r="95" spans="2:11" s="1" customFormat="1" ht="15" customHeight="1">
      <c r="B95" s="312"/>
      <c r="C95" s="289" t="s">
        <v>1132</v>
      </c>
      <c r="D95" s="289"/>
      <c r="E95" s="289"/>
      <c r="F95" s="310" t="s">
        <v>1096</v>
      </c>
      <c r="G95" s="311"/>
      <c r="H95" s="289" t="s">
        <v>1132</v>
      </c>
      <c r="I95" s="289" t="s">
        <v>1131</v>
      </c>
      <c r="J95" s="289"/>
      <c r="K95" s="301"/>
    </row>
    <row r="96" spans="2:11" s="1" customFormat="1" ht="15" customHeight="1">
      <c r="B96" s="312"/>
      <c r="C96" s="289" t="s">
        <v>38</v>
      </c>
      <c r="D96" s="289"/>
      <c r="E96" s="289"/>
      <c r="F96" s="310" t="s">
        <v>1096</v>
      </c>
      <c r="G96" s="311"/>
      <c r="H96" s="289" t="s">
        <v>1133</v>
      </c>
      <c r="I96" s="289" t="s">
        <v>1131</v>
      </c>
      <c r="J96" s="289"/>
      <c r="K96" s="301"/>
    </row>
    <row r="97" spans="2:11" s="1" customFormat="1" ht="15" customHeight="1">
      <c r="B97" s="312"/>
      <c r="C97" s="289" t="s">
        <v>48</v>
      </c>
      <c r="D97" s="289"/>
      <c r="E97" s="289"/>
      <c r="F97" s="310" t="s">
        <v>1096</v>
      </c>
      <c r="G97" s="311"/>
      <c r="H97" s="289" t="s">
        <v>1134</v>
      </c>
      <c r="I97" s="289" t="s">
        <v>1131</v>
      </c>
      <c r="J97" s="289"/>
      <c r="K97" s="301"/>
    </row>
    <row r="98" spans="2:11" s="1" customFormat="1" ht="15" customHeight="1">
      <c r="B98" s="315"/>
      <c r="C98" s="316"/>
      <c r="D98" s="316"/>
      <c r="E98" s="316"/>
      <c r="F98" s="316"/>
      <c r="G98" s="316"/>
      <c r="H98" s="316"/>
      <c r="I98" s="316"/>
      <c r="J98" s="316"/>
      <c r="K98" s="317"/>
    </row>
    <row r="99" spans="2:11" s="1" customFormat="1" ht="18.75" customHeight="1">
      <c r="B99" s="318"/>
      <c r="C99" s="319"/>
      <c r="D99" s="319"/>
      <c r="E99" s="319"/>
      <c r="F99" s="319"/>
      <c r="G99" s="319"/>
      <c r="H99" s="319"/>
      <c r="I99" s="319"/>
      <c r="J99" s="319"/>
      <c r="K99" s="318"/>
    </row>
    <row r="100" spans="2:11" s="1" customFormat="1" ht="18.75" customHeight="1">
      <c r="B100" s="296"/>
      <c r="C100" s="296"/>
      <c r="D100" s="296"/>
      <c r="E100" s="296"/>
      <c r="F100" s="296"/>
      <c r="G100" s="296"/>
      <c r="H100" s="296"/>
      <c r="I100" s="296"/>
      <c r="J100" s="296"/>
      <c r="K100" s="296"/>
    </row>
    <row r="101" spans="2:11" s="1" customFormat="1" ht="7.5" customHeight="1">
      <c r="B101" s="297"/>
      <c r="C101" s="298"/>
      <c r="D101" s="298"/>
      <c r="E101" s="298"/>
      <c r="F101" s="298"/>
      <c r="G101" s="298"/>
      <c r="H101" s="298"/>
      <c r="I101" s="298"/>
      <c r="J101" s="298"/>
      <c r="K101" s="299"/>
    </row>
    <row r="102" spans="2:11" s="1" customFormat="1" ht="45" customHeight="1">
      <c r="B102" s="300"/>
      <c r="C102" s="422" t="s">
        <v>1135</v>
      </c>
      <c r="D102" s="422"/>
      <c r="E102" s="422"/>
      <c r="F102" s="422"/>
      <c r="G102" s="422"/>
      <c r="H102" s="422"/>
      <c r="I102" s="422"/>
      <c r="J102" s="422"/>
      <c r="K102" s="301"/>
    </row>
    <row r="103" spans="2:11" s="1" customFormat="1" ht="17.25" customHeight="1">
      <c r="B103" s="300"/>
      <c r="C103" s="302" t="s">
        <v>1090</v>
      </c>
      <c r="D103" s="302"/>
      <c r="E103" s="302"/>
      <c r="F103" s="302" t="s">
        <v>1091</v>
      </c>
      <c r="G103" s="303"/>
      <c r="H103" s="302" t="s">
        <v>54</v>
      </c>
      <c r="I103" s="302" t="s">
        <v>57</v>
      </c>
      <c r="J103" s="302" t="s">
        <v>1092</v>
      </c>
      <c r="K103" s="301"/>
    </row>
    <row r="104" spans="2:11" s="1" customFormat="1" ht="17.25" customHeight="1">
      <c r="B104" s="300"/>
      <c r="C104" s="304" t="s">
        <v>1093</v>
      </c>
      <c r="D104" s="304"/>
      <c r="E104" s="304"/>
      <c r="F104" s="305" t="s">
        <v>1094</v>
      </c>
      <c r="G104" s="306"/>
      <c r="H104" s="304"/>
      <c r="I104" s="304"/>
      <c r="J104" s="304" t="s">
        <v>1095</v>
      </c>
      <c r="K104" s="301"/>
    </row>
    <row r="105" spans="2:11" s="1" customFormat="1" ht="5.25" customHeight="1">
      <c r="B105" s="300"/>
      <c r="C105" s="302"/>
      <c r="D105" s="302"/>
      <c r="E105" s="302"/>
      <c r="F105" s="302"/>
      <c r="G105" s="320"/>
      <c r="H105" s="302"/>
      <c r="I105" s="302"/>
      <c r="J105" s="302"/>
      <c r="K105" s="301"/>
    </row>
    <row r="106" spans="2:11" s="1" customFormat="1" ht="15" customHeight="1">
      <c r="B106" s="300"/>
      <c r="C106" s="289" t="s">
        <v>53</v>
      </c>
      <c r="D106" s="309"/>
      <c r="E106" s="309"/>
      <c r="F106" s="310" t="s">
        <v>1096</v>
      </c>
      <c r="G106" s="289"/>
      <c r="H106" s="289" t="s">
        <v>1136</v>
      </c>
      <c r="I106" s="289" t="s">
        <v>1098</v>
      </c>
      <c r="J106" s="289">
        <v>20</v>
      </c>
      <c r="K106" s="301"/>
    </row>
    <row r="107" spans="2:11" s="1" customFormat="1" ht="15" customHeight="1">
      <c r="B107" s="300"/>
      <c r="C107" s="289" t="s">
        <v>1099</v>
      </c>
      <c r="D107" s="289"/>
      <c r="E107" s="289"/>
      <c r="F107" s="310" t="s">
        <v>1096</v>
      </c>
      <c r="G107" s="289"/>
      <c r="H107" s="289" t="s">
        <v>1136</v>
      </c>
      <c r="I107" s="289" t="s">
        <v>1098</v>
      </c>
      <c r="J107" s="289">
        <v>120</v>
      </c>
      <c r="K107" s="301"/>
    </row>
    <row r="108" spans="2:11" s="1" customFormat="1" ht="15" customHeight="1">
      <c r="B108" s="312"/>
      <c r="C108" s="289" t="s">
        <v>1101</v>
      </c>
      <c r="D108" s="289"/>
      <c r="E108" s="289"/>
      <c r="F108" s="310" t="s">
        <v>1102</v>
      </c>
      <c r="G108" s="289"/>
      <c r="H108" s="289" t="s">
        <v>1136</v>
      </c>
      <c r="I108" s="289" t="s">
        <v>1098</v>
      </c>
      <c r="J108" s="289">
        <v>50</v>
      </c>
      <c r="K108" s="301"/>
    </row>
    <row r="109" spans="2:11" s="1" customFormat="1" ht="15" customHeight="1">
      <c r="B109" s="312"/>
      <c r="C109" s="289" t="s">
        <v>1104</v>
      </c>
      <c r="D109" s="289"/>
      <c r="E109" s="289"/>
      <c r="F109" s="310" t="s">
        <v>1096</v>
      </c>
      <c r="G109" s="289"/>
      <c r="H109" s="289" t="s">
        <v>1136</v>
      </c>
      <c r="I109" s="289" t="s">
        <v>1106</v>
      </c>
      <c r="J109" s="289"/>
      <c r="K109" s="301"/>
    </row>
    <row r="110" spans="2:11" s="1" customFormat="1" ht="15" customHeight="1">
      <c r="B110" s="312"/>
      <c r="C110" s="289" t="s">
        <v>1115</v>
      </c>
      <c r="D110" s="289"/>
      <c r="E110" s="289"/>
      <c r="F110" s="310" t="s">
        <v>1102</v>
      </c>
      <c r="G110" s="289"/>
      <c r="H110" s="289" t="s">
        <v>1136</v>
      </c>
      <c r="I110" s="289" t="s">
        <v>1098</v>
      </c>
      <c r="J110" s="289">
        <v>50</v>
      </c>
      <c r="K110" s="301"/>
    </row>
    <row r="111" spans="2:11" s="1" customFormat="1" ht="15" customHeight="1">
      <c r="B111" s="312"/>
      <c r="C111" s="289" t="s">
        <v>1123</v>
      </c>
      <c r="D111" s="289"/>
      <c r="E111" s="289"/>
      <c r="F111" s="310" t="s">
        <v>1102</v>
      </c>
      <c r="G111" s="289"/>
      <c r="H111" s="289" t="s">
        <v>1136</v>
      </c>
      <c r="I111" s="289" t="s">
        <v>1098</v>
      </c>
      <c r="J111" s="289">
        <v>50</v>
      </c>
      <c r="K111" s="301"/>
    </row>
    <row r="112" spans="2:11" s="1" customFormat="1" ht="15" customHeight="1">
      <c r="B112" s="312"/>
      <c r="C112" s="289" t="s">
        <v>1121</v>
      </c>
      <c r="D112" s="289"/>
      <c r="E112" s="289"/>
      <c r="F112" s="310" t="s">
        <v>1102</v>
      </c>
      <c r="G112" s="289"/>
      <c r="H112" s="289" t="s">
        <v>1136</v>
      </c>
      <c r="I112" s="289" t="s">
        <v>1098</v>
      </c>
      <c r="J112" s="289">
        <v>50</v>
      </c>
      <c r="K112" s="301"/>
    </row>
    <row r="113" spans="2:11" s="1" customFormat="1" ht="15" customHeight="1">
      <c r="B113" s="312"/>
      <c r="C113" s="289" t="s">
        <v>53</v>
      </c>
      <c r="D113" s="289"/>
      <c r="E113" s="289"/>
      <c r="F113" s="310" t="s">
        <v>1096</v>
      </c>
      <c r="G113" s="289"/>
      <c r="H113" s="289" t="s">
        <v>1137</v>
      </c>
      <c r="I113" s="289" t="s">
        <v>1098</v>
      </c>
      <c r="J113" s="289">
        <v>20</v>
      </c>
      <c r="K113" s="301"/>
    </row>
    <row r="114" spans="2:11" s="1" customFormat="1" ht="15" customHeight="1">
      <c r="B114" s="312"/>
      <c r="C114" s="289" t="s">
        <v>1138</v>
      </c>
      <c r="D114" s="289"/>
      <c r="E114" s="289"/>
      <c r="F114" s="310" t="s">
        <v>1096</v>
      </c>
      <c r="G114" s="289"/>
      <c r="H114" s="289" t="s">
        <v>1139</v>
      </c>
      <c r="I114" s="289" t="s">
        <v>1098</v>
      </c>
      <c r="J114" s="289">
        <v>120</v>
      </c>
      <c r="K114" s="301"/>
    </row>
    <row r="115" spans="2:11" s="1" customFormat="1" ht="15" customHeight="1">
      <c r="B115" s="312"/>
      <c r="C115" s="289" t="s">
        <v>38</v>
      </c>
      <c r="D115" s="289"/>
      <c r="E115" s="289"/>
      <c r="F115" s="310" t="s">
        <v>1096</v>
      </c>
      <c r="G115" s="289"/>
      <c r="H115" s="289" t="s">
        <v>1140</v>
      </c>
      <c r="I115" s="289" t="s">
        <v>1131</v>
      </c>
      <c r="J115" s="289"/>
      <c r="K115" s="301"/>
    </row>
    <row r="116" spans="2:11" s="1" customFormat="1" ht="15" customHeight="1">
      <c r="B116" s="312"/>
      <c r="C116" s="289" t="s">
        <v>48</v>
      </c>
      <c r="D116" s="289"/>
      <c r="E116" s="289"/>
      <c r="F116" s="310" t="s">
        <v>1096</v>
      </c>
      <c r="G116" s="289"/>
      <c r="H116" s="289" t="s">
        <v>1141</v>
      </c>
      <c r="I116" s="289" t="s">
        <v>1131</v>
      </c>
      <c r="J116" s="289"/>
      <c r="K116" s="301"/>
    </row>
    <row r="117" spans="2:11" s="1" customFormat="1" ht="15" customHeight="1">
      <c r="B117" s="312"/>
      <c r="C117" s="289" t="s">
        <v>57</v>
      </c>
      <c r="D117" s="289"/>
      <c r="E117" s="289"/>
      <c r="F117" s="310" t="s">
        <v>1096</v>
      </c>
      <c r="G117" s="289"/>
      <c r="H117" s="289" t="s">
        <v>1142</v>
      </c>
      <c r="I117" s="289" t="s">
        <v>1143</v>
      </c>
      <c r="J117" s="289"/>
      <c r="K117" s="301"/>
    </row>
    <row r="118" spans="2:11" s="1" customFormat="1" ht="15" customHeight="1">
      <c r="B118" s="315"/>
      <c r="C118" s="321"/>
      <c r="D118" s="321"/>
      <c r="E118" s="321"/>
      <c r="F118" s="321"/>
      <c r="G118" s="321"/>
      <c r="H118" s="321"/>
      <c r="I118" s="321"/>
      <c r="J118" s="321"/>
      <c r="K118" s="317"/>
    </row>
    <row r="119" spans="2:11" s="1" customFormat="1" ht="18.75" customHeight="1">
      <c r="B119" s="322"/>
      <c r="C119" s="323"/>
      <c r="D119" s="323"/>
      <c r="E119" s="323"/>
      <c r="F119" s="324"/>
      <c r="G119" s="323"/>
      <c r="H119" s="323"/>
      <c r="I119" s="323"/>
      <c r="J119" s="323"/>
      <c r="K119" s="322"/>
    </row>
    <row r="120" spans="2:11" s="1" customFormat="1" ht="18.75" customHeight="1">
      <c r="B120" s="296"/>
      <c r="C120" s="296"/>
      <c r="D120" s="296"/>
      <c r="E120" s="296"/>
      <c r="F120" s="296"/>
      <c r="G120" s="296"/>
      <c r="H120" s="296"/>
      <c r="I120" s="296"/>
      <c r="J120" s="296"/>
      <c r="K120" s="296"/>
    </row>
    <row r="121" spans="2:11" s="1" customFormat="1" ht="7.5" customHeight="1">
      <c r="B121" s="325"/>
      <c r="C121" s="326"/>
      <c r="D121" s="326"/>
      <c r="E121" s="326"/>
      <c r="F121" s="326"/>
      <c r="G121" s="326"/>
      <c r="H121" s="326"/>
      <c r="I121" s="326"/>
      <c r="J121" s="326"/>
      <c r="K121" s="327"/>
    </row>
    <row r="122" spans="2:11" s="1" customFormat="1" ht="45" customHeight="1">
      <c r="B122" s="328"/>
      <c r="C122" s="420" t="s">
        <v>1144</v>
      </c>
      <c r="D122" s="420"/>
      <c r="E122" s="420"/>
      <c r="F122" s="420"/>
      <c r="G122" s="420"/>
      <c r="H122" s="420"/>
      <c r="I122" s="420"/>
      <c r="J122" s="420"/>
      <c r="K122" s="329"/>
    </row>
    <row r="123" spans="2:11" s="1" customFormat="1" ht="17.25" customHeight="1">
      <c r="B123" s="330"/>
      <c r="C123" s="302" t="s">
        <v>1090</v>
      </c>
      <c r="D123" s="302"/>
      <c r="E123" s="302"/>
      <c r="F123" s="302" t="s">
        <v>1091</v>
      </c>
      <c r="G123" s="303"/>
      <c r="H123" s="302" t="s">
        <v>54</v>
      </c>
      <c r="I123" s="302" t="s">
        <v>57</v>
      </c>
      <c r="J123" s="302" t="s">
        <v>1092</v>
      </c>
      <c r="K123" s="331"/>
    </row>
    <row r="124" spans="2:11" s="1" customFormat="1" ht="17.25" customHeight="1">
      <c r="B124" s="330"/>
      <c r="C124" s="304" t="s">
        <v>1093</v>
      </c>
      <c r="D124" s="304"/>
      <c r="E124" s="304"/>
      <c r="F124" s="305" t="s">
        <v>1094</v>
      </c>
      <c r="G124" s="306"/>
      <c r="H124" s="304"/>
      <c r="I124" s="304"/>
      <c r="J124" s="304" t="s">
        <v>1095</v>
      </c>
      <c r="K124" s="331"/>
    </row>
    <row r="125" spans="2:11" s="1" customFormat="1" ht="5.25" customHeight="1">
      <c r="B125" s="332"/>
      <c r="C125" s="307"/>
      <c r="D125" s="307"/>
      <c r="E125" s="307"/>
      <c r="F125" s="307"/>
      <c r="G125" s="333"/>
      <c r="H125" s="307"/>
      <c r="I125" s="307"/>
      <c r="J125" s="307"/>
      <c r="K125" s="334"/>
    </row>
    <row r="126" spans="2:11" s="1" customFormat="1" ht="15" customHeight="1">
      <c r="B126" s="332"/>
      <c r="C126" s="289" t="s">
        <v>1099</v>
      </c>
      <c r="D126" s="309"/>
      <c r="E126" s="309"/>
      <c r="F126" s="310" t="s">
        <v>1096</v>
      </c>
      <c r="G126" s="289"/>
      <c r="H126" s="289" t="s">
        <v>1136</v>
      </c>
      <c r="I126" s="289" t="s">
        <v>1098</v>
      </c>
      <c r="J126" s="289">
        <v>120</v>
      </c>
      <c r="K126" s="335"/>
    </row>
    <row r="127" spans="2:11" s="1" customFormat="1" ht="15" customHeight="1">
      <c r="B127" s="332"/>
      <c r="C127" s="289" t="s">
        <v>1145</v>
      </c>
      <c r="D127" s="289"/>
      <c r="E127" s="289"/>
      <c r="F127" s="310" t="s">
        <v>1096</v>
      </c>
      <c r="G127" s="289"/>
      <c r="H127" s="289" t="s">
        <v>1146</v>
      </c>
      <c r="I127" s="289" t="s">
        <v>1098</v>
      </c>
      <c r="J127" s="289" t="s">
        <v>1147</v>
      </c>
      <c r="K127" s="335"/>
    </row>
    <row r="128" spans="2:11" s="1" customFormat="1" ht="15" customHeight="1">
      <c r="B128" s="332"/>
      <c r="C128" s="289" t="s">
        <v>87</v>
      </c>
      <c r="D128" s="289"/>
      <c r="E128" s="289"/>
      <c r="F128" s="310" t="s">
        <v>1096</v>
      </c>
      <c r="G128" s="289"/>
      <c r="H128" s="289" t="s">
        <v>1148</v>
      </c>
      <c r="I128" s="289" t="s">
        <v>1098</v>
      </c>
      <c r="J128" s="289" t="s">
        <v>1147</v>
      </c>
      <c r="K128" s="335"/>
    </row>
    <row r="129" spans="2:11" s="1" customFormat="1" ht="15" customHeight="1">
      <c r="B129" s="332"/>
      <c r="C129" s="289" t="s">
        <v>1107</v>
      </c>
      <c r="D129" s="289"/>
      <c r="E129" s="289"/>
      <c r="F129" s="310" t="s">
        <v>1102</v>
      </c>
      <c r="G129" s="289"/>
      <c r="H129" s="289" t="s">
        <v>1108</v>
      </c>
      <c r="I129" s="289" t="s">
        <v>1098</v>
      </c>
      <c r="J129" s="289">
        <v>15</v>
      </c>
      <c r="K129" s="335"/>
    </row>
    <row r="130" spans="2:11" s="1" customFormat="1" ht="15" customHeight="1">
      <c r="B130" s="332"/>
      <c r="C130" s="313" t="s">
        <v>1109</v>
      </c>
      <c r="D130" s="313"/>
      <c r="E130" s="313"/>
      <c r="F130" s="314" t="s">
        <v>1102</v>
      </c>
      <c r="G130" s="313"/>
      <c r="H130" s="313" t="s">
        <v>1110</v>
      </c>
      <c r="I130" s="313" t="s">
        <v>1098</v>
      </c>
      <c r="J130" s="313">
        <v>15</v>
      </c>
      <c r="K130" s="335"/>
    </row>
    <row r="131" spans="2:11" s="1" customFormat="1" ht="15" customHeight="1">
      <c r="B131" s="332"/>
      <c r="C131" s="313" t="s">
        <v>1111</v>
      </c>
      <c r="D131" s="313"/>
      <c r="E131" s="313"/>
      <c r="F131" s="314" t="s">
        <v>1102</v>
      </c>
      <c r="G131" s="313"/>
      <c r="H131" s="313" t="s">
        <v>1112</v>
      </c>
      <c r="I131" s="313" t="s">
        <v>1098</v>
      </c>
      <c r="J131" s="313">
        <v>20</v>
      </c>
      <c r="K131" s="335"/>
    </row>
    <row r="132" spans="2:11" s="1" customFormat="1" ht="15" customHeight="1">
      <c r="B132" s="332"/>
      <c r="C132" s="313" t="s">
        <v>1113</v>
      </c>
      <c r="D132" s="313"/>
      <c r="E132" s="313"/>
      <c r="F132" s="314" t="s">
        <v>1102</v>
      </c>
      <c r="G132" s="313"/>
      <c r="H132" s="313" t="s">
        <v>1114</v>
      </c>
      <c r="I132" s="313" t="s">
        <v>1098</v>
      </c>
      <c r="J132" s="313">
        <v>20</v>
      </c>
      <c r="K132" s="335"/>
    </row>
    <row r="133" spans="2:11" s="1" customFormat="1" ht="15" customHeight="1">
      <c r="B133" s="332"/>
      <c r="C133" s="289" t="s">
        <v>1101</v>
      </c>
      <c r="D133" s="289"/>
      <c r="E133" s="289"/>
      <c r="F133" s="310" t="s">
        <v>1102</v>
      </c>
      <c r="G133" s="289"/>
      <c r="H133" s="289" t="s">
        <v>1136</v>
      </c>
      <c r="I133" s="289" t="s">
        <v>1098</v>
      </c>
      <c r="J133" s="289">
        <v>50</v>
      </c>
      <c r="K133" s="335"/>
    </row>
    <row r="134" spans="2:11" s="1" customFormat="1" ht="15" customHeight="1">
      <c r="B134" s="332"/>
      <c r="C134" s="289" t="s">
        <v>1115</v>
      </c>
      <c r="D134" s="289"/>
      <c r="E134" s="289"/>
      <c r="F134" s="310" t="s">
        <v>1102</v>
      </c>
      <c r="G134" s="289"/>
      <c r="H134" s="289" t="s">
        <v>1136</v>
      </c>
      <c r="I134" s="289" t="s">
        <v>1098</v>
      </c>
      <c r="J134" s="289">
        <v>50</v>
      </c>
      <c r="K134" s="335"/>
    </row>
    <row r="135" spans="2:11" s="1" customFormat="1" ht="15" customHeight="1">
      <c r="B135" s="332"/>
      <c r="C135" s="289" t="s">
        <v>1121</v>
      </c>
      <c r="D135" s="289"/>
      <c r="E135" s="289"/>
      <c r="F135" s="310" t="s">
        <v>1102</v>
      </c>
      <c r="G135" s="289"/>
      <c r="H135" s="289" t="s">
        <v>1136</v>
      </c>
      <c r="I135" s="289" t="s">
        <v>1098</v>
      </c>
      <c r="J135" s="289">
        <v>50</v>
      </c>
      <c r="K135" s="335"/>
    </row>
    <row r="136" spans="2:11" s="1" customFormat="1" ht="15" customHeight="1">
      <c r="B136" s="332"/>
      <c r="C136" s="289" t="s">
        <v>1123</v>
      </c>
      <c r="D136" s="289"/>
      <c r="E136" s="289"/>
      <c r="F136" s="310" t="s">
        <v>1102</v>
      </c>
      <c r="G136" s="289"/>
      <c r="H136" s="289" t="s">
        <v>1136</v>
      </c>
      <c r="I136" s="289" t="s">
        <v>1098</v>
      </c>
      <c r="J136" s="289">
        <v>50</v>
      </c>
      <c r="K136" s="335"/>
    </row>
    <row r="137" spans="2:11" s="1" customFormat="1" ht="15" customHeight="1">
      <c r="B137" s="332"/>
      <c r="C137" s="289" t="s">
        <v>1124</v>
      </c>
      <c r="D137" s="289"/>
      <c r="E137" s="289"/>
      <c r="F137" s="310" t="s">
        <v>1102</v>
      </c>
      <c r="G137" s="289"/>
      <c r="H137" s="289" t="s">
        <v>1149</v>
      </c>
      <c r="I137" s="289" t="s">
        <v>1098</v>
      </c>
      <c r="J137" s="289">
        <v>255</v>
      </c>
      <c r="K137" s="335"/>
    </row>
    <row r="138" spans="2:11" s="1" customFormat="1" ht="15" customHeight="1">
      <c r="B138" s="332"/>
      <c r="C138" s="289" t="s">
        <v>1126</v>
      </c>
      <c r="D138" s="289"/>
      <c r="E138" s="289"/>
      <c r="F138" s="310" t="s">
        <v>1096</v>
      </c>
      <c r="G138" s="289"/>
      <c r="H138" s="289" t="s">
        <v>1150</v>
      </c>
      <c r="I138" s="289" t="s">
        <v>1128</v>
      </c>
      <c r="J138" s="289"/>
      <c r="K138" s="335"/>
    </row>
    <row r="139" spans="2:11" s="1" customFormat="1" ht="15" customHeight="1">
      <c r="B139" s="332"/>
      <c r="C139" s="289" t="s">
        <v>1129</v>
      </c>
      <c r="D139" s="289"/>
      <c r="E139" s="289"/>
      <c r="F139" s="310" t="s">
        <v>1096</v>
      </c>
      <c r="G139" s="289"/>
      <c r="H139" s="289" t="s">
        <v>1151</v>
      </c>
      <c r="I139" s="289" t="s">
        <v>1131</v>
      </c>
      <c r="J139" s="289"/>
      <c r="K139" s="335"/>
    </row>
    <row r="140" spans="2:11" s="1" customFormat="1" ht="15" customHeight="1">
      <c r="B140" s="332"/>
      <c r="C140" s="289" t="s">
        <v>1132</v>
      </c>
      <c r="D140" s="289"/>
      <c r="E140" s="289"/>
      <c r="F140" s="310" t="s">
        <v>1096</v>
      </c>
      <c r="G140" s="289"/>
      <c r="H140" s="289" t="s">
        <v>1132</v>
      </c>
      <c r="I140" s="289" t="s">
        <v>1131</v>
      </c>
      <c r="J140" s="289"/>
      <c r="K140" s="335"/>
    </row>
    <row r="141" spans="2:11" s="1" customFormat="1" ht="15" customHeight="1">
      <c r="B141" s="332"/>
      <c r="C141" s="289" t="s">
        <v>38</v>
      </c>
      <c r="D141" s="289"/>
      <c r="E141" s="289"/>
      <c r="F141" s="310" t="s">
        <v>1096</v>
      </c>
      <c r="G141" s="289"/>
      <c r="H141" s="289" t="s">
        <v>1152</v>
      </c>
      <c r="I141" s="289" t="s">
        <v>1131</v>
      </c>
      <c r="J141" s="289"/>
      <c r="K141" s="335"/>
    </row>
    <row r="142" spans="2:11" s="1" customFormat="1" ht="15" customHeight="1">
      <c r="B142" s="332"/>
      <c r="C142" s="289" t="s">
        <v>1153</v>
      </c>
      <c r="D142" s="289"/>
      <c r="E142" s="289"/>
      <c r="F142" s="310" t="s">
        <v>1096</v>
      </c>
      <c r="G142" s="289"/>
      <c r="H142" s="289" t="s">
        <v>1154</v>
      </c>
      <c r="I142" s="289" t="s">
        <v>1131</v>
      </c>
      <c r="J142" s="289"/>
      <c r="K142" s="335"/>
    </row>
    <row r="143" spans="2:11" s="1" customFormat="1" ht="15" customHeight="1">
      <c r="B143" s="336"/>
      <c r="C143" s="337"/>
      <c r="D143" s="337"/>
      <c r="E143" s="337"/>
      <c r="F143" s="337"/>
      <c r="G143" s="337"/>
      <c r="H143" s="337"/>
      <c r="I143" s="337"/>
      <c r="J143" s="337"/>
      <c r="K143" s="338"/>
    </row>
    <row r="144" spans="2:11" s="1" customFormat="1" ht="18.75" customHeight="1">
      <c r="B144" s="323"/>
      <c r="C144" s="323"/>
      <c r="D144" s="323"/>
      <c r="E144" s="323"/>
      <c r="F144" s="324"/>
      <c r="G144" s="323"/>
      <c r="H144" s="323"/>
      <c r="I144" s="323"/>
      <c r="J144" s="323"/>
      <c r="K144" s="323"/>
    </row>
    <row r="145" spans="2:11" s="1" customFormat="1" ht="18.75" customHeight="1">
      <c r="B145" s="296"/>
      <c r="C145" s="296"/>
      <c r="D145" s="296"/>
      <c r="E145" s="296"/>
      <c r="F145" s="296"/>
      <c r="G145" s="296"/>
      <c r="H145" s="296"/>
      <c r="I145" s="296"/>
      <c r="J145" s="296"/>
      <c r="K145" s="296"/>
    </row>
    <row r="146" spans="2:11" s="1" customFormat="1" ht="7.5" customHeight="1">
      <c r="B146" s="297"/>
      <c r="C146" s="298"/>
      <c r="D146" s="298"/>
      <c r="E146" s="298"/>
      <c r="F146" s="298"/>
      <c r="G146" s="298"/>
      <c r="H146" s="298"/>
      <c r="I146" s="298"/>
      <c r="J146" s="298"/>
      <c r="K146" s="299"/>
    </row>
    <row r="147" spans="2:11" s="1" customFormat="1" ht="45" customHeight="1">
      <c r="B147" s="300"/>
      <c r="C147" s="422" t="s">
        <v>1155</v>
      </c>
      <c r="D147" s="422"/>
      <c r="E147" s="422"/>
      <c r="F147" s="422"/>
      <c r="G147" s="422"/>
      <c r="H147" s="422"/>
      <c r="I147" s="422"/>
      <c r="J147" s="422"/>
      <c r="K147" s="301"/>
    </row>
    <row r="148" spans="2:11" s="1" customFormat="1" ht="17.25" customHeight="1">
      <c r="B148" s="300"/>
      <c r="C148" s="302" t="s">
        <v>1090</v>
      </c>
      <c r="D148" s="302"/>
      <c r="E148" s="302"/>
      <c r="F148" s="302" t="s">
        <v>1091</v>
      </c>
      <c r="G148" s="303"/>
      <c r="H148" s="302" t="s">
        <v>54</v>
      </c>
      <c r="I148" s="302" t="s">
        <v>57</v>
      </c>
      <c r="J148" s="302" t="s">
        <v>1092</v>
      </c>
      <c r="K148" s="301"/>
    </row>
    <row r="149" spans="2:11" s="1" customFormat="1" ht="17.25" customHeight="1">
      <c r="B149" s="300"/>
      <c r="C149" s="304" t="s">
        <v>1093</v>
      </c>
      <c r="D149" s="304"/>
      <c r="E149" s="304"/>
      <c r="F149" s="305" t="s">
        <v>1094</v>
      </c>
      <c r="G149" s="306"/>
      <c r="H149" s="304"/>
      <c r="I149" s="304"/>
      <c r="J149" s="304" t="s">
        <v>1095</v>
      </c>
      <c r="K149" s="301"/>
    </row>
    <row r="150" spans="2:11" s="1" customFormat="1" ht="5.25" customHeight="1">
      <c r="B150" s="312"/>
      <c r="C150" s="307"/>
      <c r="D150" s="307"/>
      <c r="E150" s="307"/>
      <c r="F150" s="307"/>
      <c r="G150" s="308"/>
      <c r="H150" s="307"/>
      <c r="I150" s="307"/>
      <c r="J150" s="307"/>
      <c r="K150" s="335"/>
    </row>
    <row r="151" spans="2:11" s="1" customFormat="1" ht="15" customHeight="1">
      <c r="B151" s="312"/>
      <c r="C151" s="339" t="s">
        <v>1099</v>
      </c>
      <c r="D151" s="289"/>
      <c r="E151" s="289"/>
      <c r="F151" s="340" t="s">
        <v>1096</v>
      </c>
      <c r="G151" s="289"/>
      <c r="H151" s="339" t="s">
        <v>1136</v>
      </c>
      <c r="I151" s="339" t="s">
        <v>1098</v>
      </c>
      <c r="J151" s="339">
        <v>120</v>
      </c>
      <c r="K151" s="335"/>
    </row>
    <row r="152" spans="2:11" s="1" customFormat="1" ht="15" customHeight="1">
      <c r="B152" s="312"/>
      <c r="C152" s="339" t="s">
        <v>1145</v>
      </c>
      <c r="D152" s="289"/>
      <c r="E152" s="289"/>
      <c r="F152" s="340" t="s">
        <v>1096</v>
      </c>
      <c r="G152" s="289"/>
      <c r="H152" s="339" t="s">
        <v>1156</v>
      </c>
      <c r="I152" s="339" t="s">
        <v>1098</v>
      </c>
      <c r="J152" s="339" t="s">
        <v>1147</v>
      </c>
      <c r="K152" s="335"/>
    </row>
    <row r="153" spans="2:11" s="1" customFormat="1" ht="15" customHeight="1">
      <c r="B153" s="312"/>
      <c r="C153" s="339" t="s">
        <v>87</v>
      </c>
      <c r="D153" s="289"/>
      <c r="E153" s="289"/>
      <c r="F153" s="340" t="s">
        <v>1096</v>
      </c>
      <c r="G153" s="289"/>
      <c r="H153" s="339" t="s">
        <v>1157</v>
      </c>
      <c r="I153" s="339" t="s">
        <v>1098</v>
      </c>
      <c r="J153" s="339" t="s">
        <v>1147</v>
      </c>
      <c r="K153" s="335"/>
    </row>
    <row r="154" spans="2:11" s="1" customFormat="1" ht="15" customHeight="1">
      <c r="B154" s="312"/>
      <c r="C154" s="339" t="s">
        <v>1101</v>
      </c>
      <c r="D154" s="289"/>
      <c r="E154" s="289"/>
      <c r="F154" s="340" t="s">
        <v>1102</v>
      </c>
      <c r="G154" s="289"/>
      <c r="H154" s="339" t="s">
        <v>1136</v>
      </c>
      <c r="I154" s="339" t="s">
        <v>1098</v>
      </c>
      <c r="J154" s="339">
        <v>50</v>
      </c>
      <c r="K154" s="335"/>
    </row>
    <row r="155" spans="2:11" s="1" customFormat="1" ht="15" customHeight="1">
      <c r="B155" s="312"/>
      <c r="C155" s="339" t="s">
        <v>1104</v>
      </c>
      <c r="D155" s="289"/>
      <c r="E155" s="289"/>
      <c r="F155" s="340" t="s">
        <v>1096</v>
      </c>
      <c r="G155" s="289"/>
      <c r="H155" s="339" t="s">
        <v>1136</v>
      </c>
      <c r="I155" s="339" t="s">
        <v>1106</v>
      </c>
      <c r="J155" s="339"/>
      <c r="K155" s="335"/>
    </row>
    <row r="156" spans="2:11" s="1" customFormat="1" ht="15" customHeight="1">
      <c r="B156" s="312"/>
      <c r="C156" s="339" t="s">
        <v>1115</v>
      </c>
      <c r="D156" s="289"/>
      <c r="E156" s="289"/>
      <c r="F156" s="340" t="s">
        <v>1102</v>
      </c>
      <c r="G156" s="289"/>
      <c r="H156" s="339" t="s">
        <v>1136</v>
      </c>
      <c r="I156" s="339" t="s">
        <v>1098</v>
      </c>
      <c r="J156" s="339">
        <v>50</v>
      </c>
      <c r="K156" s="335"/>
    </row>
    <row r="157" spans="2:11" s="1" customFormat="1" ht="15" customHeight="1">
      <c r="B157" s="312"/>
      <c r="C157" s="339" t="s">
        <v>1123</v>
      </c>
      <c r="D157" s="289"/>
      <c r="E157" s="289"/>
      <c r="F157" s="340" t="s">
        <v>1102</v>
      </c>
      <c r="G157" s="289"/>
      <c r="H157" s="339" t="s">
        <v>1136</v>
      </c>
      <c r="I157" s="339" t="s">
        <v>1098</v>
      </c>
      <c r="J157" s="339">
        <v>50</v>
      </c>
      <c r="K157" s="335"/>
    </row>
    <row r="158" spans="2:11" s="1" customFormat="1" ht="15" customHeight="1">
      <c r="B158" s="312"/>
      <c r="C158" s="339" t="s">
        <v>1121</v>
      </c>
      <c r="D158" s="289"/>
      <c r="E158" s="289"/>
      <c r="F158" s="340" t="s">
        <v>1102</v>
      </c>
      <c r="G158" s="289"/>
      <c r="H158" s="339" t="s">
        <v>1136</v>
      </c>
      <c r="I158" s="339" t="s">
        <v>1098</v>
      </c>
      <c r="J158" s="339">
        <v>50</v>
      </c>
      <c r="K158" s="335"/>
    </row>
    <row r="159" spans="2:11" s="1" customFormat="1" ht="15" customHeight="1">
      <c r="B159" s="312"/>
      <c r="C159" s="339" t="s">
        <v>100</v>
      </c>
      <c r="D159" s="289"/>
      <c r="E159" s="289"/>
      <c r="F159" s="340" t="s">
        <v>1096</v>
      </c>
      <c r="G159" s="289"/>
      <c r="H159" s="339" t="s">
        <v>1158</v>
      </c>
      <c r="I159" s="339" t="s">
        <v>1098</v>
      </c>
      <c r="J159" s="339" t="s">
        <v>1159</v>
      </c>
      <c r="K159" s="335"/>
    </row>
    <row r="160" spans="2:11" s="1" customFormat="1" ht="15" customHeight="1">
      <c r="B160" s="312"/>
      <c r="C160" s="339" t="s">
        <v>1160</v>
      </c>
      <c r="D160" s="289"/>
      <c r="E160" s="289"/>
      <c r="F160" s="340" t="s">
        <v>1096</v>
      </c>
      <c r="G160" s="289"/>
      <c r="H160" s="339" t="s">
        <v>1161</v>
      </c>
      <c r="I160" s="339" t="s">
        <v>1131</v>
      </c>
      <c r="J160" s="339"/>
      <c r="K160" s="335"/>
    </row>
    <row r="161" spans="2:11" s="1" customFormat="1" ht="15" customHeight="1">
      <c r="B161" s="341"/>
      <c r="C161" s="321"/>
      <c r="D161" s="321"/>
      <c r="E161" s="321"/>
      <c r="F161" s="321"/>
      <c r="G161" s="321"/>
      <c r="H161" s="321"/>
      <c r="I161" s="321"/>
      <c r="J161" s="321"/>
      <c r="K161" s="342"/>
    </row>
    <row r="162" spans="2:11" s="1" customFormat="1" ht="18.75" customHeight="1">
      <c r="B162" s="323"/>
      <c r="C162" s="333"/>
      <c r="D162" s="333"/>
      <c r="E162" s="333"/>
      <c r="F162" s="343"/>
      <c r="G162" s="333"/>
      <c r="H162" s="333"/>
      <c r="I162" s="333"/>
      <c r="J162" s="333"/>
      <c r="K162" s="323"/>
    </row>
    <row r="163" spans="2:11" s="1" customFormat="1" ht="18.75" customHeight="1">
      <c r="B163" s="296"/>
      <c r="C163" s="296"/>
      <c r="D163" s="296"/>
      <c r="E163" s="296"/>
      <c r="F163" s="296"/>
      <c r="G163" s="296"/>
      <c r="H163" s="296"/>
      <c r="I163" s="296"/>
      <c r="J163" s="296"/>
      <c r="K163" s="296"/>
    </row>
    <row r="164" spans="2:11" s="1" customFormat="1" ht="7.5" customHeight="1">
      <c r="B164" s="278"/>
      <c r="C164" s="279"/>
      <c r="D164" s="279"/>
      <c r="E164" s="279"/>
      <c r="F164" s="279"/>
      <c r="G164" s="279"/>
      <c r="H164" s="279"/>
      <c r="I164" s="279"/>
      <c r="J164" s="279"/>
      <c r="K164" s="280"/>
    </row>
    <row r="165" spans="2:11" s="1" customFormat="1" ht="45" customHeight="1">
      <c r="B165" s="281"/>
      <c r="C165" s="420" t="s">
        <v>1162</v>
      </c>
      <c r="D165" s="420"/>
      <c r="E165" s="420"/>
      <c r="F165" s="420"/>
      <c r="G165" s="420"/>
      <c r="H165" s="420"/>
      <c r="I165" s="420"/>
      <c r="J165" s="420"/>
      <c r="K165" s="282"/>
    </row>
    <row r="166" spans="2:11" s="1" customFormat="1" ht="17.25" customHeight="1">
      <c r="B166" s="281"/>
      <c r="C166" s="302" t="s">
        <v>1090</v>
      </c>
      <c r="D166" s="302"/>
      <c r="E166" s="302"/>
      <c r="F166" s="302" t="s">
        <v>1091</v>
      </c>
      <c r="G166" s="344"/>
      <c r="H166" s="345" t="s">
        <v>54</v>
      </c>
      <c r="I166" s="345" t="s">
        <v>57</v>
      </c>
      <c r="J166" s="302" t="s">
        <v>1092</v>
      </c>
      <c r="K166" s="282"/>
    </row>
    <row r="167" spans="2:11" s="1" customFormat="1" ht="17.25" customHeight="1">
      <c r="B167" s="283"/>
      <c r="C167" s="304" t="s">
        <v>1093</v>
      </c>
      <c r="D167" s="304"/>
      <c r="E167" s="304"/>
      <c r="F167" s="305" t="s">
        <v>1094</v>
      </c>
      <c r="G167" s="346"/>
      <c r="H167" s="347"/>
      <c r="I167" s="347"/>
      <c r="J167" s="304" t="s">
        <v>1095</v>
      </c>
      <c r="K167" s="284"/>
    </row>
    <row r="168" spans="2:11" s="1" customFormat="1" ht="5.25" customHeight="1">
      <c r="B168" s="312"/>
      <c r="C168" s="307"/>
      <c r="D168" s="307"/>
      <c r="E168" s="307"/>
      <c r="F168" s="307"/>
      <c r="G168" s="308"/>
      <c r="H168" s="307"/>
      <c r="I168" s="307"/>
      <c r="J168" s="307"/>
      <c r="K168" s="335"/>
    </row>
    <row r="169" spans="2:11" s="1" customFormat="1" ht="15" customHeight="1">
      <c r="B169" s="312"/>
      <c r="C169" s="289" t="s">
        <v>1099</v>
      </c>
      <c r="D169" s="289"/>
      <c r="E169" s="289"/>
      <c r="F169" s="310" t="s">
        <v>1096</v>
      </c>
      <c r="G169" s="289"/>
      <c r="H169" s="289" t="s">
        <v>1136</v>
      </c>
      <c r="I169" s="289" t="s">
        <v>1098</v>
      </c>
      <c r="J169" s="289">
        <v>120</v>
      </c>
      <c r="K169" s="335"/>
    </row>
    <row r="170" spans="2:11" s="1" customFormat="1" ht="15" customHeight="1">
      <c r="B170" s="312"/>
      <c r="C170" s="289" t="s">
        <v>1145</v>
      </c>
      <c r="D170" s="289"/>
      <c r="E170" s="289"/>
      <c r="F170" s="310" t="s">
        <v>1096</v>
      </c>
      <c r="G170" s="289"/>
      <c r="H170" s="289" t="s">
        <v>1146</v>
      </c>
      <c r="I170" s="289" t="s">
        <v>1098</v>
      </c>
      <c r="J170" s="289" t="s">
        <v>1147</v>
      </c>
      <c r="K170" s="335"/>
    </row>
    <row r="171" spans="2:11" s="1" customFormat="1" ht="15" customHeight="1">
      <c r="B171" s="312"/>
      <c r="C171" s="289" t="s">
        <v>87</v>
      </c>
      <c r="D171" s="289"/>
      <c r="E171" s="289"/>
      <c r="F171" s="310" t="s">
        <v>1096</v>
      </c>
      <c r="G171" s="289"/>
      <c r="H171" s="289" t="s">
        <v>1163</v>
      </c>
      <c r="I171" s="289" t="s">
        <v>1098</v>
      </c>
      <c r="J171" s="289" t="s">
        <v>1147</v>
      </c>
      <c r="K171" s="335"/>
    </row>
    <row r="172" spans="2:11" s="1" customFormat="1" ht="15" customHeight="1">
      <c r="B172" s="312"/>
      <c r="C172" s="289" t="s">
        <v>1101</v>
      </c>
      <c r="D172" s="289"/>
      <c r="E172" s="289"/>
      <c r="F172" s="310" t="s">
        <v>1102</v>
      </c>
      <c r="G172" s="289"/>
      <c r="H172" s="289" t="s">
        <v>1163</v>
      </c>
      <c r="I172" s="289" t="s">
        <v>1098</v>
      </c>
      <c r="J172" s="289">
        <v>50</v>
      </c>
      <c r="K172" s="335"/>
    </row>
    <row r="173" spans="2:11" s="1" customFormat="1" ht="15" customHeight="1">
      <c r="B173" s="312"/>
      <c r="C173" s="289" t="s">
        <v>1104</v>
      </c>
      <c r="D173" s="289"/>
      <c r="E173" s="289"/>
      <c r="F173" s="310" t="s">
        <v>1096</v>
      </c>
      <c r="G173" s="289"/>
      <c r="H173" s="289" t="s">
        <v>1163</v>
      </c>
      <c r="I173" s="289" t="s">
        <v>1106</v>
      </c>
      <c r="J173" s="289"/>
      <c r="K173" s="335"/>
    </row>
    <row r="174" spans="2:11" s="1" customFormat="1" ht="15" customHeight="1">
      <c r="B174" s="312"/>
      <c r="C174" s="289" t="s">
        <v>1115</v>
      </c>
      <c r="D174" s="289"/>
      <c r="E174" s="289"/>
      <c r="F174" s="310" t="s">
        <v>1102</v>
      </c>
      <c r="G174" s="289"/>
      <c r="H174" s="289" t="s">
        <v>1163</v>
      </c>
      <c r="I174" s="289" t="s">
        <v>1098</v>
      </c>
      <c r="J174" s="289">
        <v>50</v>
      </c>
      <c r="K174" s="335"/>
    </row>
    <row r="175" spans="2:11" s="1" customFormat="1" ht="15" customHeight="1">
      <c r="B175" s="312"/>
      <c r="C175" s="289" t="s">
        <v>1123</v>
      </c>
      <c r="D175" s="289"/>
      <c r="E175" s="289"/>
      <c r="F175" s="310" t="s">
        <v>1102</v>
      </c>
      <c r="G175" s="289"/>
      <c r="H175" s="289" t="s">
        <v>1163</v>
      </c>
      <c r="I175" s="289" t="s">
        <v>1098</v>
      </c>
      <c r="J175" s="289">
        <v>50</v>
      </c>
      <c r="K175" s="335"/>
    </row>
    <row r="176" spans="2:11" s="1" customFormat="1" ht="15" customHeight="1">
      <c r="B176" s="312"/>
      <c r="C176" s="289" t="s">
        <v>1121</v>
      </c>
      <c r="D176" s="289"/>
      <c r="E176" s="289"/>
      <c r="F176" s="310" t="s">
        <v>1102</v>
      </c>
      <c r="G176" s="289"/>
      <c r="H176" s="289" t="s">
        <v>1163</v>
      </c>
      <c r="I176" s="289" t="s">
        <v>1098</v>
      </c>
      <c r="J176" s="289">
        <v>50</v>
      </c>
      <c r="K176" s="335"/>
    </row>
    <row r="177" spans="2:11" s="1" customFormat="1" ht="15" customHeight="1">
      <c r="B177" s="312"/>
      <c r="C177" s="289" t="s">
        <v>117</v>
      </c>
      <c r="D177" s="289"/>
      <c r="E177" s="289"/>
      <c r="F177" s="310" t="s">
        <v>1096</v>
      </c>
      <c r="G177" s="289"/>
      <c r="H177" s="289" t="s">
        <v>1164</v>
      </c>
      <c r="I177" s="289" t="s">
        <v>1165</v>
      </c>
      <c r="J177" s="289"/>
      <c r="K177" s="335"/>
    </row>
    <row r="178" spans="2:11" s="1" customFormat="1" ht="15" customHeight="1">
      <c r="B178" s="312"/>
      <c r="C178" s="289" t="s">
        <v>57</v>
      </c>
      <c r="D178" s="289"/>
      <c r="E178" s="289"/>
      <c r="F178" s="310" t="s">
        <v>1096</v>
      </c>
      <c r="G178" s="289"/>
      <c r="H178" s="289" t="s">
        <v>1166</v>
      </c>
      <c r="I178" s="289" t="s">
        <v>1167</v>
      </c>
      <c r="J178" s="289">
        <v>1</v>
      </c>
      <c r="K178" s="335"/>
    </row>
    <row r="179" spans="2:11" s="1" customFormat="1" ht="15" customHeight="1">
      <c r="B179" s="312"/>
      <c r="C179" s="289" t="s">
        <v>53</v>
      </c>
      <c r="D179" s="289"/>
      <c r="E179" s="289"/>
      <c r="F179" s="310" t="s">
        <v>1096</v>
      </c>
      <c r="G179" s="289"/>
      <c r="H179" s="289" t="s">
        <v>1168</v>
      </c>
      <c r="I179" s="289" t="s">
        <v>1098</v>
      </c>
      <c r="J179" s="289">
        <v>20</v>
      </c>
      <c r="K179" s="335"/>
    </row>
    <row r="180" spans="2:11" s="1" customFormat="1" ht="15" customHeight="1">
      <c r="B180" s="312"/>
      <c r="C180" s="289" t="s">
        <v>54</v>
      </c>
      <c r="D180" s="289"/>
      <c r="E180" s="289"/>
      <c r="F180" s="310" t="s">
        <v>1096</v>
      </c>
      <c r="G180" s="289"/>
      <c r="H180" s="289" t="s">
        <v>1169</v>
      </c>
      <c r="I180" s="289" t="s">
        <v>1098</v>
      </c>
      <c r="J180" s="289">
        <v>255</v>
      </c>
      <c r="K180" s="335"/>
    </row>
    <row r="181" spans="2:11" s="1" customFormat="1" ht="15" customHeight="1">
      <c r="B181" s="312"/>
      <c r="C181" s="289" t="s">
        <v>118</v>
      </c>
      <c r="D181" s="289"/>
      <c r="E181" s="289"/>
      <c r="F181" s="310" t="s">
        <v>1096</v>
      </c>
      <c r="G181" s="289"/>
      <c r="H181" s="289" t="s">
        <v>1060</v>
      </c>
      <c r="I181" s="289" t="s">
        <v>1098</v>
      </c>
      <c r="J181" s="289">
        <v>10</v>
      </c>
      <c r="K181" s="335"/>
    </row>
    <row r="182" spans="2:11" s="1" customFormat="1" ht="15" customHeight="1">
      <c r="B182" s="312"/>
      <c r="C182" s="289" t="s">
        <v>119</v>
      </c>
      <c r="D182" s="289"/>
      <c r="E182" s="289"/>
      <c r="F182" s="310" t="s">
        <v>1096</v>
      </c>
      <c r="G182" s="289"/>
      <c r="H182" s="289" t="s">
        <v>1170</v>
      </c>
      <c r="I182" s="289" t="s">
        <v>1131</v>
      </c>
      <c r="J182" s="289"/>
      <c r="K182" s="335"/>
    </row>
    <row r="183" spans="2:11" s="1" customFormat="1" ht="15" customHeight="1">
      <c r="B183" s="312"/>
      <c r="C183" s="289" t="s">
        <v>1171</v>
      </c>
      <c r="D183" s="289"/>
      <c r="E183" s="289"/>
      <c r="F183" s="310" t="s">
        <v>1096</v>
      </c>
      <c r="G183" s="289"/>
      <c r="H183" s="289" t="s">
        <v>1172</v>
      </c>
      <c r="I183" s="289" t="s">
        <v>1131</v>
      </c>
      <c r="J183" s="289"/>
      <c r="K183" s="335"/>
    </row>
    <row r="184" spans="2:11" s="1" customFormat="1" ht="15" customHeight="1">
      <c r="B184" s="312"/>
      <c r="C184" s="289" t="s">
        <v>1160</v>
      </c>
      <c r="D184" s="289"/>
      <c r="E184" s="289"/>
      <c r="F184" s="310" t="s">
        <v>1096</v>
      </c>
      <c r="G184" s="289"/>
      <c r="H184" s="289" t="s">
        <v>1173</v>
      </c>
      <c r="I184" s="289" t="s">
        <v>1131</v>
      </c>
      <c r="J184" s="289"/>
      <c r="K184" s="335"/>
    </row>
    <row r="185" spans="2:11" s="1" customFormat="1" ht="15" customHeight="1">
      <c r="B185" s="312"/>
      <c r="C185" s="289" t="s">
        <v>121</v>
      </c>
      <c r="D185" s="289"/>
      <c r="E185" s="289"/>
      <c r="F185" s="310" t="s">
        <v>1102</v>
      </c>
      <c r="G185" s="289"/>
      <c r="H185" s="289" t="s">
        <v>1174</v>
      </c>
      <c r="I185" s="289" t="s">
        <v>1098</v>
      </c>
      <c r="J185" s="289">
        <v>50</v>
      </c>
      <c r="K185" s="335"/>
    </row>
    <row r="186" spans="2:11" s="1" customFormat="1" ht="15" customHeight="1">
      <c r="B186" s="312"/>
      <c r="C186" s="289" t="s">
        <v>1175</v>
      </c>
      <c r="D186" s="289"/>
      <c r="E186" s="289"/>
      <c r="F186" s="310" t="s">
        <v>1102</v>
      </c>
      <c r="G186" s="289"/>
      <c r="H186" s="289" t="s">
        <v>1176</v>
      </c>
      <c r="I186" s="289" t="s">
        <v>1177</v>
      </c>
      <c r="J186" s="289"/>
      <c r="K186" s="335"/>
    </row>
    <row r="187" spans="2:11" s="1" customFormat="1" ht="15" customHeight="1">
      <c r="B187" s="312"/>
      <c r="C187" s="289" t="s">
        <v>1178</v>
      </c>
      <c r="D187" s="289"/>
      <c r="E187" s="289"/>
      <c r="F187" s="310" t="s">
        <v>1102</v>
      </c>
      <c r="G187" s="289"/>
      <c r="H187" s="289" t="s">
        <v>1179</v>
      </c>
      <c r="I187" s="289" t="s">
        <v>1177</v>
      </c>
      <c r="J187" s="289"/>
      <c r="K187" s="335"/>
    </row>
    <row r="188" spans="2:11" s="1" customFormat="1" ht="15" customHeight="1">
      <c r="B188" s="312"/>
      <c r="C188" s="289" t="s">
        <v>1180</v>
      </c>
      <c r="D188" s="289"/>
      <c r="E188" s="289"/>
      <c r="F188" s="310" t="s">
        <v>1102</v>
      </c>
      <c r="G188" s="289"/>
      <c r="H188" s="289" t="s">
        <v>1181</v>
      </c>
      <c r="I188" s="289" t="s">
        <v>1177</v>
      </c>
      <c r="J188" s="289"/>
      <c r="K188" s="335"/>
    </row>
    <row r="189" spans="2:11" s="1" customFormat="1" ht="15" customHeight="1">
      <c r="B189" s="312"/>
      <c r="C189" s="348" t="s">
        <v>1182</v>
      </c>
      <c r="D189" s="289"/>
      <c r="E189" s="289"/>
      <c r="F189" s="310" t="s">
        <v>1102</v>
      </c>
      <c r="G189" s="289"/>
      <c r="H189" s="289" t="s">
        <v>1183</v>
      </c>
      <c r="I189" s="289" t="s">
        <v>1184</v>
      </c>
      <c r="J189" s="349" t="s">
        <v>1185</v>
      </c>
      <c r="K189" s="335"/>
    </row>
    <row r="190" spans="2:11" s="19" customFormat="1" ht="15" customHeight="1">
      <c r="B190" s="350"/>
      <c r="C190" s="351" t="s">
        <v>1186</v>
      </c>
      <c r="D190" s="352"/>
      <c r="E190" s="352"/>
      <c r="F190" s="353" t="s">
        <v>1102</v>
      </c>
      <c r="G190" s="352"/>
      <c r="H190" s="352" t="s">
        <v>1187</v>
      </c>
      <c r="I190" s="352" t="s">
        <v>1184</v>
      </c>
      <c r="J190" s="354" t="s">
        <v>1185</v>
      </c>
      <c r="K190" s="355"/>
    </row>
    <row r="191" spans="2:11" s="1" customFormat="1" ht="15" customHeight="1">
      <c r="B191" s="312"/>
      <c r="C191" s="348" t="s">
        <v>42</v>
      </c>
      <c r="D191" s="289"/>
      <c r="E191" s="289"/>
      <c r="F191" s="310" t="s">
        <v>1096</v>
      </c>
      <c r="G191" s="289"/>
      <c r="H191" s="286" t="s">
        <v>1188</v>
      </c>
      <c r="I191" s="289" t="s">
        <v>1189</v>
      </c>
      <c r="J191" s="289"/>
      <c r="K191" s="335"/>
    </row>
    <row r="192" spans="2:11" s="1" customFormat="1" ht="15" customHeight="1">
      <c r="B192" s="312"/>
      <c r="C192" s="348" t="s">
        <v>1190</v>
      </c>
      <c r="D192" s="289"/>
      <c r="E192" s="289"/>
      <c r="F192" s="310" t="s">
        <v>1096</v>
      </c>
      <c r="G192" s="289"/>
      <c r="H192" s="289" t="s">
        <v>1191</v>
      </c>
      <c r="I192" s="289" t="s">
        <v>1131</v>
      </c>
      <c r="J192" s="289"/>
      <c r="K192" s="335"/>
    </row>
    <row r="193" spans="2:11" s="1" customFormat="1" ht="15" customHeight="1">
      <c r="B193" s="312"/>
      <c r="C193" s="348" t="s">
        <v>1192</v>
      </c>
      <c r="D193" s="289"/>
      <c r="E193" s="289"/>
      <c r="F193" s="310" t="s">
        <v>1096</v>
      </c>
      <c r="G193" s="289"/>
      <c r="H193" s="289" t="s">
        <v>1193</v>
      </c>
      <c r="I193" s="289" t="s">
        <v>1131</v>
      </c>
      <c r="J193" s="289"/>
      <c r="K193" s="335"/>
    </row>
    <row r="194" spans="2:11" s="1" customFormat="1" ht="15" customHeight="1">
      <c r="B194" s="312"/>
      <c r="C194" s="348" t="s">
        <v>1194</v>
      </c>
      <c r="D194" s="289"/>
      <c r="E194" s="289"/>
      <c r="F194" s="310" t="s">
        <v>1102</v>
      </c>
      <c r="G194" s="289"/>
      <c r="H194" s="289" t="s">
        <v>1195</v>
      </c>
      <c r="I194" s="289" t="s">
        <v>1131</v>
      </c>
      <c r="J194" s="289"/>
      <c r="K194" s="335"/>
    </row>
    <row r="195" spans="2:11" s="1" customFormat="1" ht="15" customHeight="1">
      <c r="B195" s="341"/>
      <c r="C195" s="356"/>
      <c r="D195" s="321"/>
      <c r="E195" s="321"/>
      <c r="F195" s="321"/>
      <c r="G195" s="321"/>
      <c r="H195" s="321"/>
      <c r="I195" s="321"/>
      <c r="J195" s="321"/>
      <c r="K195" s="342"/>
    </row>
    <row r="196" spans="2:11" s="1" customFormat="1" ht="18.75" customHeight="1">
      <c r="B196" s="323"/>
      <c r="C196" s="333"/>
      <c r="D196" s="333"/>
      <c r="E196" s="333"/>
      <c r="F196" s="343"/>
      <c r="G196" s="333"/>
      <c r="H196" s="333"/>
      <c r="I196" s="333"/>
      <c r="J196" s="333"/>
      <c r="K196" s="323"/>
    </row>
    <row r="197" spans="2:11" s="1" customFormat="1" ht="18.75" customHeight="1">
      <c r="B197" s="323"/>
      <c r="C197" s="333"/>
      <c r="D197" s="333"/>
      <c r="E197" s="333"/>
      <c r="F197" s="343"/>
      <c r="G197" s="333"/>
      <c r="H197" s="333"/>
      <c r="I197" s="333"/>
      <c r="J197" s="333"/>
      <c r="K197" s="323"/>
    </row>
    <row r="198" spans="2:11" s="1" customFormat="1" ht="18.75" customHeight="1">
      <c r="B198" s="296"/>
      <c r="C198" s="296"/>
      <c r="D198" s="296"/>
      <c r="E198" s="296"/>
      <c r="F198" s="296"/>
      <c r="G198" s="296"/>
      <c r="H198" s="296"/>
      <c r="I198" s="296"/>
      <c r="J198" s="296"/>
      <c r="K198" s="296"/>
    </row>
    <row r="199" spans="2:11" s="1" customFormat="1" ht="13.5">
      <c r="B199" s="278"/>
      <c r="C199" s="279"/>
      <c r="D199" s="279"/>
      <c r="E199" s="279"/>
      <c r="F199" s="279"/>
      <c r="G199" s="279"/>
      <c r="H199" s="279"/>
      <c r="I199" s="279"/>
      <c r="J199" s="279"/>
      <c r="K199" s="280"/>
    </row>
    <row r="200" spans="2:11" s="1" customFormat="1" ht="21">
      <c r="B200" s="281"/>
      <c r="C200" s="420" t="s">
        <v>1196</v>
      </c>
      <c r="D200" s="420"/>
      <c r="E200" s="420"/>
      <c r="F200" s="420"/>
      <c r="G200" s="420"/>
      <c r="H200" s="420"/>
      <c r="I200" s="420"/>
      <c r="J200" s="420"/>
      <c r="K200" s="282"/>
    </row>
    <row r="201" spans="2:11" s="1" customFormat="1" ht="25.5" customHeight="1">
      <c r="B201" s="281"/>
      <c r="C201" s="357" t="s">
        <v>1197</v>
      </c>
      <c r="D201" s="357"/>
      <c r="E201" s="357"/>
      <c r="F201" s="357" t="s">
        <v>1198</v>
      </c>
      <c r="G201" s="358"/>
      <c r="H201" s="423" t="s">
        <v>1199</v>
      </c>
      <c r="I201" s="423"/>
      <c r="J201" s="423"/>
      <c r="K201" s="282"/>
    </row>
    <row r="202" spans="2:11" s="1" customFormat="1" ht="5.25" customHeight="1">
      <c r="B202" s="312"/>
      <c r="C202" s="307"/>
      <c r="D202" s="307"/>
      <c r="E202" s="307"/>
      <c r="F202" s="307"/>
      <c r="G202" s="333"/>
      <c r="H202" s="307"/>
      <c r="I202" s="307"/>
      <c r="J202" s="307"/>
      <c r="K202" s="335"/>
    </row>
    <row r="203" spans="2:11" s="1" customFormat="1" ht="15" customHeight="1">
      <c r="B203" s="312"/>
      <c r="C203" s="289" t="s">
        <v>1189</v>
      </c>
      <c r="D203" s="289"/>
      <c r="E203" s="289"/>
      <c r="F203" s="310" t="s">
        <v>43</v>
      </c>
      <c r="G203" s="289"/>
      <c r="H203" s="424" t="s">
        <v>1200</v>
      </c>
      <c r="I203" s="424"/>
      <c r="J203" s="424"/>
      <c r="K203" s="335"/>
    </row>
    <row r="204" spans="2:11" s="1" customFormat="1" ht="15" customHeight="1">
      <c r="B204" s="312"/>
      <c r="C204" s="289"/>
      <c r="D204" s="289"/>
      <c r="E204" s="289"/>
      <c r="F204" s="310" t="s">
        <v>44</v>
      </c>
      <c r="G204" s="289"/>
      <c r="H204" s="424" t="s">
        <v>1201</v>
      </c>
      <c r="I204" s="424"/>
      <c r="J204" s="424"/>
      <c r="K204" s="335"/>
    </row>
    <row r="205" spans="2:11" s="1" customFormat="1" ht="15" customHeight="1">
      <c r="B205" s="312"/>
      <c r="C205" s="289"/>
      <c r="D205" s="289"/>
      <c r="E205" s="289"/>
      <c r="F205" s="310" t="s">
        <v>47</v>
      </c>
      <c r="G205" s="289"/>
      <c r="H205" s="424" t="s">
        <v>1202</v>
      </c>
      <c r="I205" s="424"/>
      <c r="J205" s="424"/>
      <c r="K205" s="335"/>
    </row>
    <row r="206" spans="2:11" s="1" customFormat="1" ht="15" customHeight="1">
      <c r="B206" s="312"/>
      <c r="C206" s="289"/>
      <c r="D206" s="289"/>
      <c r="E206" s="289"/>
      <c r="F206" s="310" t="s">
        <v>45</v>
      </c>
      <c r="G206" s="289"/>
      <c r="H206" s="424" t="s">
        <v>1203</v>
      </c>
      <c r="I206" s="424"/>
      <c r="J206" s="424"/>
      <c r="K206" s="335"/>
    </row>
    <row r="207" spans="2:11" s="1" customFormat="1" ht="15" customHeight="1">
      <c r="B207" s="312"/>
      <c r="C207" s="289"/>
      <c r="D207" s="289"/>
      <c r="E207" s="289"/>
      <c r="F207" s="310" t="s">
        <v>46</v>
      </c>
      <c r="G207" s="289"/>
      <c r="H207" s="424" t="s">
        <v>1204</v>
      </c>
      <c r="I207" s="424"/>
      <c r="J207" s="424"/>
      <c r="K207" s="335"/>
    </row>
    <row r="208" spans="2:11" s="1" customFormat="1" ht="15" customHeight="1">
      <c r="B208" s="312"/>
      <c r="C208" s="289"/>
      <c r="D208" s="289"/>
      <c r="E208" s="289"/>
      <c r="F208" s="310"/>
      <c r="G208" s="289"/>
      <c r="H208" s="289"/>
      <c r="I208" s="289"/>
      <c r="J208" s="289"/>
      <c r="K208" s="335"/>
    </row>
    <row r="209" spans="2:11" s="1" customFormat="1" ht="15" customHeight="1">
      <c r="B209" s="312"/>
      <c r="C209" s="289" t="s">
        <v>1143</v>
      </c>
      <c r="D209" s="289"/>
      <c r="E209" s="289"/>
      <c r="F209" s="310" t="s">
        <v>79</v>
      </c>
      <c r="G209" s="289"/>
      <c r="H209" s="424" t="s">
        <v>1205</v>
      </c>
      <c r="I209" s="424"/>
      <c r="J209" s="424"/>
      <c r="K209" s="335"/>
    </row>
    <row r="210" spans="2:11" s="1" customFormat="1" ht="15" customHeight="1">
      <c r="B210" s="312"/>
      <c r="C210" s="289"/>
      <c r="D210" s="289"/>
      <c r="E210" s="289"/>
      <c r="F210" s="310" t="s">
        <v>1041</v>
      </c>
      <c r="G210" s="289"/>
      <c r="H210" s="424" t="s">
        <v>1042</v>
      </c>
      <c r="I210" s="424"/>
      <c r="J210" s="424"/>
      <c r="K210" s="335"/>
    </row>
    <row r="211" spans="2:11" s="1" customFormat="1" ht="15" customHeight="1">
      <c r="B211" s="312"/>
      <c r="C211" s="289"/>
      <c r="D211" s="289"/>
      <c r="E211" s="289"/>
      <c r="F211" s="310" t="s">
        <v>1039</v>
      </c>
      <c r="G211" s="289"/>
      <c r="H211" s="424" t="s">
        <v>1206</v>
      </c>
      <c r="I211" s="424"/>
      <c r="J211" s="424"/>
      <c r="K211" s="335"/>
    </row>
    <row r="212" spans="2:11" s="1" customFormat="1" ht="15" customHeight="1">
      <c r="B212" s="359"/>
      <c r="C212" s="289"/>
      <c r="D212" s="289"/>
      <c r="E212" s="289"/>
      <c r="F212" s="310" t="s">
        <v>93</v>
      </c>
      <c r="G212" s="348"/>
      <c r="H212" s="425" t="s">
        <v>94</v>
      </c>
      <c r="I212" s="425"/>
      <c r="J212" s="425"/>
      <c r="K212" s="360"/>
    </row>
    <row r="213" spans="2:11" s="1" customFormat="1" ht="15" customHeight="1">
      <c r="B213" s="359"/>
      <c r="C213" s="289"/>
      <c r="D213" s="289"/>
      <c r="E213" s="289"/>
      <c r="F213" s="310" t="s">
        <v>1043</v>
      </c>
      <c r="G213" s="348"/>
      <c r="H213" s="425" t="s">
        <v>979</v>
      </c>
      <c r="I213" s="425"/>
      <c r="J213" s="425"/>
      <c r="K213" s="360"/>
    </row>
    <row r="214" spans="2:11" s="1" customFormat="1" ht="15" customHeight="1">
      <c r="B214" s="359"/>
      <c r="C214" s="289"/>
      <c r="D214" s="289"/>
      <c r="E214" s="289"/>
      <c r="F214" s="310"/>
      <c r="G214" s="348"/>
      <c r="H214" s="339"/>
      <c r="I214" s="339"/>
      <c r="J214" s="339"/>
      <c r="K214" s="360"/>
    </row>
    <row r="215" spans="2:11" s="1" customFormat="1" ht="15" customHeight="1">
      <c r="B215" s="359"/>
      <c r="C215" s="289" t="s">
        <v>1167</v>
      </c>
      <c r="D215" s="289"/>
      <c r="E215" s="289"/>
      <c r="F215" s="310">
        <v>1</v>
      </c>
      <c r="G215" s="348"/>
      <c r="H215" s="425" t="s">
        <v>1207</v>
      </c>
      <c r="I215" s="425"/>
      <c r="J215" s="425"/>
      <c r="K215" s="360"/>
    </row>
    <row r="216" spans="2:11" s="1" customFormat="1" ht="15" customHeight="1">
      <c r="B216" s="359"/>
      <c r="C216" s="289"/>
      <c r="D216" s="289"/>
      <c r="E216" s="289"/>
      <c r="F216" s="310">
        <v>2</v>
      </c>
      <c r="G216" s="348"/>
      <c r="H216" s="425" t="s">
        <v>1208</v>
      </c>
      <c r="I216" s="425"/>
      <c r="J216" s="425"/>
      <c r="K216" s="360"/>
    </row>
    <row r="217" spans="2:11" s="1" customFormat="1" ht="15" customHeight="1">
      <c r="B217" s="359"/>
      <c r="C217" s="289"/>
      <c r="D217" s="289"/>
      <c r="E217" s="289"/>
      <c r="F217" s="310">
        <v>3</v>
      </c>
      <c r="G217" s="348"/>
      <c r="H217" s="425" t="s">
        <v>1209</v>
      </c>
      <c r="I217" s="425"/>
      <c r="J217" s="425"/>
      <c r="K217" s="360"/>
    </row>
    <row r="218" spans="2:11" s="1" customFormat="1" ht="15" customHeight="1">
      <c r="B218" s="359"/>
      <c r="C218" s="289"/>
      <c r="D218" s="289"/>
      <c r="E218" s="289"/>
      <c r="F218" s="310">
        <v>4</v>
      </c>
      <c r="G218" s="348"/>
      <c r="H218" s="425" t="s">
        <v>1210</v>
      </c>
      <c r="I218" s="425"/>
      <c r="J218" s="425"/>
      <c r="K218" s="360"/>
    </row>
    <row r="219" spans="2:11" s="1" customFormat="1" ht="12.75" customHeight="1">
      <c r="B219" s="361"/>
      <c r="C219" s="362"/>
      <c r="D219" s="362"/>
      <c r="E219" s="362"/>
      <c r="F219" s="362"/>
      <c r="G219" s="362"/>
      <c r="H219" s="362"/>
      <c r="I219" s="362"/>
      <c r="J219" s="362"/>
      <c r="K219" s="363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11</vt:i4>
      </vt:variant>
    </vt:vector>
  </HeadingPairs>
  <TitlesOfParts>
    <vt:vector size="17" baseType="lpstr">
      <vt:lpstr>Rekapitulace stavby</vt:lpstr>
      <vt:lpstr>SO_01 - vybudování společ...</vt:lpstr>
      <vt:lpstr>01 - stavební část</vt:lpstr>
      <vt:lpstr>02 - vnitřní silnoproudé ...</vt:lpstr>
      <vt:lpstr>VON - Vedlejší a ostatní ...</vt:lpstr>
      <vt:lpstr>Pokyny pro vyplnění</vt:lpstr>
      <vt:lpstr>'01 - stavební část'!Názvy_tisku</vt:lpstr>
      <vt:lpstr>'02 - vnitřní silnoproudé ...'!Názvy_tisku</vt:lpstr>
      <vt:lpstr>'Rekapitulace stavby'!Názvy_tisku</vt:lpstr>
      <vt:lpstr>'SO_01 - vybudování společ...'!Názvy_tisku</vt:lpstr>
      <vt:lpstr>'VON - Vedlejší a ostatní ...'!Názvy_tisku</vt:lpstr>
      <vt:lpstr>'01 - stavební část'!Oblast_tisku</vt:lpstr>
      <vt:lpstr>'02 - vnitřní silnoproudé ...'!Oblast_tisku</vt:lpstr>
      <vt:lpstr>'Pokyny pro vyplnění'!Oblast_tisku</vt:lpstr>
      <vt:lpstr>'Rekapitulace stavby'!Oblast_tisku</vt:lpstr>
      <vt:lpstr>'SO_01 - vybudování společ...'!Oblast_tisku</vt:lpstr>
      <vt:lpstr>'VON - Vedlejší a ostatní 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DESKTOP-272HBHE\Uzivatel</dc:creator>
  <cp:lastModifiedBy>FEJTOVÁ Petra</cp:lastModifiedBy>
  <dcterms:created xsi:type="dcterms:W3CDTF">2026-03-29T11:42:02Z</dcterms:created>
  <dcterms:modified xsi:type="dcterms:W3CDTF">2026-03-30T06:32:23Z</dcterms:modified>
</cp:coreProperties>
</file>