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D.1.3 - Vírový separátor" sheetId="2" r:id="rId2"/>
    <sheet name="D.1.5 - Oplocení" sheetId="3" r:id="rId3"/>
    <sheet name="D.1.6 - Zpevněná plocha" sheetId="4" r:id="rId4"/>
    <sheet name="SO02 - Zkapacitnění úseku..." sheetId="5" r:id="rId5"/>
    <sheet name="SO03 - Přeložka vodovodní..." sheetId="6" r:id="rId6"/>
    <sheet name="Ostatní - vedlejší náklady" sheetId="7" r:id="rId7"/>
    <sheet name="Pokyny pro vyplnění" sheetId="8" r:id="rId8"/>
  </sheets>
  <definedNames>
    <definedName name="_xlnm.Print_Area" localSheetId="0">'Rekapitulace stavby'!$D$4:$AO$36,'Rekapitulace stavby'!$C$42:$AQ$62</definedName>
    <definedName name="_xlnm.Print_Titles" localSheetId="0">'Rekapitulace stavby'!$52:$52</definedName>
    <definedName name="_xlnm._FilterDatabase" localSheetId="1" hidden="1">'D.1.3 - Vírový separátor'!$C$96:$K$227</definedName>
    <definedName name="_xlnm.Print_Area" localSheetId="1">'D.1.3 - Vírový separátor'!$C$4:$J$41,'D.1.3 - Vírový separátor'!$C$47:$J$76,'D.1.3 - Vírový separátor'!$C$82:$J$227</definedName>
    <definedName name="_xlnm.Print_Titles" localSheetId="1">'D.1.3 - Vírový separátor'!$96:$96</definedName>
    <definedName name="_xlnm._FilterDatabase" localSheetId="2" hidden="1">'D.1.5 - Oplocení'!$C$91:$K$135</definedName>
    <definedName name="_xlnm.Print_Area" localSheetId="2">'D.1.5 - Oplocení'!$C$4:$J$41,'D.1.5 - Oplocení'!$C$47:$J$71,'D.1.5 - Oplocení'!$C$77:$J$135</definedName>
    <definedName name="_xlnm.Print_Titles" localSheetId="2">'D.1.5 - Oplocení'!$91:$91</definedName>
    <definedName name="_xlnm._FilterDatabase" localSheetId="3" hidden="1">'D.1.6 - Zpevněná plocha'!$C$88:$K$122</definedName>
    <definedName name="_xlnm.Print_Area" localSheetId="3">'D.1.6 - Zpevněná plocha'!$C$4:$J$41,'D.1.6 - Zpevněná plocha'!$C$47:$J$68,'D.1.6 - Zpevněná plocha'!$C$74:$J$122</definedName>
    <definedName name="_xlnm.Print_Titles" localSheetId="3">'D.1.6 - Zpevněná plocha'!$88:$88</definedName>
    <definedName name="_xlnm._FilterDatabase" localSheetId="4" hidden="1">'SO02 - Zkapacitnění úseku...'!$C$92:$K$348</definedName>
    <definedName name="_xlnm.Print_Area" localSheetId="4">'SO02 - Zkapacitnění úseku...'!$C$4:$J$39,'SO02 - Zkapacitnění úseku...'!$C$45:$J$74,'SO02 - Zkapacitnění úseku...'!$C$80:$J$348</definedName>
    <definedName name="_xlnm.Print_Titles" localSheetId="4">'SO02 - Zkapacitnění úseku...'!$92:$92</definedName>
    <definedName name="_xlnm._FilterDatabase" localSheetId="5" hidden="1">'SO03 - Přeložka vodovodní...'!$C$88:$K$319</definedName>
    <definedName name="_xlnm.Print_Area" localSheetId="5">'SO03 - Přeložka vodovodní...'!$C$4:$J$39,'SO03 - Přeložka vodovodní...'!$C$45:$J$70,'SO03 - Přeložka vodovodní...'!$C$76:$J$319</definedName>
    <definedName name="_xlnm.Print_Titles" localSheetId="5">'SO03 - Přeložka vodovodní...'!$88:$88</definedName>
    <definedName name="_xlnm._FilterDatabase" localSheetId="6" hidden="1">'Ostatní - vedlejší náklady'!$C$83:$K$108</definedName>
    <definedName name="_xlnm.Print_Area" localSheetId="6">'Ostatní - vedlejší náklady'!$C$4:$J$39,'Ostatní - vedlejší náklady'!$C$45:$J$65,'Ostatní - vedlejší náklady'!$C$71:$J$108</definedName>
    <definedName name="_xlnm.Print_Titles" localSheetId="6">'Ostatní - vedlejší náklady'!$83:$83</definedName>
    <definedName name="_xlnm.Print_Area" localSheetId="7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7" l="1" r="J37"/>
  <c r="J36"/>
  <c i="1" r="AY61"/>
  <c i="7" r="J35"/>
  <c i="1" r="AX61"/>
  <c i="7" r="BI108"/>
  <c r="BH108"/>
  <c r="BG108"/>
  <c r="BF108"/>
  <c r="T108"/>
  <c r="R108"/>
  <c r="P108"/>
  <c r="BI107"/>
  <c r="BH107"/>
  <c r="BG107"/>
  <c r="BF107"/>
  <c r="T107"/>
  <c r="R107"/>
  <c r="P107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J81"/>
  <c r="J80"/>
  <c r="F80"/>
  <c r="F78"/>
  <c r="E76"/>
  <c r="J55"/>
  <c r="J54"/>
  <c r="F54"/>
  <c r="F52"/>
  <c r="E50"/>
  <c r="J18"/>
  <c r="E18"/>
  <c r="F55"/>
  <c r="J17"/>
  <c r="J12"/>
  <c r="J52"/>
  <c r="E7"/>
  <c r="E74"/>
  <c i="6" r="J37"/>
  <c r="J36"/>
  <c i="1" r="AY60"/>
  <c i="6" r="J35"/>
  <c i="1" r="AX60"/>
  <c i="6" r="BI319"/>
  <c r="BH319"/>
  <c r="BG319"/>
  <c r="BF319"/>
  <c r="T319"/>
  <c r="R319"/>
  <c r="P319"/>
  <c r="BI318"/>
  <c r="BH318"/>
  <c r="BG318"/>
  <c r="BF318"/>
  <c r="T318"/>
  <c r="R318"/>
  <c r="P318"/>
  <c r="BI316"/>
  <c r="BH316"/>
  <c r="BG316"/>
  <c r="BF316"/>
  <c r="T316"/>
  <c r="R316"/>
  <c r="P316"/>
  <c r="BI312"/>
  <c r="BH312"/>
  <c r="BG312"/>
  <c r="BF312"/>
  <c r="T312"/>
  <c r="T311"/>
  <c r="R312"/>
  <c r="R311"/>
  <c r="P312"/>
  <c r="P311"/>
  <c r="BI309"/>
  <c r="BH309"/>
  <c r="BG309"/>
  <c r="BF309"/>
  <c r="T309"/>
  <c r="R309"/>
  <c r="P309"/>
  <c r="BI307"/>
  <c r="BH307"/>
  <c r="BG307"/>
  <c r="BF307"/>
  <c r="T307"/>
  <c r="R307"/>
  <c r="P307"/>
  <c r="BI305"/>
  <c r="BH305"/>
  <c r="BG305"/>
  <c r="BF305"/>
  <c r="T305"/>
  <c r="R305"/>
  <c r="P305"/>
  <c r="BI303"/>
  <c r="BH303"/>
  <c r="BG303"/>
  <c r="BF303"/>
  <c r="T303"/>
  <c r="R303"/>
  <c r="P303"/>
  <c r="BI301"/>
  <c r="BH301"/>
  <c r="BG301"/>
  <c r="BF301"/>
  <c r="T301"/>
  <c r="R301"/>
  <c r="P301"/>
  <c r="BI299"/>
  <c r="BH299"/>
  <c r="BG299"/>
  <c r="BF299"/>
  <c r="T299"/>
  <c r="R299"/>
  <c r="P299"/>
  <c r="BI296"/>
  <c r="BH296"/>
  <c r="BG296"/>
  <c r="BF296"/>
  <c r="T296"/>
  <c r="R296"/>
  <c r="P296"/>
  <c r="BI294"/>
  <c r="BH294"/>
  <c r="BG294"/>
  <c r="BF294"/>
  <c r="T294"/>
  <c r="R294"/>
  <c r="P294"/>
  <c r="BI292"/>
  <c r="BH292"/>
  <c r="BG292"/>
  <c r="BF292"/>
  <c r="T292"/>
  <c r="R292"/>
  <c r="P292"/>
  <c r="BI290"/>
  <c r="BH290"/>
  <c r="BG290"/>
  <c r="BF290"/>
  <c r="T290"/>
  <c r="R290"/>
  <c r="P290"/>
  <c r="BI288"/>
  <c r="BH288"/>
  <c r="BG288"/>
  <c r="BF288"/>
  <c r="T288"/>
  <c r="R288"/>
  <c r="P288"/>
  <c r="BI286"/>
  <c r="BH286"/>
  <c r="BG286"/>
  <c r="BF286"/>
  <c r="T286"/>
  <c r="R286"/>
  <c r="P286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8"/>
  <c r="BH278"/>
  <c r="BG278"/>
  <c r="BF278"/>
  <c r="T278"/>
  <c r="R278"/>
  <c r="P278"/>
  <c r="BI276"/>
  <c r="BH276"/>
  <c r="BG276"/>
  <c r="BF276"/>
  <c r="T276"/>
  <c r="R276"/>
  <c r="P276"/>
  <c r="BI275"/>
  <c r="BH275"/>
  <c r="BG275"/>
  <c r="BF275"/>
  <c r="T275"/>
  <c r="R275"/>
  <c r="P275"/>
  <c r="BI274"/>
  <c r="BH274"/>
  <c r="BG274"/>
  <c r="BF274"/>
  <c r="T274"/>
  <c r="R274"/>
  <c r="P274"/>
  <c r="BI272"/>
  <c r="BH272"/>
  <c r="BG272"/>
  <c r="BF272"/>
  <c r="T272"/>
  <c r="R272"/>
  <c r="P272"/>
  <c r="BI271"/>
  <c r="BH271"/>
  <c r="BG271"/>
  <c r="BF271"/>
  <c r="T271"/>
  <c r="R271"/>
  <c r="P271"/>
  <c r="BI270"/>
  <c r="BH270"/>
  <c r="BG270"/>
  <c r="BF270"/>
  <c r="T270"/>
  <c r="R270"/>
  <c r="P270"/>
  <c r="BI268"/>
  <c r="BH268"/>
  <c r="BG268"/>
  <c r="BF268"/>
  <c r="T268"/>
  <c r="R268"/>
  <c r="P268"/>
  <c r="BI267"/>
  <c r="BH267"/>
  <c r="BG267"/>
  <c r="BF267"/>
  <c r="T267"/>
  <c r="R267"/>
  <c r="P267"/>
  <c r="BI266"/>
  <c r="BH266"/>
  <c r="BG266"/>
  <c r="BF266"/>
  <c r="T266"/>
  <c r="R266"/>
  <c r="P266"/>
  <c r="BI264"/>
  <c r="BH264"/>
  <c r="BG264"/>
  <c r="BF264"/>
  <c r="T264"/>
  <c r="R264"/>
  <c r="P264"/>
  <c r="BI263"/>
  <c r="BH263"/>
  <c r="BG263"/>
  <c r="BF263"/>
  <c r="T263"/>
  <c r="R263"/>
  <c r="P263"/>
  <c r="BI262"/>
  <c r="BH262"/>
  <c r="BG262"/>
  <c r="BF262"/>
  <c r="T262"/>
  <c r="R262"/>
  <c r="P262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51"/>
  <c r="BH251"/>
  <c r="BG251"/>
  <c r="BF251"/>
  <c r="T251"/>
  <c r="R251"/>
  <c r="P251"/>
  <c r="BI250"/>
  <c r="BH250"/>
  <c r="BG250"/>
  <c r="BF250"/>
  <c r="T250"/>
  <c r="R250"/>
  <c r="P250"/>
  <c r="BI249"/>
  <c r="BH249"/>
  <c r="BG249"/>
  <c r="BF249"/>
  <c r="T249"/>
  <c r="R249"/>
  <c r="P249"/>
  <c r="BI248"/>
  <c r="BH248"/>
  <c r="BG248"/>
  <c r="BF248"/>
  <c r="T248"/>
  <c r="R248"/>
  <c r="P248"/>
  <c r="BI247"/>
  <c r="BH247"/>
  <c r="BG247"/>
  <c r="BF247"/>
  <c r="T247"/>
  <c r="R247"/>
  <c r="P247"/>
  <c r="BI246"/>
  <c r="BH246"/>
  <c r="BG246"/>
  <c r="BF246"/>
  <c r="T246"/>
  <c r="R246"/>
  <c r="P246"/>
  <c r="BI244"/>
  <c r="BH244"/>
  <c r="BG244"/>
  <c r="BF244"/>
  <c r="T244"/>
  <c r="R244"/>
  <c r="P244"/>
  <c r="BI243"/>
  <c r="BH243"/>
  <c r="BG243"/>
  <c r="BF243"/>
  <c r="T243"/>
  <c r="R243"/>
  <c r="P243"/>
  <c r="BI242"/>
  <c r="BH242"/>
  <c r="BG242"/>
  <c r="BF242"/>
  <c r="T242"/>
  <c r="R242"/>
  <c r="P242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7"/>
  <c r="BH227"/>
  <c r="BG227"/>
  <c r="BF227"/>
  <c r="T227"/>
  <c r="R227"/>
  <c r="P227"/>
  <c r="BI226"/>
  <c r="BH226"/>
  <c r="BG226"/>
  <c r="BF226"/>
  <c r="T226"/>
  <c r="R226"/>
  <c r="P226"/>
  <c r="BI224"/>
  <c r="BH224"/>
  <c r="BG224"/>
  <c r="BF224"/>
  <c r="T224"/>
  <c r="R224"/>
  <c r="P224"/>
  <c r="BI223"/>
  <c r="BH223"/>
  <c r="BG223"/>
  <c r="BF223"/>
  <c r="T223"/>
  <c r="R223"/>
  <c r="P223"/>
  <c r="BI221"/>
  <c r="BH221"/>
  <c r="BG221"/>
  <c r="BF221"/>
  <c r="T221"/>
  <c r="R221"/>
  <c r="P221"/>
  <c r="BI220"/>
  <c r="BH220"/>
  <c r="BG220"/>
  <c r="BF220"/>
  <c r="T220"/>
  <c r="R220"/>
  <c r="P220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2"/>
  <c r="BH92"/>
  <c r="BG92"/>
  <c r="BF92"/>
  <c r="T92"/>
  <c r="R92"/>
  <c r="P92"/>
  <c r="J86"/>
  <c r="J85"/>
  <c r="F85"/>
  <c r="F83"/>
  <c r="E81"/>
  <c r="J55"/>
  <c r="J54"/>
  <c r="F54"/>
  <c r="F52"/>
  <c r="E50"/>
  <c r="J18"/>
  <c r="E18"/>
  <c r="F86"/>
  <c r="J17"/>
  <c r="J12"/>
  <c r="J52"/>
  <c r="E7"/>
  <c r="E48"/>
  <c i="5" r="J37"/>
  <c r="J36"/>
  <c i="1" r="AY59"/>
  <c i="5" r="J35"/>
  <c i="1" r="AX59"/>
  <c i="5" r="BI348"/>
  <c r="BH348"/>
  <c r="BG348"/>
  <c r="BF348"/>
  <c r="T348"/>
  <c r="R348"/>
  <c r="P348"/>
  <c r="BI347"/>
  <c r="BH347"/>
  <c r="BG347"/>
  <c r="BF347"/>
  <c r="T347"/>
  <c r="R347"/>
  <c r="P347"/>
  <c r="BI345"/>
  <c r="BH345"/>
  <c r="BG345"/>
  <c r="BF345"/>
  <c r="T345"/>
  <c r="R345"/>
  <c r="P345"/>
  <c r="BI341"/>
  <c r="BH341"/>
  <c r="BG341"/>
  <c r="BF341"/>
  <c r="T341"/>
  <c r="R341"/>
  <c r="P341"/>
  <c r="BI339"/>
  <c r="BH339"/>
  <c r="BG339"/>
  <c r="BF339"/>
  <c r="T339"/>
  <c r="R339"/>
  <c r="P339"/>
  <c r="BI337"/>
  <c r="BH337"/>
  <c r="BG337"/>
  <c r="BF337"/>
  <c r="T337"/>
  <c r="R337"/>
  <c r="P337"/>
  <c r="BI336"/>
  <c r="BH336"/>
  <c r="BG336"/>
  <c r="BF336"/>
  <c r="T336"/>
  <c r="R336"/>
  <c r="P336"/>
  <c r="BI334"/>
  <c r="BH334"/>
  <c r="BG334"/>
  <c r="BF334"/>
  <c r="T334"/>
  <c r="R334"/>
  <c r="P334"/>
  <c r="BI330"/>
  <c r="BH330"/>
  <c r="BG330"/>
  <c r="BF330"/>
  <c r="T330"/>
  <c r="T329"/>
  <c r="R330"/>
  <c r="R329"/>
  <c r="P330"/>
  <c r="P329"/>
  <c r="BI327"/>
  <c r="BH327"/>
  <c r="BG327"/>
  <c r="BF327"/>
  <c r="T327"/>
  <c r="R327"/>
  <c r="P327"/>
  <c r="BI325"/>
  <c r="BH325"/>
  <c r="BG325"/>
  <c r="BF325"/>
  <c r="T325"/>
  <c r="R325"/>
  <c r="P325"/>
  <c r="BI323"/>
  <c r="BH323"/>
  <c r="BG323"/>
  <c r="BF323"/>
  <c r="T323"/>
  <c r="R323"/>
  <c r="P323"/>
  <c r="BI321"/>
  <c r="BH321"/>
  <c r="BG321"/>
  <c r="BF321"/>
  <c r="T321"/>
  <c r="R321"/>
  <c r="P321"/>
  <c r="BI319"/>
  <c r="BH319"/>
  <c r="BG319"/>
  <c r="BF319"/>
  <c r="T319"/>
  <c r="R319"/>
  <c r="P319"/>
  <c r="BI317"/>
  <c r="BH317"/>
  <c r="BG317"/>
  <c r="BF317"/>
  <c r="T317"/>
  <c r="R317"/>
  <c r="P317"/>
  <c r="BI314"/>
  <c r="BH314"/>
  <c r="BG314"/>
  <c r="BF314"/>
  <c r="T314"/>
  <c r="R314"/>
  <c r="P314"/>
  <c r="BI312"/>
  <c r="BH312"/>
  <c r="BG312"/>
  <c r="BF312"/>
  <c r="T312"/>
  <c r="R312"/>
  <c r="P312"/>
  <c r="BI310"/>
  <c r="BH310"/>
  <c r="BG310"/>
  <c r="BF310"/>
  <c r="T310"/>
  <c r="R310"/>
  <c r="P310"/>
  <c r="BI308"/>
  <c r="BH308"/>
  <c r="BG308"/>
  <c r="BF308"/>
  <c r="T308"/>
  <c r="R308"/>
  <c r="P308"/>
  <c r="BI306"/>
  <c r="BH306"/>
  <c r="BG306"/>
  <c r="BF306"/>
  <c r="T306"/>
  <c r="R306"/>
  <c r="P306"/>
  <c r="BI303"/>
  <c r="BH303"/>
  <c r="BG303"/>
  <c r="BF303"/>
  <c r="T303"/>
  <c r="R303"/>
  <c r="P303"/>
  <c r="BI302"/>
  <c r="BH302"/>
  <c r="BG302"/>
  <c r="BF302"/>
  <c r="T302"/>
  <c r="R302"/>
  <c r="P302"/>
  <c r="BI301"/>
  <c r="BH301"/>
  <c r="BG301"/>
  <c r="BF301"/>
  <c r="T301"/>
  <c r="R301"/>
  <c r="P301"/>
  <c r="BI300"/>
  <c r="BH300"/>
  <c r="BG300"/>
  <c r="BF300"/>
  <c r="T300"/>
  <c r="R300"/>
  <c r="P300"/>
  <c r="BI298"/>
  <c r="BH298"/>
  <c r="BG298"/>
  <c r="BF298"/>
  <c r="T298"/>
  <c r="R298"/>
  <c r="P298"/>
  <c r="BI296"/>
  <c r="BH296"/>
  <c r="BG296"/>
  <c r="BF296"/>
  <c r="T296"/>
  <c r="R296"/>
  <c r="P296"/>
  <c r="BI295"/>
  <c r="BH295"/>
  <c r="BG295"/>
  <c r="BF295"/>
  <c r="T295"/>
  <c r="R295"/>
  <c r="P295"/>
  <c r="BI294"/>
  <c r="BH294"/>
  <c r="BG294"/>
  <c r="BF294"/>
  <c r="T294"/>
  <c r="R294"/>
  <c r="P294"/>
  <c r="BI293"/>
  <c r="BH293"/>
  <c r="BG293"/>
  <c r="BF293"/>
  <c r="T293"/>
  <c r="R293"/>
  <c r="P293"/>
  <c r="BI292"/>
  <c r="BH292"/>
  <c r="BG292"/>
  <c r="BF292"/>
  <c r="T292"/>
  <c r="R292"/>
  <c r="P292"/>
  <c r="BI291"/>
  <c r="BH291"/>
  <c r="BG291"/>
  <c r="BF291"/>
  <c r="T291"/>
  <c r="R291"/>
  <c r="P291"/>
  <c r="BI290"/>
  <c r="BH290"/>
  <c r="BG290"/>
  <c r="BF290"/>
  <c r="T290"/>
  <c r="R290"/>
  <c r="P290"/>
  <c r="BI289"/>
  <c r="BH289"/>
  <c r="BG289"/>
  <c r="BF289"/>
  <c r="T289"/>
  <c r="R289"/>
  <c r="P289"/>
  <c r="BI288"/>
  <c r="BH288"/>
  <c r="BG288"/>
  <c r="BF288"/>
  <c r="T288"/>
  <c r="R288"/>
  <c r="P288"/>
  <c r="BI287"/>
  <c r="BH287"/>
  <c r="BG287"/>
  <c r="BF287"/>
  <c r="T287"/>
  <c r="R287"/>
  <c r="P287"/>
  <c r="BI286"/>
  <c r="BH286"/>
  <c r="BG286"/>
  <c r="BF286"/>
  <c r="T286"/>
  <c r="R286"/>
  <c r="P286"/>
  <c r="BI285"/>
  <c r="BH285"/>
  <c r="BG285"/>
  <c r="BF285"/>
  <c r="T285"/>
  <c r="R285"/>
  <c r="P285"/>
  <c r="BI284"/>
  <c r="BH284"/>
  <c r="BG284"/>
  <c r="BF284"/>
  <c r="T284"/>
  <c r="R284"/>
  <c r="P284"/>
  <c r="BI283"/>
  <c r="BH283"/>
  <c r="BG283"/>
  <c r="BF283"/>
  <c r="T283"/>
  <c r="R283"/>
  <c r="P283"/>
  <c r="BI282"/>
  <c r="BH282"/>
  <c r="BG282"/>
  <c r="BF282"/>
  <c r="T282"/>
  <c r="R282"/>
  <c r="P282"/>
  <c r="BI281"/>
  <c r="BH281"/>
  <c r="BG281"/>
  <c r="BF281"/>
  <c r="T281"/>
  <c r="R281"/>
  <c r="P281"/>
  <c r="BI280"/>
  <c r="BH280"/>
  <c r="BG280"/>
  <c r="BF280"/>
  <c r="T280"/>
  <c r="R280"/>
  <c r="P280"/>
  <c r="BI279"/>
  <c r="BH279"/>
  <c r="BG279"/>
  <c r="BF279"/>
  <c r="T279"/>
  <c r="R279"/>
  <c r="P279"/>
  <c r="BI277"/>
  <c r="BH277"/>
  <c r="BG277"/>
  <c r="BF277"/>
  <c r="T277"/>
  <c r="R277"/>
  <c r="P277"/>
  <c r="BI275"/>
  <c r="BH275"/>
  <c r="BG275"/>
  <c r="BF275"/>
  <c r="T275"/>
  <c r="R275"/>
  <c r="P275"/>
  <c r="BI274"/>
  <c r="BH274"/>
  <c r="BG274"/>
  <c r="BF274"/>
  <c r="T274"/>
  <c r="R274"/>
  <c r="P274"/>
  <c r="BI272"/>
  <c r="BH272"/>
  <c r="BG272"/>
  <c r="BF272"/>
  <c r="T272"/>
  <c r="R272"/>
  <c r="P272"/>
  <c r="BI270"/>
  <c r="BH270"/>
  <c r="BG270"/>
  <c r="BF270"/>
  <c r="T270"/>
  <c r="R270"/>
  <c r="P270"/>
  <c r="BI269"/>
  <c r="BH269"/>
  <c r="BG269"/>
  <c r="BF269"/>
  <c r="T269"/>
  <c r="R269"/>
  <c r="P269"/>
  <c r="BI268"/>
  <c r="BH268"/>
  <c r="BG268"/>
  <c r="BF268"/>
  <c r="T268"/>
  <c r="R268"/>
  <c r="P268"/>
  <c r="BI267"/>
  <c r="BH267"/>
  <c r="BG267"/>
  <c r="BF267"/>
  <c r="T267"/>
  <c r="R267"/>
  <c r="P267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60"/>
  <c r="BH260"/>
  <c r="BG260"/>
  <c r="BF260"/>
  <c r="T260"/>
  <c r="R260"/>
  <c r="P260"/>
  <c r="BI259"/>
  <c r="BH259"/>
  <c r="BG259"/>
  <c r="BF259"/>
  <c r="T259"/>
  <c r="R259"/>
  <c r="P259"/>
  <c r="BI257"/>
  <c r="BH257"/>
  <c r="BG257"/>
  <c r="BF257"/>
  <c r="T257"/>
  <c r="R257"/>
  <c r="P257"/>
  <c r="BI256"/>
  <c r="BH256"/>
  <c r="BG256"/>
  <c r="BF256"/>
  <c r="T256"/>
  <c r="R256"/>
  <c r="P256"/>
  <c r="BI254"/>
  <c r="BH254"/>
  <c r="BG254"/>
  <c r="BF254"/>
  <c r="T254"/>
  <c r="R254"/>
  <c r="P254"/>
  <c r="BI253"/>
  <c r="BH253"/>
  <c r="BG253"/>
  <c r="BF253"/>
  <c r="T253"/>
  <c r="R253"/>
  <c r="P253"/>
  <c r="BI252"/>
  <c r="BH252"/>
  <c r="BG252"/>
  <c r="BF252"/>
  <c r="T252"/>
  <c r="R252"/>
  <c r="P252"/>
  <c r="BI250"/>
  <c r="BH250"/>
  <c r="BG250"/>
  <c r="BF250"/>
  <c r="T250"/>
  <c r="R250"/>
  <c r="P250"/>
  <c r="BI249"/>
  <c r="BH249"/>
  <c r="BG249"/>
  <c r="BF249"/>
  <c r="T249"/>
  <c r="R249"/>
  <c r="P249"/>
  <c r="BI247"/>
  <c r="BH247"/>
  <c r="BG247"/>
  <c r="BF247"/>
  <c r="T247"/>
  <c r="R247"/>
  <c r="P247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39"/>
  <c r="BH239"/>
  <c r="BG239"/>
  <c r="BF239"/>
  <c r="T239"/>
  <c r="T238"/>
  <c r="R239"/>
  <c r="R238"/>
  <c r="P239"/>
  <c r="P238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4"/>
  <c r="BH204"/>
  <c r="BG204"/>
  <c r="BF204"/>
  <c r="T204"/>
  <c r="R204"/>
  <c r="P204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J90"/>
  <c r="J89"/>
  <c r="F89"/>
  <c r="F87"/>
  <c r="E85"/>
  <c r="J55"/>
  <c r="J54"/>
  <c r="F54"/>
  <c r="F52"/>
  <c r="E50"/>
  <c r="J18"/>
  <c r="E18"/>
  <c r="F55"/>
  <c r="J17"/>
  <c r="J12"/>
  <c r="J87"/>
  <c r="E7"/>
  <c r="E83"/>
  <c i="4" r="J39"/>
  <c r="J38"/>
  <c i="1" r="AY58"/>
  <c i="4" r="J37"/>
  <c i="1" r="AX58"/>
  <c i="4" r="BI121"/>
  <c r="BH121"/>
  <c r="BG121"/>
  <c r="BF121"/>
  <c r="T121"/>
  <c r="T120"/>
  <c r="R121"/>
  <c r="R120"/>
  <c r="P121"/>
  <c r="P120"/>
  <c r="BI118"/>
  <c r="BH118"/>
  <c r="BG118"/>
  <c r="BF118"/>
  <c r="T118"/>
  <c r="R118"/>
  <c r="P118"/>
  <c r="BI116"/>
  <c r="BH116"/>
  <c r="BG116"/>
  <c r="BF116"/>
  <c r="T116"/>
  <c r="R116"/>
  <c r="P116"/>
  <c r="BI113"/>
  <c r="BH113"/>
  <c r="BG113"/>
  <c r="BF113"/>
  <c r="T113"/>
  <c r="R113"/>
  <c r="P113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2"/>
  <c r="BH92"/>
  <c r="BG92"/>
  <c r="BF92"/>
  <c r="T92"/>
  <c r="R92"/>
  <c r="P92"/>
  <c r="J86"/>
  <c r="J85"/>
  <c r="F85"/>
  <c r="F83"/>
  <c r="E81"/>
  <c r="J59"/>
  <c r="J58"/>
  <c r="F58"/>
  <c r="F56"/>
  <c r="E54"/>
  <c r="J20"/>
  <c r="E20"/>
  <c r="F86"/>
  <c r="J19"/>
  <c r="J14"/>
  <c r="J56"/>
  <c r="E7"/>
  <c r="E77"/>
  <c i="3" r="J39"/>
  <c r="J38"/>
  <c i="1" r="AY57"/>
  <c i="3" r="J37"/>
  <c i="1" r="AX57"/>
  <c i="3" r="BI134"/>
  <c r="BH134"/>
  <c r="BG134"/>
  <c r="BF134"/>
  <c r="T134"/>
  <c r="T133"/>
  <c r="R134"/>
  <c r="R133"/>
  <c r="P134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1"/>
  <c r="BH111"/>
  <c r="BG111"/>
  <c r="BF111"/>
  <c r="T111"/>
  <c r="R111"/>
  <c r="P111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1"/>
  <c r="BH101"/>
  <c r="BG101"/>
  <c r="BF101"/>
  <c r="T101"/>
  <c r="R101"/>
  <c r="P101"/>
  <c r="BI98"/>
  <c r="BH98"/>
  <c r="BG98"/>
  <c r="BF98"/>
  <c r="T98"/>
  <c r="T97"/>
  <c r="R98"/>
  <c r="R97"/>
  <c r="P98"/>
  <c r="P97"/>
  <c r="BI95"/>
  <c r="BH95"/>
  <c r="BG95"/>
  <c r="BF95"/>
  <c r="T95"/>
  <c r="T94"/>
  <c r="R95"/>
  <c r="R94"/>
  <c r="P95"/>
  <c r="P94"/>
  <c r="J89"/>
  <c r="J88"/>
  <c r="F88"/>
  <c r="F86"/>
  <c r="E84"/>
  <c r="J59"/>
  <c r="J58"/>
  <c r="F58"/>
  <c r="F56"/>
  <c r="E54"/>
  <c r="J20"/>
  <c r="E20"/>
  <c r="F59"/>
  <c r="J19"/>
  <c r="J14"/>
  <c r="J56"/>
  <c r="E7"/>
  <c r="E80"/>
  <c i="2" r="J39"/>
  <c r="J38"/>
  <c i="1" r="AY56"/>
  <c i="2" r="J37"/>
  <c i="1" r="AX56"/>
  <c i="2" r="BI226"/>
  <c r="BH226"/>
  <c r="BG226"/>
  <c r="BF226"/>
  <c r="T226"/>
  <c r="R226"/>
  <c r="P226"/>
  <c r="BI224"/>
  <c r="BH224"/>
  <c r="BG224"/>
  <c r="BF224"/>
  <c r="T224"/>
  <c r="R224"/>
  <c r="P224"/>
  <c r="BI221"/>
  <c r="BH221"/>
  <c r="BG221"/>
  <c r="BF221"/>
  <c r="T221"/>
  <c r="R221"/>
  <c r="P221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5"/>
  <c r="BH215"/>
  <c r="BG215"/>
  <c r="BF215"/>
  <c r="T215"/>
  <c r="R215"/>
  <c r="P215"/>
  <c r="BI213"/>
  <c r="BH213"/>
  <c r="BG213"/>
  <c r="BF213"/>
  <c r="T213"/>
  <c r="R213"/>
  <c r="P213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6"/>
  <c r="BH206"/>
  <c r="BG206"/>
  <c r="BF206"/>
  <c r="T206"/>
  <c r="R206"/>
  <c r="P206"/>
  <c r="BI205"/>
  <c r="BH205"/>
  <c r="BG205"/>
  <c r="BF205"/>
  <c r="T205"/>
  <c r="R205"/>
  <c r="P205"/>
  <c r="BI203"/>
  <c r="BH203"/>
  <c r="BG203"/>
  <c r="BF203"/>
  <c r="T203"/>
  <c r="R203"/>
  <c r="P203"/>
  <c r="BI202"/>
  <c r="BH202"/>
  <c r="BG202"/>
  <c r="BF202"/>
  <c r="T202"/>
  <c r="R202"/>
  <c r="P202"/>
  <c r="BI200"/>
  <c r="BH200"/>
  <c r="BG200"/>
  <c r="BF200"/>
  <c r="T200"/>
  <c r="R200"/>
  <c r="P200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2"/>
  <c r="BH192"/>
  <c r="BG192"/>
  <c r="BF192"/>
  <c r="T192"/>
  <c r="R192"/>
  <c r="P192"/>
  <c r="BI190"/>
  <c r="BH190"/>
  <c r="BG190"/>
  <c r="BF190"/>
  <c r="T190"/>
  <c r="R190"/>
  <c r="P190"/>
  <c r="BI189"/>
  <c r="BH189"/>
  <c r="BG189"/>
  <c r="BF189"/>
  <c r="T189"/>
  <c r="R189"/>
  <c r="P189"/>
  <c r="BI187"/>
  <c r="BH187"/>
  <c r="BG187"/>
  <c r="BF187"/>
  <c r="T187"/>
  <c r="R187"/>
  <c r="P187"/>
  <c r="BI183"/>
  <c r="BH183"/>
  <c r="BG183"/>
  <c r="BF183"/>
  <c r="T183"/>
  <c r="T182"/>
  <c r="R183"/>
  <c r="R182"/>
  <c r="P183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8"/>
  <c r="BH168"/>
  <c r="BG168"/>
  <c r="BF168"/>
  <c r="T168"/>
  <c r="T167"/>
  <c r="R168"/>
  <c r="R167"/>
  <c r="P168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7"/>
  <c r="BH147"/>
  <c r="BG147"/>
  <c r="BF147"/>
  <c r="T147"/>
  <c r="R147"/>
  <c r="P147"/>
  <c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J94"/>
  <c r="J93"/>
  <c r="F93"/>
  <c r="F91"/>
  <c r="E89"/>
  <c r="J59"/>
  <c r="J58"/>
  <c r="F58"/>
  <c r="F56"/>
  <c r="E54"/>
  <c r="J20"/>
  <c r="E20"/>
  <c r="F94"/>
  <c r="J19"/>
  <c r="J14"/>
  <c r="J91"/>
  <c r="E7"/>
  <c r="E85"/>
  <c i="1" r="L50"/>
  <c r="AM50"/>
  <c r="AM49"/>
  <c r="L49"/>
  <c r="AM47"/>
  <c r="L47"/>
  <c r="L45"/>
  <c r="L44"/>
  <c i="2" r="J226"/>
  <c r="J108"/>
  <c r="BK215"/>
  <c r="BK224"/>
  <c r="BK210"/>
  <c r="BK203"/>
  <c r="J180"/>
  <c r="BK165"/>
  <c r="BK154"/>
  <c r="J145"/>
  <c r="BK132"/>
  <c r="BK124"/>
  <c i="3" r="BK113"/>
  <c r="J108"/>
  <c i="4" r="BK118"/>
  <c r="BK102"/>
  <c r="J113"/>
  <c i="5" r="BK306"/>
  <c r="J194"/>
  <c r="BK134"/>
  <c r="J98"/>
  <c r="J325"/>
  <c r="BK295"/>
  <c r="BK283"/>
  <c r="J172"/>
  <c r="BK106"/>
  <c r="J308"/>
  <c r="J279"/>
  <c r="BK247"/>
  <c r="J226"/>
  <c r="J174"/>
  <c r="J288"/>
  <c r="J242"/>
  <c r="J134"/>
  <c i="6" r="BK309"/>
  <c r="BK260"/>
  <c r="BK230"/>
  <c r="J134"/>
  <c r="J292"/>
  <c r="J262"/>
  <c r="BK249"/>
  <c r="BK216"/>
  <c r="J204"/>
  <c r="J120"/>
  <c r="J318"/>
  <c r="BK263"/>
  <c r="J234"/>
  <c r="J218"/>
  <c r="BK194"/>
  <c r="J122"/>
  <c i="7" r="BK108"/>
  <c r="BK99"/>
  <c r="J94"/>
  <c i="2" r="J173"/>
  <c r="BK156"/>
  <c r="BK144"/>
  <c r="J130"/>
  <c i="3" r="J131"/>
  <c r="J114"/>
  <c r="BK114"/>
  <c i="4" r="J94"/>
  <c r="BK113"/>
  <c i="5" r="BK312"/>
  <c r="BK244"/>
  <c r="BK172"/>
  <c r="J348"/>
  <c r="J291"/>
  <c r="J274"/>
  <c r="J168"/>
  <c r="BK104"/>
  <c r="J290"/>
  <c r="J244"/>
  <c r="BK176"/>
  <c r="J312"/>
  <c r="J287"/>
  <c r="J234"/>
  <c r="J164"/>
  <c r="J104"/>
  <c i="6" r="BK262"/>
  <c r="BK223"/>
  <c r="BK188"/>
  <c r="BK132"/>
  <c r="J312"/>
  <c r="J263"/>
  <c r="J214"/>
  <c r="BK154"/>
  <c r="BK296"/>
  <c r="BK240"/>
  <c r="J220"/>
  <c r="BK167"/>
  <c r="BK318"/>
  <c r="BK256"/>
  <c r="BK213"/>
  <c r="J158"/>
  <c r="J98"/>
  <c i="7" r="J92"/>
  <c i="2" r="BK226"/>
  <c r="BK106"/>
  <c r="BK118"/>
  <c r="BK209"/>
  <c r="J202"/>
  <c r="J190"/>
  <c r="BK175"/>
  <c r="J161"/>
  <c r="BK148"/>
  <c r="J136"/>
  <c i="3" r="J115"/>
  <c r="BK105"/>
  <c r="BK111"/>
  <c i="4" r="BK108"/>
  <c i="5" r="BK310"/>
  <c r="BK277"/>
  <c r="J198"/>
  <c r="J106"/>
  <c r="J296"/>
  <c r="J269"/>
  <c r="J213"/>
  <c r="BK144"/>
  <c r="J334"/>
  <c r="J286"/>
  <c r="BK242"/>
  <c r="J162"/>
  <c r="J124"/>
  <c r="J298"/>
  <c r="J249"/>
  <c r="BK193"/>
  <c r="J116"/>
  <c i="6" r="J266"/>
  <c r="BK226"/>
  <c r="BK204"/>
  <c r="BK136"/>
  <c r="J305"/>
  <c r="BK258"/>
  <c r="BK198"/>
  <c r="BK130"/>
  <c r="J290"/>
  <c r="J244"/>
  <c r="BK203"/>
  <c r="BK152"/>
  <c r="J116"/>
  <c r="BK294"/>
  <c r="BK229"/>
  <c r="BK192"/>
  <c r="BK148"/>
  <c i="7" r="BK88"/>
  <c r="BK90"/>
  <c i="2" r="BK221"/>
  <c r="J106"/>
  <c r="J114"/>
  <c r="BK208"/>
  <c r="J200"/>
  <c r="BK183"/>
  <c r="J177"/>
  <c r="J159"/>
  <c r="J144"/>
  <c r="BK126"/>
  <c i="3" r="BK110"/>
  <c r="J122"/>
  <c r="J98"/>
  <c i="4" r="J110"/>
  <c r="BK121"/>
  <c i="5" r="J345"/>
  <c r="BK298"/>
  <c r="BK262"/>
  <c r="J196"/>
  <c r="BK140"/>
  <c r="J108"/>
  <c r="J323"/>
  <c r="J270"/>
  <c r="J217"/>
  <c r="J154"/>
  <c r="BK108"/>
  <c r="BK330"/>
  <c r="J283"/>
  <c r="BK199"/>
  <c r="BK158"/>
  <c r="J268"/>
  <c r="J211"/>
  <c r="J114"/>
  <c i="6" r="BK292"/>
  <c r="J217"/>
  <c r="J192"/>
  <c r="BK124"/>
  <c r="J294"/>
  <c r="J243"/>
  <c r="BK202"/>
  <c r="J126"/>
  <c r="BK246"/>
  <c r="BK218"/>
  <c r="J177"/>
  <c r="BK102"/>
  <c r="BK275"/>
  <c r="BK247"/>
  <c r="J167"/>
  <c r="J108"/>
  <c i="7" r="J90"/>
  <c i="2" r="BK220"/>
  <c r="BK114"/>
  <c r="BK218"/>
  <c r="J206"/>
  <c r="J195"/>
  <c r="BK189"/>
  <c r="BK177"/>
  <c r="J148"/>
  <c r="J138"/>
  <c r="BK120"/>
  <c i="3" r="BK131"/>
  <c r="BK98"/>
  <c r="J118"/>
  <c i="5" r="BK323"/>
  <c r="BK296"/>
  <c r="J285"/>
  <c r="BK252"/>
  <c r="J176"/>
  <c r="BK122"/>
  <c r="J289"/>
  <c r="BK259"/>
  <c r="BK228"/>
  <c r="BK189"/>
  <c r="J158"/>
  <c r="J120"/>
  <c r="BK239"/>
  <c r="BK207"/>
  <c r="BK186"/>
  <c r="BK132"/>
  <c r="J314"/>
  <c r="BK266"/>
  <c r="BK203"/>
  <c i="6" r="J288"/>
  <c r="J246"/>
  <c r="BK214"/>
  <c r="J197"/>
  <c r="BK153"/>
  <c r="J100"/>
  <c r="J209"/>
  <c r="BK193"/>
  <c r="J162"/>
  <c r="BK197"/>
  <c r="BK156"/>
  <c r="BK110"/>
  <c r="BK303"/>
  <c r="J279"/>
  <c r="BK205"/>
  <c r="BK181"/>
  <c r="J112"/>
  <c i="7" r="BK107"/>
  <c r="J99"/>
  <c r="BK94"/>
  <c i="2" r="BK161"/>
  <c r="J150"/>
  <c r="BK136"/>
  <c r="J122"/>
  <c i="3" r="J134"/>
  <c r="J105"/>
  <c r="BK95"/>
  <c i="4" r="BK106"/>
  <c r="BK96"/>
  <c r="J92"/>
  <c i="5" r="J295"/>
  <c r="BK274"/>
  <c r="BK191"/>
  <c r="BK162"/>
  <c r="BK334"/>
  <c r="J281"/>
  <c r="BK226"/>
  <c r="BK184"/>
  <c r="J138"/>
  <c r="BK112"/>
  <c r="BK301"/>
  <c r="BK257"/>
  <c r="BK204"/>
  <c r="J336"/>
  <c r="BK270"/>
  <c r="BK214"/>
  <c r="BK154"/>
  <c i="6" r="J316"/>
  <c r="J240"/>
  <c r="BK206"/>
  <c r="BK150"/>
  <c r="J114"/>
  <c r="J276"/>
  <c r="BK244"/>
  <c r="J194"/>
  <c r="J132"/>
  <c r="BK281"/>
  <c r="J237"/>
  <c r="J213"/>
  <c r="J179"/>
  <c r="BK118"/>
  <c r="BK290"/>
  <c r="J248"/>
  <c r="J200"/>
  <c r="J152"/>
  <c r="BK134"/>
  <c i="7" r="J87"/>
  <c r="J97"/>
  <c r="BK89"/>
  <c i="2" r="J110"/>
  <c r="J116"/>
  <c r="J213"/>
  <c r="BK205"/>
  <c r="BK193"/>
  <c r="BK181"/>
  <c r="J171"/>
  <c r="J156"/>
  <c r="BK138"/>
  <c r="J124"/>
  <c i="3" r="BK122"/>
  <c r="J103"/>
  <c r="BK115"/>
  <c i="4" r="J121"/>
  <c r="BK98"/>
  <c i="5" r="BK300"/>
  <c r="BK264"/>
  <c r="BK230"/>
  <c r="J152"/>
  <c r="BK327"/>
  <c r="BK284"/>
  <c r="J230"/>
  <c r="J186"/>
  <c r="BK130"/>
  <c r="BK96"/>
  <c r="BK282"/>
  <c r="J228"/>
  <c r="J182"/>
  <c r="BK138"/>
  <c r="BK321"/>
  <c r="J267"/>
  <c r="BK213"/>
  <c r="BK160"/>
  <c i="6" r="J299"/>
  <c r="BK243"/>
  <c r="BK221"/>
  <c r="J175"/>
  <c r="BK94"/>
  <c r="J267"/>
  <c r="J203"/>
  <c r="J156"/>
  <c r="J96"/>
  <c r="BK267"/>
  <c r="J227"/>
  <c r="J188"/>
  <c r="J146"/>
  <c r="J319"/>
  <c r="J268"/>
  <c r="BK220"/>
  <c r="BK171"/>
  <c i="7" r="BK104"/>
  <c r="BK95"/>
  <c r="J105"/>
  <c i="2" r="J112"/>
  <c r="J102"/>
  <c r="J221"/>
  <c r="BK206"/>
  <c r="J193"/>
  <c r="J181"/>
  <c r="BK168"/>
  <c r="BK150"/>
  <c r="BK134"/>
  <c i="1" r="AS55"/>
  <c i="5" r="BK286"/>
  <c r="J250"/>
  <c r="J189"/>
  <c r="BK126"/>
  <c r="J337"/>
  <c r="BK287"/>
  <c r="J253"/>
  <c r="BK211"/>
  <c r="BK170"/>
  <c r="BK114"/>
  <c r="BK317"/>
  <c r="BK246"/>
  <c r="J193"/>
  <c r="J146"/>
  <c r="BK280"/>
  <c r="J221"/>
  <c r="J144"/>
  <c i="6" r="BK312"/>
  <c r="BK242"/>
  <c r="BK209"/>
  <c r="J140"/>
  <c r="BK92"/>
  <c r="BK264"/>
  <c r="BK215"/>
  <c r="BK160"/>
  <c r="J303"/>
  <c r="J254"/>
  <c r="J230"/>
  <c r="J210"/>
  <c r="BK165"/>
  <c r="BK319"/>
  <c r="BK266"/>
  <c r="BK199"/>
  <c r="J153"/>
  <c i="7" r="J101"/>
  <c r="J93"/>
  <c i="2" r="BK216"/>
  <c r="BK102"/>
  <c r="J209"/>
  <c r="BK200"/>
  <c r="J192"/>
  <c r="J183"/>
  <c r="BK171"/>
  <c r="BK159"/>
  <c r="BK128"/>
  <c i="3" r="BK125"/>
  <c r="J111"/>
  <c r="BK103"/>
  <c r="J95"/>
  <c i="4" r="J98"/>
  <c i="5" r="J301"/>
  <c r="BK292"/>
  <c r="BK256"/>
  <c r="BK209"/>
  <c r="BK142"/>
  <c r="J110"/>
  <c r="J275"/>
  <c r="J239"/>
  <c r="J203"/>
  <c r="BK146"/>
  <c r="BK325"/>
  <c r="J284"/>
  <c r="BK196"/>
  <c r="BK164"/>
  <c r="J100"/>
  <c r="BK308"/>
  <c r="J256"/>
  <c r="J191"/>
  <c r="J118"/>
  <c i="6" r="BK238"/>
  <c r="BK208"/>
  <c r="BK179"/>
  <c r="J110"/>
  <c r="J275"/>
  <c r="J199"/>
  <c r="J169"/>
  <c r="BK146"/>
  <c i="2" r="J134"/>
  <c i="3" r="J129"/>
  <c r="J125"/>
  <c i="4" r="BK100"/>
  <c i="5" r="J327"/>
  <c r="BK289"/>
  <c r="J254"/>
  <c r="BK150"/>
  <c r="BK339"/>
  <c r="BK285"/>
  <c r="J247"/>
  <c r="J201"/>
  <c r="J148"/>
  <c r="J321"/>
  <c r="BK281"/>
  <c r="J236"/>
  <c r="J184"/>
  <c r="J150"/>
  <c r="J102"/>
  <c r="J264"/>
  <c r="J209"/>
  <c r="J130"/>
  <c i="6" r="BK278"/>
  <c r="BK231"/>
  <c r="BK195"/>
  <c r="J138"/>
  <c r="J301"/>
  <c r="BK250"/>
  <c r="BK200"/>
  <c r="J165"/>
  <c r="J118"/>
  <c r="BK248"/>
  <c r="BK189"/>
  <c r="BK138"/>
  <c r="BK307"/>
  <c r="BK271"/>
  <c r="J224"/>
  <c r="BK190"/>
  <c i="7" r="BK103"/>
  <c r="J107"/>
  <c r="BK97"/>
  <c i="2" r="J215"/>
  <c r="BK100"/>
  <c r="BK112"/>
  <c r="J208"/>
  <c r="BK197"/>
  <c r="J187"/>
  <c r="J179"/>
  <c r="J165"/>
  <c r="BK142"/>
  <c r="J128"/>
  <c i="3" r="BK104"/>
  <c r="J127"/>
  <c i="4" r="J96"/>
  <c r="J112"/>
  <c r="J106"/>
  <c i="5" r="BK294"/>
  <c r="J246"/>
  <c r="BK166"/>
  <c r="J96"/>
  <c r="BK290"/>
  <c r="J252"/>
  <c r="BK198"/>
  <c r="BK152"/>
  <c r="BK110"/>
  <c r="J294"/>
  <c r="BK249"/>
  <c r="BK194"/>
  <c r="BK148"/>
  <c r="J310"/>
  <c r="J257"/>
  <c r="J207"/>
  <c r="BK98"/>
  <c i="6" r="J258"/>
  <c r="BK210"/>
  <c r="J142"/>
  <c r="BK112"/>
  <c r="J274"/>
  <c r="J231"/>
  <c r="BK173"/>
  <c r="BK120"/>
  <c r="J278"/>
  <c r="J238"/>
  <c r="J206"/>
  <c r="BK169"/>
  <c r="BK98"/>
  <c r="J285"/>
  <c r="J250"/>
  <c r="J208"/>
  <c r="BK128"/>
  <c r="J102"/>
  <c i="7" r="J108"/>
  <c i="2" r="BK213"/>
  <c r="BK108"/>
  <c r="J216"/>
  <c r="J218"/>
  <c r="J205"/>
  <c r="BK190"/>
  <c r="BK179"/>
  <c r="J163"/>
  <c r="BK147"/>
  <c r="BK130"/>
  <c i="3" r="J120"/>
  <c r="J104"/>
  <c r="BK120"/>
  <c i="4" r="BK104"/>
  <c r="J118"/>
  <c r="J104"/>
  <c i="5" r="J303"/>
  <c r="BK279"/>
  <c r="BK156"/>
  <c r="BK116"/>
  <c r="BK345"/>
  <c r="J292"/>
  <c r="J232"/>
  <c r="J187"/>
  <c r="BK128"/>
  <c r="J293"/>
  <c r="J259"/>
  <c r="J219"/>
  <c r="BK168"/>
  <c r="J306"/>
  <c r="BK254"/>
  <c r="J180"/>
  <c r="BK100"/>
  <c i="6" r="BK272"/>
  <c r="BK234"/>
  <c r="J198"/>
  <c r="BK158"/>
  <c r="J106"/>
  <c r="J272"/>
  <c r="BK237"/>
  <c r="J195"/>
  <c r="BK140"/>
  <c r="BK286"/>
  <c r="BK239"/>
  <c r="J202"/>
  <c r="J150"/>
  <c r="BK316"/>
  <c r="BK252"/>
  <c r="BK217"/>
  <c r="BK142"/>
  <c i="7" r="BK101"/>
  <c r="J103"/>
  <c i="2" r="BK110"/>
  <c r="BK104"/>
  <c r="BK116"/>
  <c r="J197"/>
  <c r="BK187"/>
  <c r="J175"/>
  <c r="BK163"/>
  <c r="J152"/>
  <c r="J142"/>
  <c i="3" r="J110"/>
  <c r="J106"/>
  <c r="BK129"/>
  <c i="4" r="J102"/>
  <c r="J116"/>
  <c r="J100"/>
  <c i="5" r="J266"/>
  <c r="BK236"/>
  <c r="J160"/>
  <c r="BK118"/>
  <c r="BK348"/>
  <c r="BK303"/>
  <c r="BK219"/>
  <c r="BK182"/>
  <c r="J132"/>
  <c r="BK337"/>
  <c r="BK291"/>
  <c r="BK260"/>
  <c r="J140"/>
  <c r="J339"/>
  <c r="BK272"/>
  <c r="BK215"/>
  <c r="J156"/>
  <c r="BK102"/>
  <c i="6" r="J270"/>
  <c r="J190"/>
  <c r="BK126"/>
  <c r="J307"/>
  <c r="BK268"/>
  <c r="J242"/>
  <c r="J128"/>
  <c r="BK108"/>
  <c r="BK305"/>
  <c r="BK299"/>
  <c r="BK283"/>
  <c r="BK274"/>
  <c r="J260"/>
  <c r="J247"/>
  <c r="J233"/>
  <c r="J221"/>
  <c r="J216"/>
  <c r="J212"/>
  <c r="J184"/>
  <c r="J171"/>
  <c r="J144"/>
  <c r="BK96"/>
  <c r="J286"/>
  <c r="BK270"/>
  <c r="J251"/>
  <c r="BK227"/>
  <c r="J160"/>
  <c r="BK144"/>
  <c r="BK100"/>
  <c i="7" r="J89"/>
  <c r="J88"/>
  <c r="BK87"/>
  <c i="2" r="J147"/>
  <c r="BK140"/>
  <c r="J126"/>
  <c i="3" r="BK118"/>
  <c r="BK106"/>
  <c r="BK101"/>
  <c i="4" r="BK116"/>
  <c r="BK110"/>
  <c i="5" r="J302"/>
  <c r="J280"/>
  <c r="J199"/>
  <c r="J347"/>
  <c r="J317"/>
  <c r="J260"/>
  <c r="J214"/>
  <c r="BK174"/>
  <c r="BK124"/>
  <c r="BK336"/>
  <c r="BK268"/>
  <c r="J223"/>
  <c r="J166"/>
  <c r="J136"/>
  <c r="J300"/>
  <c r="BK250"/>
  <c r="BK201"/>
  <c i="6" r="J296"/>
  <c r="BK251"/>
  <c r="BK212"/>
  <c r="BK162"/>
  <c r="BK104"/>
  <c r="J271"/>
  <c r="J235"/>
  <c r="BK175"/>
  <c r="J94"/>
  <c r="J264"/>
  <c r="J229"/>
  <c r="J205"/>
  <c r="J148"/>
  <c r="BK106"/>
  <c r="J283"/>
  <c r="BK233"/>
  <c r="J173"/>
  <c r="BK114"/>
  <c i="7" r="J104"/>
  <c r="BK93"/>
  <c i="2" r="J224"/>
  <c r="J104"/>
  <c r="J220"/>
  <c r="J203"/>
  <c r="BK192"/>
  <c r="BK180"/>
  <c r="J168"/>
  <c r="BK152"/>
  <c r="BK145"/>
  <c r="J132"/>
  <c r="J120"/>
  <c i="3" r="BK108"/>
  <c r="BK127"/>
  <c i="4" r="BK112"/>
  <c r="BK94"/>
  <c i="5" r="J330"/>
  <c r="BK288"/>
  <c r="BK253"/>
  <c r="BK187"/>
  <c r="J112"/>
  <c r="J319"/>
  <c r="J277"/>
  <c r="BK221"/>
  <c r="J178"/>
  <c r="J122"/>
  <c r="BK319"/>
  <c r="BK267"/>
  <c r="J215"/>
  <c r="BK341"/>
  <c r="BK275"/>
  <c r="BK217"/>
  <c r="BK136"/>
  <c i="6" r="BK279"/>
  <c r="BK235"/>
  <c r="J193"/>
  <c r="J130"/>
  <c r="BK285"/>
  <c r="J239"/>
  <c r="BK186"/>
  <c r="BK301"/>
  <c r="J249"/>
  <c r="J215"/>
  <c r="J181"/>
  <c r="BK122"/>
  <c r="J309"/>
  <c r="BK254"/>
  <c r="J154"/>
  <c r="BK116"/>
  <c i="7" r="BK105"/>
  <c r="J95"/>
  <c i="2" r="J100"/>
  <c r="J118"/>
  <c r="J210"/>
  <c r="BK202"/>
  <c r="BK195"/>
  <c r="J189"/>
  <c r="BK173"/>
  <c r="J154"/>
  <c r="J140"/>
  <c r="BK122"/>
  <c i="3" r="BK134"/>
  <c r="J101"/>
  <c r="J113"/>
  <c i="4" r="BK92"/>
  <c r="J108"/>
  <c i="5" r="BK314"/>
  <c r="BK293"/>
  <c r="BK269"/>
  <c r="BK232"/>
  <c r="J170"/>
  <c r="BK120"/>
  <c r="BK347"/>
  <c r="BK302"/>
  <c r="J282"/>
  <c r="BK223"/>
  <c r="BK180"/>
  <c r="J142"/>
  <c r="J341"/>
  <c r="J272"/>
  <c r="BK234"/>
  <c r="BK178"/>
  <c r="J126"/>
  <c r="J262"/>
  <c r="J204"/>
  <c r="J128"/>
  <c i="6" r="J252"/>
  <c r="BK224"/>
  <c r="BK184"/>
  <c r="J281"/>
  <c r="J256"/>
  <c r="BK177"/>
  <c r="J104"/>
  <c r="BK276"/>
  <c r="J223"/>
  <c r="J186"/>
  <c r="J136"/>
  <c r="BK288"/>
  <c r="J226"/>
  <c r="J189"/>
  <c r="J124"/>
  <c r="J92"/>
  <c i="7" r="BK92"/>
  <c i="2" l="1" r="R99"/>
  <c r="R149"/>
  <c r="R158"/>
  <c r="P170"/>
  <c r="T186"/>
  <c r="R199"/>
  <c r="T212"/>
  <c r="T223"/>
  <c i="3" r="T100"/>
  <c r="T93"/>
  <c r="T92"/>
  <c r="T117"/>
  <c r="T124"/>
  <c i="4" r="R91"/>
  <c r="P115"/>
  <c i="5" r="BK95"/>
  <c r="BK200"/>
  <c r="J200"/>
  <c r="J62"/>
  <c r="P206"/>
  <c r="P225"/>
  <c r="R241"/>
  <c r="R305"/>
  <c r="R316"/>
  <c r="P333"/>
  <c r="P332"/>
  <c r="R344"/>
  <c r="R343"/>
  <c i="6" r="P91"/>
  <c r="BK164"/>
  <c r="J164"/>
  <c r="J63"/>
  <c r="R183"/>
  <c i="2" r="P99"/>
  <c r="P98"/>
  <c r="P149"/>
  <c r="P158"/>
  <c r="R170"/>
  <c r="BK186"/>
  <c r="BK199"/>
  <c r="J199"/>
  <c r="J73"/>
  <c r="BK212"/>
  <c r="J212"/>
  <c r="J74"/>
  <c r="BK223"/>
  <c r="J223"/>
  <c r="J75"/>
  <c i="3" r="BK100"/>
  <c r="J100"/>
  <c r="J67"/>
  <c r="BK117"/>
  <c r="J117"/>
  <c r="J68"/>
  <c r="BK124"/>
  <c r="J124"/>
  <c r="J69"/>
  <c i="4" r="T91"/>
  <c r="R115"/>
  <c i="5" r="P95"/>
  <c r="P200"/>
  <c r="BK206"/>
  <c r="J206"/>
  <c r="J63"/>
  <c r="BK225"/>
  <c r="J225"/>
  <c r="J64"/>
  <c r="BK241"/>
  <c r="J241"/>
  <c r="J66"/>
  <c r="BK305"/>
  <c r="J305"/>
  <c r="J67"/>
  <c r="P316"/>
  <c r="BK333"/>
  <c r="J333"/>
  <c r="J71"/>
  <c r="BK344"/>
  <c r="J344"/>
  <c r="J73"/>
  <c i="6" r="T91"/>
  <c r="R155"/>
  <c r="R164"/>
  <c r="P183"/>
  <c r="P282"/>
  <c r="BK298"/>
  <c r="J298"/>
  <c r="J66"/>
  <c r="T298"/>
  <c r="R315"/>
  <c r="R314"/>
  <c i="7" r="BK86"/>
  <c r="P91"/>
  <c i="2" r="BK99"/>
  <c r="BK149"/>
  <c r="J149"/>
  <c r="J66"/>
  <c r="BK158"/>
  <c r="J158"/>
  <c r="J67"/>
  <c r="BK170"/>
  <c r="J170"/>
  <c r="J69"/>
  <c r="P186"/>
  <c r="P199"/>
  <c r="P212"/>
  <c r="P223"/>
  <c i="3" r="P100"/>
  <c r="R117"/>
  <c r="P124"/>
  <c i="4" r="P91"/>
  <c r="P90"/>
  <c r="P89"/>
  <c i="1" r="AU58"/>
  <c i="4" r="T115"/>
  <c i="5" r="T95"/>
  <c r="R200"/>
  <c r="T206"/>
  <c r="T225"/>
  <c r="T241"/>
  <c r="T305"/>
  <c r="T316"/>
  <c r="R333"/>
  <c r="R332"/>
  <c r="T344"/>
  <c r="T343"/>
  <c i="6" r="BK91"/>
  <c r="J91"/>
  <c r="J61"/>
  <c r="BK155"/>
  <c r="J155"/>
  <c r="J62"/>
  <c r="T155"/>
  <c r="T164"/>
  <c r="T183"/>
  <c r="R282"/>
  <c r="P298"/>
  <c r="P315"/>
  <c r="P314"/>
  <c i="7" r="R86"/>
  <c r="BK91"/>
  <c r="J91"/>
  <c r="J62"/>
  <c r="T91"/>
  <c r="P98"/>
  <c r="T98"/>
  <c r="R106"/>
  <c i="2" r="T99"/>
  <c r="T98"/>
  <c r="T149"/>
  <c r="T158"/>
  <c r="T170"/>
  <c r="R186"/>
  <c r="T199"/>
  <c r="R212"/>
  <c r="R223"/>
  <c i="3" r="R100"/>
  <c r="R93"/>
  <c r="R92"/>
  <c r="P117"/>
  <c r="R124"/>
  <c i="4" r="BK91"/>
  <c r="BK115"/>
  <c r="J115"/>
  <c r="J66"/>
  <c i="5" r="R95"/>
  <c r="R94"/>
  <c r="R93"/>
  <c r="T200"/>
  <c r="R206"/>
  <c r="R225"/>
  <c r="P241"/>
  <c r="P305"/>
  <c r="BK316"/>
  <c r="J316"/>
  <c r="J68"/>
  <c r="T333"/>
  <c r="T332"/>
  <c r="P344"/>
  <c r="P343"/>
  <c i="6" r="R91"/>
  <c r="P155"/>
  <c r="P164"/>
  <c r="BK183"/>
  <c r="J183"/>
  <c r="J64"/>
  <c r="BK282"/>
  <c r="J282"/>
  <c r="J65"/>
  <c r="T282"/>
  <c r="R298"/>
  <c r="BK315"/>
  <c r="BK314"/>
  <c r="J314"/>
  <c r="J68"/>
  <c r="T315"/>
  <c r="T314"/>
  <c i="7" r="P86"/>
  <c r="T86"/>
  <c r="R91"/>
  <c r="BK98"/>
  <c r="J98"/>
  <c r="J63"/>
  <c r="R98"/>
  <c r="BK106"/>
  <c r="J106"/>
  <c r="J64"/>
  <c r="P106"/>
  <c r="T106"/>
  <c i="5" r="BK238"/>
  <c r="J238"/>
  <c r="J65"/>
  <c i="3" r="BK94"/>
  <c r="J94"/>
  <c r="J65"/>
  <c r="BK97"/>
  <c r="J97"/>
  <c r="J66"/>
  <c r="BK133"/>
  <c r="J133"/>
  <c r="J70"/>
  <c i="2" r="BK167"/>
  <c r="J167"/>
  <c r="J68"/>
  <c r="BK182"/>
  <c r="J182"/>
  <c r="J70"/>
  <c i="4" r="BK120"/>
  <c r="J120"/>
  <c r="J67"/>
  <c i="6" r="BK311"/>
  <c r="J311"/>
  <c r="J67"/>
  <c i="5" r="BK329"/>
  <c r="J329"/>
  <c r="J69"/>
  <c i="6" r="J315"/>
  <c r="J69"/>
  <c i="7" r="J78"/>
  <c r="F81"/>
  <c r="BE87"/>
  <c r="BE90"/>
  <c r="BE99"/>
  <c r="BE101"/>
  <c r="BE105"/>
  <c r="BE108"/>
  <c r="E48"/>
  <c r="BE88"/>
  <c r="BE103"/>
  <c r="BE104"/>
  <c r="BE107"/>
  <c r="BE89"/>
  <c r="BE92"/>
  <c r="BE93"/>
  <c r="BE94"/>
  <c r="BE95"/>
  <c r="BE97"/>
  <c i="6" r="E79"/>
  <c r="BE92"/>
  <c r="BE108"/>
  <c r="BE120"/>
  <c r="BE122"/>
  <c r="BE138"/>
  <c r="BE160"/>
  <c r="BE162"/>
  <c r="BE167"/>
  <c r="BE175"/>
  <c r="BE177"/>
  <c r="BE184"/>
  <c r="BE195"/>
  <c r="BE197"/>
  <c r="BE202"/>
  <c r="BE203"/>
  <c r="BE214"/>
  <c r="BE221"/>
  <c r="BE224"/>
  <c r="BE230"/>
  <c r="BE234"/>
  <c r="BE235"/>
  <c r="BE237"/>
  <c r="BE238"/>
  <c r="BE240"/>
  <c r="BE242"/>
  <c r="BE243"/>
  <c r="BE258"/>
  <c r="BE260"/>
  <c r="BE263"/>
  <c r="BE264"/>
  <c r="BE272"/>
  <c r="BE276"/>
  <c r="BE292"/>
  <c r="BE294"/>
  <c r="BE305"/>
  <c r="BE312"/>
  <c r="BE316"/>
  <c r="BE318"/>
  <c r="BE319"/>
  <c i="5" r="J95"/>
  <c r="J61"/>
  <c i="6" r="BE96"/>
  <c r="BE100"/>
  <c r="BE114"/>
  <c r="BE124"/>
  <c r="BE126"/>
  <c r="BE128"/>
  <c r="BE130"/>
  <c r="BE132"/>
  <c r="BE140"/>
  <c r="BE146"/>
  <c r="BE153"/>
  <c r="BE158"/>
  <c r="BE173"/>
  <c r="BE192"/>
  <c r="BE194"/>
  <c r="BE198"/>
  <c r="BE199"/>
  <c r="BE209"/>
  <c r="BE226"/>
  <c r="BE231"/>
  <c r="BE252"/>
  <c r="BE256"/>
  <c r="BE262"/>
  <c r="BE268"/>
  <c r="BE270"/>
  <c r="BE278"/>
  <c r="BE288"/>
  <c r="BE309"/>
  <c r="F55"/>
  <c r="J83"/>
  <c r="BE98"/>
  <c r="BE104"/>
  <c r="BE110"/>
  <c r="BE112"/>
  <c r="BE134"/>
  <c r="BE136"/>
  <c r="BE142"/>
  <c r="BE148"/>
  <c r="BE150"/>
  <c r="BE152"/>
  <c r="BE154"/>
  <c r="BE156"/>
  <c r="BE165"/>
  <c r="BE179"/>
  <c r="BE188"/>
  <c r="BE189"/>
  <c r="BE190"/>
  <c r="BE204"/>
  <c r="BE206"/>
  <c r="BE208"/>
  <c r="BE210"/>
  <c r="BE212"/>
  <c r="BE213"/>
  <c r="BE216"/>
  <c r="BE217"/>
  <c r="BE220"/>
  <c r="BE223"/>
  <c r="BE229"/>
  <c r="BE233"/>
  <c r="BE239"/>
  <c r="BE247"/>
  <c r="BE248"/>
  <c r="BE251"/>
  <c r="BE266"/>
  <c r="BE275"/>
  <c r="BE279"/>
  <c r="BE286"/>
  <c r="BE296"/>
  <c r="BE299"/>
  <c r="BE94"/>
  <c r="BE102"/>
  <c r="BE106"/>
  <c r="BE116"/>
  <c r="BE118"/>
  <c r="BE144"/>
  <c r="BE169"/>
  <c r="BE171"/>
  <c r="BE181"/>
  <c r="BE186"/>
  <c r="BE193"/>
  <c r="BE200"/>
  <c r="BE205"/>
  <c r="BE215"/>
  <c r="BE218"/>
  <c r="BE227"/>
  <c r="BE244"/>
  <c r="BE246"/>
  <c r="BE249"/>
  <c r="BE250"/>
  <c r="BE254"/>
  <c r="BE267"/>
  <c r="BE271"/>
  <c r="BE274"/>
  <c r="BE281"/>
  <c r="BE283"/>
  <c r="BE285"/>
  <c r="BE290"/>
  <c r="BE301"/>
  <c r="BE303"/>
  <c r="BE307"/>
  <c i="4" r="J91"/>
  <c r="J65"/>
  <c i="5" r="E48"/>
  <c r="BE108"/>
  <c r="BE122"/>
  <c r="BE124"/>
  <c r="BE146"/>
  <c r="BE156"/>
  <c r="BE166"/>
  <c r="BE168"/>
  <c r="BE172"/>
  <c r="BE176"/>
  <c r="BE180"/>
  <c r="BE182"/>
  <c r="BE187"/>
  <c r="BE198"/>
  <c r="BE217"/>
  <c r="BE228"/>
  <c r="BE236"/>
  <c r="BE257"/>
  <c r="BE259"/>
  <c r="BE268"/>
  <c r="BE282"/>
  <c r="BE283"/>
  <c r="BE285"/>
  <c r="BE289"/>
  <c r="BE290"/>
  <c r="BE291"/>
  <c r="BE292"/>
  <c r="BE296"/>
  <c r="BE301"/>
  <c r="BE323"/>
  <c r="BE325"/>
  <c r="BE336"/>
  <c r="J52"/>
  <c r="F90"/>
  <c r="BE96"/>
  <c r="BE104"/>
  <c r="BE106"/>
  <c r="BE114"/>
  <c r="BE116"/>
  <c r="BE118"/>
  <c r="BE120"/>
  <c r="BE126"/>
  <c r="BE128"/>
  <c r="BE134"/>
  <c r="BE142"/>
  <c r="BE150"/>
  <c r="BE152"/>
  <c r="BE154"/>
  <c r="BE160"/>
  <c r="BE170"/>
  <c r="BE184"/>
  <c r="BE186"/>
  <c r="BE189"/>
  <c r="BE196"/>
  <c r="BE209"/>
  <c r="BE221"/>
  <c r="BE230"/>
  <c r="BE254"/>
  <c r="BE262"/>
  <c r="BE269"/>
  <c r="BE275"/>
  <c r="BE277"/>
  <c r="BE284"/>
  <c r="BE286"/>
  <c r="BE287"/>
  <c r="BE288"/>
  <c r="BE293"/>
  <c r="BE295"/>
  <c r="BE302"/>
  <c r="BE303"/>
  <c r="BE306"/>
  <c r="BE314"/>
  <c r="BE327"/>
  <c r="BE98"/>
  <c r="BE100"/>
  <c r="BE132"/>
  <c r="BE138"/>
  <c r="BE140"/>
  <c r="BE148"/>
  <c r="BE162"/>
  <c r="BE164"/>
  <c r="BE191"/>
  <c r="BE193"/>
  <c r="BE194"/>
  <c r="BE207"/>
  <c r="BE232"/>
  <c r="BE234"/>
  <c r="BE239"/>
  <c r="BE242"/>
  <c r="BE244"/>
  <c r="BE246"/>
  <c r="BE249"/>
  <c r="BE250"/>
  <c r="BE252"/>
  <c r="BE253"/>
  <c r="BE256"/>
  <c r="BE260"/>
  <c r="BE264"/>
  <c r="BE267"/>
  <c r="BE272"/>
  <c r="BE274"/>
  <c r="BE279"/>
  <c r="BE294"/>
  <c r="BE298"/>
  <c r="BE300"/>
  <c r="BE308"/>
  <c r="BE310"/>
  <c r="BE312"/>
  <c r="BE321"/>
  <c r="BE345"/>
  <c r="BE347"/>
  <c r="BE348"/>
  <c r="BE102"/>
  <c r="BE110"/>
  <c r="BE112"/>
  <c r="BE130"/>
  <c r="BE136"/>
  <c r="BE144"/>
  <c r="BE158"/>
  <c r="BE174"/>
  <c r="BE178"/>
  <c r="BE199"/>
  <c r="BE201"/>
  <c r="BE203"/>
  <c r="BE204"/>
  <c r="BE211"/>
  <c r="BE213"/>
  <c r="BE214"/>
  <c r="BE215"/>
  <c r="BE219"/>
  <c r="BE223"/>
  <c r="BE226"/>
  <c r="BE247"/>
  <c r="BE266"/>
  <c r="BE270"/>
  <c r="BE280"/>
  <c r="BE281"/>
  <c r="BE317"/>
  <c r="BE319"/>
  <c r="BE330"/>
  <c r="BE334"/>
  <c r="BE337"/>
  <c r="BE339"/>
  <c r="BE341"/>
  <c i="4" r="F59"/>
  <c r="J83"/>
  <c r="BE92"/>
  <c r="BE96"/>
  <c r="BE106"/>
  <c r="BE118"/>
  <c r="BE94"/>
  <c r="BE108"/>
  <c r="BE121"/>
  <c r="BE100"/>
  <c r="BE102"/>
  <c r="BE104"/>
  <c r="BE110"/>
  <c r="BE112"/>
  <c r="E50"/>
  <c r="BE98"/>
  <c r="BE113"/>
  <c r="BE116"/>
  <c i="2" r="J99"/>
  <c r="J65"/>
  <c i="3" r="E50"/>
  <c r="BE105"/>
  <c r="BE108"/>
  <c r="BE110"/>
  <c r="J86"/>
  <c r="BE113"/>
  <c r="BE115"/>
  <c r="BE118"/>
  <c i="2" r="J186"/>
  <c r="J72"/>
  <c i="3" r="F89"/>
  <c r="BE103"/>
  <c r="BE104"/>
  <c r="BE106"/>
  <c r="BE111"/>
  <c r="BE114"/>
  <c r="BE122"/>
  <c r="BE125"/>
  <c r="BE127"/>
  <c r="BE129"/>
  <c r="BE95"/>
  <c r="BE98"/>
  <c r="BE101"/>
  <c r="BE120"/>
  <c r="BE131"/>
  <c r="BE134"/>
  <c i="2" r="BE120"/>
  <c r="BE122"/>
  <c r="BE124"/>
  <c r="BE126"/>
  <c r="BE128"/>
  <c r="BE130"/>
  <c r="BE132"/>
  <c r="BE134"/>
  <c r="BE136"/>
  <c r="BE138"/>
  <c r="BE140"/>
  <c r="BE142"/>
  <c r="BE144"/>
  <c r="BE145"/>
  <c r="BE147"/>
  <c r="BE148"/>
  <c r="BE150"/>
  <c r="BE152"/>
  <c r="BE154"/>
  <c r="BE156"/>
  <c r="BE159"/>
  <c r="BE161"/>
  <c r="BE163"/>
  <c r="BE165"/>
  <c r="BE168"/>
  <c r="BE171"/>
  <c r="BE173"/>
  <c r="BE175"/>
  <c r="BE177"/>
  <c r="BE179"/>
  <c r="BE180"/>
  <c r="BE181"/>
  <c r="BE183"/>
  <c r="BE187"/>
  <c r="BE189"/>
  <c r="BE190"/>
  <c r="BE192"/>
  <c r="BE193"/>
  <c r="BE195"/>
  <c r="BE197"/>
  <c r="BE200"/>
  <c r="BE202"/>
  <c r="BE203"/>
  <c r="BE205"/>
  <c r="BE206"/>
  <c r="BE208"/>
  <c r="BE209"/>
  <c r="BE210"/>
  <c r="BE218"/>
  <c r="BE221"/>
  <c r="BE110"/>
  <c r="BE112"/>
  <c r="BE114"/>
  <c r="BE116"/>
  <c r="BE118"/>
  <c r="BE215"/>
  <c r="J56"/>
  <c r="F59"/>
  <c r="BE102"/>
  <c r="BE104"/>
  <c r="BE106"/>
  <c r="BE108"/>
  <c r="BE213"/>
  <c r="BE220"/>
  <c r="BE224"/>
  <c r="BE226"/>
  <c r="E50"/>
  <c r="BE100"/>
  <c r="BE216"/>
  <c r="J36"/>
  <c i="1" r="AW56"/>
  <c i="7" r="F34"/>
  <c i="1" r="BA61"/>
  <c i="3" r="F37"/>
  <c i="1" r="BB57"/>
  <c i="5" r="F36"/>
  <c i="1" r="BC59"/>
  <c i="2" r="F39"/>
  <c i="1" r="BD56"/>
  <c i="3" r="F38"/>
  <c i="1" r="BC57"/>
  <c i="3" r="F39"/>
  <c i="1" r="BD57"/>
  <c i="4" r="F38"/>
  <c i="1" r="BC58"/>
  <c i="6" r="F36"/>
  <c i="1" r="BC60"/>
  <c i="3" r="J36"/>
  <c i="1" r="AW57"/>
  <c i="6" r="J34"/>
  <c i="1" r="AW60"/>
  <c i="6" r="F37"/>
  <c i="1" r="BD60"/>
  <c i="6" r="F35"/>
  <c i="1" r="BB60"/>
  <c i="7" r="J34"/>
  <c i="1" r="AW61"/>
  <c i="4" r="F36"/>
  <c i="1" r="BA58"/>
  <c i="4" r="F39"/>
  <c i="1" r="BD58"/>
  <c i="7" r="F36"/>
  <c i="1" r="BC61"/>
  <c i="7" r="F37"/>
  <c i="1" r="BD61"/>
  <c i="2" r="F36"/>
  <c i="1" r="BA56"/>
  <c i="4" r="J36"/>
  <c i="1" r="AW58"/>
  <c i="4" r="F37"/>
  <c i="1" r="BB58"/>
  <c i="5" r="F37"/>
  <c i="1" r="BD59"/>
  <c i="5" r="J34"/>
  <c i="1" r="AW59"/>
  <c i="3" r="F36"/>
  <c i="1" r="BA57"/>
  <c i="5" r="F35"/>
  <c i="1" r="BB59"/>
  <c i="2" r="F38"/>
  <c i="1" r="BC56"/>
  <c i="6" r="F34"/>
  <c i="1" r="BA60"/>
  <c r="AS54"/>
  <c i="2" r="F37"/>
  <c i="1" r="BB56"/>
  <c i="5" r="F34"/>
  <c i="1" r="BA59"/>
  <c i="7" r="F35"/>
  <c i="1" r="BB61"/>
  <c i="3" l="1" r="P93"/>
  <c r="P92"/>
  <c i="1" r="AU57"/>
  <c i="4" r="BK90"/>
  <c r="J90"/>
  <c r="J64"/>
  <c i="2" r="R185"/>
  <c i="5" r="T94"/>
  <c r="T93"/>
  <c i="2" r="P185"/>
  <c r="P97"/>
  <c i="1" r="AU56"/>
  <c i="2" r="BK185"/>
  <c r="J185"/>
  <c r="J71"/>
  <c i="6" r="P90"/>
  <c r="P89"/>
  <c i="1" r="AU60"/>
  <c i="7" r="T85"/>
  <c r="T84"/>
  <c i="6" r="R90"/>
  <c r="R89"/>
  <c i="2" r="BK98"/>
  <c r="J98"/>
  <c r="J64"/>
  <c i="5" r="P94"/>
  <c r="P93"/>
  <c i="1" r="AU59"/>
  <c i="7" r="R85"/>
  <c r="R84"/>
  <c r="BK85"/>
  <c r="J85"/>
  <c r="J60"/>
  <c i="6" r="T90"/>
  <c r="T89"/>
  <c i="4" r="R90"/>
  <c r="R89"/>
  <c i="2" r="T185"/>
  <c r="T97"/>
  <c i="7" r="P85"/>
  <c r="P84"/>
  <c i="1" r="AU61"/>
  <c i="4" r="T90"/>
  <c r="T89"/>
  <c i="5" r="BK94"/>
  <c r="J94"/>
  <c r="J60"/>
  <c i="2" r="R98"/>
  <c r="R97"/>
  <c i="5" r="BK343"/>
  <c r="J343"/>
  <c r="J72"/>
  <c i="3" r="BK93"/>
  <c r="J93"/>
  <c r="J64"/>
  <c i="7" r="J86"/>
  <c r="J61"/>
  <c i="5" r="BK332"/>
  <c r="J332"/>
  <c r="J70"/>
  <c i="6" r="BK90"/>
  <c r="BK89"/>
  <c r="J89"/>
  <c i="2" r="J35"/>
  <c i="1" r="AV56"/>
  <c r="AT56"/>
  <c i="6" r="J30"/>
  <c i="1" r="AG60"/>
  <c i="3" r="J35"/>
  <c i="1" r="AV57"/>
  <c r="AT57"/>
  <c i="4" r="J35"/>
  <c i="1" r="AV58"/>
  <c r="AT58"/>
  <c i="2" r="F35"/>
  <c i="1" r="AZ56"/>
  <c r="BD55"/>
  <c i="6" r="J33"/>
  <c i="1" r="AV60"/>
  <c r="AT60"/>
  <c r="AN60"/>
  <c i="5" r="J33"/>
  <c i="1" r="AV59"/>
  <c r="AT59"/>
  <c r="AU55"/>
  <c r="AU54"/>
  <c i="3" r="F35"/>
  <c i="1" r="AZ57"/>
  <c i="6" r="F33"/>
  <c i="1" r="AZ60"/>
  <c r="BA55"/>
  <c r="AW55"/>
  <c i="4" r="F35"/>
  <c i="1" r="AZ58"/>
  <c i="7" r="F33"/>
  <c i="1" r="AZ61"/>
  <c r="BB55"/>
  <c r="AX55"/>
  <c r="BC55"/>
  <c r="AY55"/>
  <c i="5" r="F33"/>
  <c i="1" r="AZ59"/>
  <c i="7" r="J33"/>
  <c i="1" r="AV61"/>
  <c r="AT61"/>
  <c i="3" l="1" r="BK92"/>
  <c r="J92"/>
  <c r="J63"/>
  <c i="2" r="BK97"/>
  <c r="J97"/>
  <c r="J63"/>
  <c i="6" r="J59"/>
  <c r="J90"/>
  <c r="J60"/>
  <c i="7" r="BK84"/>
  <c r="J84"/>
  <c r="J59"/>
  <c i="5" r="BK93"/>
  <c r="J93"/>
  <c r="J59"/>
  <c i="4" r="BK89"/>
  <c r="J89"/>
  <c r="J63"/>
  <c i="6" r="J39"/>
  <c i="1" r="BA54"/>
  <c r="W30"/>
  <c r="BD54"/>
  <c r="W33"/>
  <c r="BB54"/>
  <c r="W31"/>
  <c r="AZ55"/>
  <c r="AV55"/>
  <c r="AT55"/>
  <c r="BC54"/>
  <c r="W32"/>
  <c i="7" l="1" r="J30"/>
  <c i="1" r="AG61"/>
  <c i="3" r="J32"/>
  <c i="1" r="AG57"/>
  <c i="5" r="J30"/>
  <c i="1" r="AG59"/>
  <c r="AN59"/>
  <c i="4" r="J32"/>
  <c i="1" r="AG58"/>
  <c i="2" r="J32"/>
  <c i="1" r="AG56"/>
  <c r="AN56"/>
  <c r="AX54"/>
  <c r="AY54"/>
  <c r="AZ54"/>
  <c r="W29"/>
  <c r="AW54"/>
  <c r="AK30"/>
  <c l="1" r="AN58"/>
  <c i="5" r="J39"/>
  <c i="7" r="J39"/>
  <c i="2" r="J41"/>
  <c i="4" r="J41"/>
  <c i="3" r="J41"/>
  <c i="1" r="AN57"/>
  <c r="AN61"/>
  <c r="AG55"/>
  <c r="AG54"/>
  <c r="AK26"/>
  <c r="AV54"/>
  <c r="AK29"/>
  <c r="AK35"/>
  <c l="1" r="AN5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<sst xmlns="http://schemas.openxmlformats.org/spreadsheetml/2006/main">
  <si>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</si>
  <si>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</si>
  <si>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</si>
  <si>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</si>
  <si>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</si>
  <si>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{5811b02e-d9ac-4257-8285-4656ad38ebe8}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</si>
  <si>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</si>
  <si>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</si>
  <si>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</si>
  <si>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</si>
  <si>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</si>
  <si>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</si>
  <si>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</si>
  <si>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</si>
  <si>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2024-07-11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</si>
  <si>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</si>
  <si>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</si>
  <si>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vírového separátoru ul.Polenská, Jihlava</t>
  </si>
  <si>
    <t>KSO:</t>
  </si>
  <si>
    <t/>
  </si>
  <si>
    <t>CC-CZ:</t>
  </si>
  <si>
    <t>Místo:</t>
  </si>
  <si>
    <t>Jihlava</t>
  </si>
  <si>
    <t>Datum:</t>
  </si>
  <si>
    <t>11. 7. 2024</t>
  </si>
  <si>
    <t>Zadavatel:</t>
  </si>
  <si>
    <t>IČ:</t>
  </si>
  <si>
    <t>Statutární město Jihlava</t>
  </si>
  <si>
    <t>DIČ:</t>
  </si>
  <si>
    <t>Uchazeč:</t>
  </si>
  <si>
    <t>Vyplň údaj</t>
  </si>
  <si>
    <t>Projektant:</t>
  </si>
  <si>
    <t>AQA-CLEAN ing.Josef Novotný</t>
  </si>
  <si>
    <t>True</t>
  </si>
  <si>
    <t>Zpracovatel:</t>
  </si>
  <si>
    <t>Martin Lang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</si>
  <si>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</si>
  <si>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</si>
  <si>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</si>
  <si>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</si>
  <si>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</si>
  <si>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</si>
  <si>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</si>
  <si>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</si>
  <si>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</si>
  <si>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</si>
  <si>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</si>
  <si>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</si>
  <si>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</si>
  <si>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</si>
  <si>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</si>
  <si>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</si>
  <si>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</si>
  <si>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</si>
  <si>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</si>
  <si>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</si>
  <si>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</si>
  <si>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</si>
  <si>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</si>
  <si>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</si>
  <si>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</si>
  <si>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</si>
  <si>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</si>
  <si>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</si>
  <si>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</si>
  <si>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</si>
  <si>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</si>
  <si>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</si>
  <si>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</si>
  <si>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</si>
  <si>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</si>
  <si>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</si>
  <si>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</si>
  <si>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</si>
  <si>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</si>
  <si>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</si>
  <si>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SO01</t>
  </si>
  <si>
    <t>Rekonstrukce objektu separátoru</t>
  </si>
  <si>
    <t>STA</t>
  </si>
  <si>
    <t>1</t>
  </si>
  <si>
    <t>{29dde2a8-4f65-4109-9a72-5e8b265b46bd}</t>
  </si>
  <si>
    <t>2</t>
  </si>
  <si>
    <t>/</t>
  </si>
  <si>
    <t>D.1.3</t>
  </si>
  <si>
    <t>Vírový separátor</t>
  </si>
  <si>
    <t>Soupis</t>
  </si>
  <si>
    <t>{85fb04cc-d152-43d5-973a-3e7992b947c5}</t>
  </si>
  <si>
    <t>D.1.5</t>
  </si>
  <si>
    <t>Oplocení</t>
  </si>
  <si>
    <t>{e54453a7-b2ea-483e-9868-77f5dca73a85}</t>
  </si>
  <si>
    <t>D.1.6</t>
  </si>
  <si>
    <t>Zpevněná plocha</t>
  </si>
  <si>
    <t>{4e69e7ad-4640-4b0f-8033-3699cb110f17}</t>
  </si>
  <si>
    <t>SO02</t>
  </si>
  <si>
    <t>Zkapacitnění úseku stoky B</t>
  </si>
  <si>
    <t>{a8f64578-6822-4545-a5bc-d88ed8e6f298}</t>
  </si>
  <si>
    <t>SO03</t>
  </si>
  <si>
    <t>Přeložka vodovodního řadu</t>
  </si>
  <si>
    <t>{d1f3b544-87b0-42f2-ad67-fc178b041c38}</t>
  </si>
  <si>
    <t>Ostatní</t>
  </si>
  <si>
    <t>vedlejší náklady</t>
  </si>
  <si>
    <t>VON</t>
  </si>
  <si>
    <t>{78bcb64b-c555-405a-b0cb-2e5231393e8c}</t>
  </si>
  <si>
    <t>KRYCÍ LIST SOUPISU PRACÍ</t>
  </si>
  <si>
    <t>Objekt:</t>
  </si>
  <si>
    <t>SO01 - Rekonstrukce objektu separátoru</t>
  </si>
  <si>
    <t>Soupis:</t>
  </si>
  <si>
    <t>D.1.3 - Vírový separátor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</si>
  <si>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</si>
  <si>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</si>
  <si>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</si>
  <si>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</si>
  <si>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</si>
  <si>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</si>
  <si>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</si>
  <si>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</si>
  <si>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8 - Trubní vedení</t>
  </si>
  <si>
    <t xml:space="preserve">    9 - Ostatní konstrukce a práce, bourání</t>
  </si>
  <si>
    <t xml:space="preserve">    998 - Přesun hmot</t>
  </si>
  <si>
    <t>PSV - Práce a dodávky PSV</t>
  </si>
  <si>
    <t xml:space="preserve">    715 - Izolace proti chemickým vlivům</t>
  </si>
  <si>
    <t xml:space="preserve">    741 - Elektroinstalace - silnoproud</t>
  </si>
  <si>
    <t xml:space="preserve">    767 - Konstrukce zámečnické</t>
  </si>
  <si>
    <t xml:space="preserve">    783 - Dokončovací práce - nátěry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</si>
  <si>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</si>
  <si>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</si>
  <si>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</si>
  <si>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</si>
  <si>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</si>
  <si>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</si>
  <si>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</si>
  <si>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</si>
  <si>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</si>
  <si>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</si>
  <si>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</si>
  <si>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</si>
  <si>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</si>
  <si>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</si>
  <si>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</si>
  <si>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</si>
  <si>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</si>
  <si>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</si>
  <si>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121151103</t>
  </si>
  <si>
    <t>Sejmutí ornice strojně při souvislé ploše do 100 m2, tl. vrstvy do 200 mm</t>
  </si>
  <si>
    <t>m2</t>
  </si>
  <si>
    <t>4</t>
  </si>
  <si>
    <t>2109826963</t>
  </si>
  <si>
    <t>Online PSC</t>
  </si>
  <si>
    <t>https://podminky.urs.cz/item/CS_URS_2024_01/121151103</t>
  </si>
  <si>
    <t>131251104</t>
  </si>
  <si>
    <t>Hloubení nezapažených jam a zářezů strojně s urovnáním dna do předepsaného profilu a spádu v hornině třídy těžitelnosti I skupiny 3 přes 100 do 500 m3</t>
  </si>
  <si>
    <t>m3</t>
  </si>
  <si>
    <t>169221615</t>
  </si>
  <si>
    <t>https://podminky.urs.cz/item/CS_URS_2024_01/131251104</t>
  </si>
  <si>
    <t>3</t>
  </si>
  <si>
    <t>131351104</t>
  </si>
  <si>
    <t>Hloubení nezapažených jam a zářezů strojně s urovnáním dna do předepsaného profilu a spádu v hornině třídy těžitelnosti II skupiny 4 přes 100 do 500 m3</t>
  </si>
  <si>
    <t>1133014521</t>
  </si>
  <si>
    <t>https://podminky.urs.cz/item/CS_URS_2024_01/131351104</t>
  </si>
  <si>
    <t>131451104</t>
  </si>
  <si>
    <t>Hloubení nezapažených jam a zářezů strojně s urovnáním dna do předepsaného profilu a spádu v hornině třídy těžitelnosti II skupiny 5 přes 100 do 500 m3</t>
  </si>
  <si>
    <t>-2132009723</t>
  </si>
  <si>
    <t>https://podminky.urs.cz/item/CS_URS_2024_01/131451104</t>
  </si>
  <si>
    <t>5</t>
  </si>
  <si>
    <t>131551104</t>
  </si>
  <si>
    <t>Hloubení nezapažených jam a zářezů strojně s urovnáním dna do předepsaného profilu a spádu v hornině třídy těžitelnosti III skupiny 6 přes 100 do 500 m3</t>
  </si>
  <si>
    <t>634680838</t>
  </si>
  <si>
    <t>https://podminky.urs.cz/item/CS_URS_2024_01/131551104</t>
  </si>
  <si>
    <t>6</t>
  </si>
  <si>
    <t>138511101</t>
  </si>
  <si>
    <t>Dolamování zapažených nebo nezapažených hloubených vykopávek jam nebo zářezů, ve vrstvě tl. do 1 000 mm v hornině třídy těžitelnosti III skupiny 6</t>
  </si>
  <si>
    <t>1154598997</t>
  </si>
  <si>
    <t>https://podminky.urs.cz/item/CS_URS_2024_01/138511101</t>
  </si>
  <si>
    <t>7</t>
  </si>
  <si>
    <t>162651112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</si>
  <si>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</si>
  <si>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2129024927</t>
  </si>
  <si>
    <t>https://podminky.urs.cz/item/CS_URS_2024_01/162651112</t>
  </si>
  <si>
    <t>8</t>
  </si>
  <si>
    <t>162651132</t>
  </si>
  <si>
    <t>Vodorovné přemístění výkopku nebo sypaniny po suchu na obvyklém dopravním prostředku, bez naložení výkopku, avšak se složením bez rozhrnutí z horniny třídy těžitelnosti II skupiny 4 a 5 na vzdálenost přes 4 000 do 5 000 m</t>
  </si>
  <si>
    <t>-1796875625</t>
  </si>
  <si>
    <t>https://podminky.urs.cz/item/CS_URS_2024_01/162651132</t>
  </si>
  <si>
    <t>9</t>
  </si>
  <si>
    <t>162651152</t>
  </si>
  <si>
    <t>Vodorovné přemístění výkopku nebo sypaniny po suchu na obvyklém dopravním prostředku, bez naložení výkopku, avšak se složením bez rozhrnutí z horniny třídy těžitelnosti III skupiny 6 a 7 na vzdálenost přes 4 000 do 5 000 m</t>
  </si>
  <si>
    <t>-1169216667</t>
  </si>
  <si>
    <t>https://podminky.urs.cz/item/CS_URS_2024_01/162651152</t>
  </si>
  <si>
    <t>10</t>
  </si>
  <si>
    <t>162751137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</si>
  <si>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</si>
  <si>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-65082485</t>
  </si>
  <si>
    <t>https://podminky.urs.cz/item/CS_URS_2024_01/162751137</t>
  </si>
  <si>
    <t>11</t>
  </si>
  <si>
    <t>162751139</t>
  </si>
  <si>
    <t>Vodorovné přemístění výkopku nebo sypaniny po suchu na obvyklém dopravním prostředku, bez naložení výkopku, avšak se složením bez rozhrnutí z horniny třídy těžitelnosti II skupiny 4 a 5 na vzdálenost Příplatek k ceně za každých dalších i započatých 1 000 m</t>
  </si>
  <si>
    <t>386264217</t>
  </si>
  <si>
    <t>https://podminky.urs.cz/item/CS_URS_2024_01/162751139</t>
  </si>
  <si>
    <t>162751157</t>
  </si>
  <si>
    <t>Vodorovné přemístění výkopku nebo sypaniny po suchu na obvyklém dopravním prostředku, bez naložení výkopku, avšak se složením bez rozhrnutí z horniny třídy těžitelnosti III skupiny 6 a 7 na vzdálenost přes 9 000 do 10 000 m</t>
  </si>
  <si>
    <t>-1532583958</t>
  </si>
  <si>
    <t>https://podminky.urs.cz/item/CS_URS_2024_01/162751157</t>
  </si>
  <si>
    <t>13</t>
  </si>
  <si>
    <t>162751159</t>
  </si>
  <si>
    <t>Vodorovné přemístění výkopku nebo sypaniny po suchu na obvyklém dopravním prostředku, bez naložení výkopku, avšak se složením bez rozhrnutí z horniny třídy těžitelnosti III skupiny 6 a 7 na vzdálenost Příplatek k ceně za každých dalších i započatých 1 000 m</t>
  </si>
  <si>
    <t>38661626</t>
  </si>
  <si>
    <t>https://podminky.urs.cz/item/CS_URS_2024_01/162751159</t>
  </si>
  <si>
    <t>14</t>
  </si>
  <si>
    <t>167151101</t>
  </si>
  <si>
    <t>Nakládání, skládání a překládání neulehlého výkopku nebo sypaniny strojně nakládání, množství do 100 m3, z horniny třídy těžitelnosti I, skupiny 1 až 3</t>
  </si>
  <si>
    <t>1716203032</t>
  </si>
  <si>
    <t>https://podminky.urs.cz/item/CS_URS_2024_01/167151101</t>
  </si>
  <si>
    <t>15</t>
  </si>
  <si>
    <t>167151102</t>
  </si>
  <si>
    <t>Nakládání, skládání a překládání neulehlého výkopku nebo sypaniny strojně nakládání, množství do 100 m3, z horniny třídy těžitelnosti II, skupiny 4 a 5</t>
  </si>
  <si>
    <t>1865734900</t>
  </si>
  <si>
    <t>https://podminky.urs.cz/item/CS_URS_2024_01/167151102</t>
  </si>
  <si>
    <t>16</t>
  </si>
  <si>
    <t>167151103</t>
  </si>
  <si>
    <t>Nakládání, skládání a překládání neulehlého výkopku nebo sypaniny strojně nakládání, množství do 100 m3, z horniny třídy těžitelnosti III, skupiny 6 a 7</t>
  </si>
  <si>
    <t>-1553075834</t>
  </si>
  <si>
    <t>https://podminky.urs.cz/item/CS_URS_2024_01/167151103</t>
  </si>
  <si>
    <t>17</t>
  </si>
  <si>
    <t>171201221</t>
  </si>
  <si>
    <t>Poplatek za uložení stavebního odpadu na skládce (skládkovné) zeminy a kamení zatříděného do Katalogu odpadů pod kódem 17 05 04</t>
  </si>
  <si>
    <t>t</t>
  </si>
  <si>
    <t>1184967056</t>
  </si>
  <si>
    <t>https://podminky.urs.cz/item/CS_URS_2024_01/171201221</t>
  </si>
  <si>
    <t>18</t>
  </si>
  <si>
    <t>171251201</t>
  </si>
  <si>
    <t>Uložení sypaniny na skládky nebo meziskládky bez hutnění s upravením uložené sypaniny do předepsaného tvaru</t>
  </si>
  <si>
    <t>1237675111</t>
  </si>
  <si>
    <t>https://podminky.urs.cz/item/CS_URS_2024_01/171251201</t>
  </si>
  <si>
    <t>19</t>
  </si>
  <si>
    <t>174111101</t>
  </si>
  <si>
    <t>Zásyp sypaninou z jakékoliv horniny ručně s uložením výkopku ve vrstvách se zhutněním jam, šachet, rýh nebo kolem objektů v těchto vykopávkách</t>
  </si>
  <si>
    <t>-1367773132</t>
  </si>
  <si>
    <t>https://podminky.urs.cz/item/CS_URS_2024_01/174111101</t>
  </si>
  <si>
    <t>20</t>
  </si>
  <si>
    <t>181111111</t>
  </si>
  <si>
    <t>Plošná úprava terénu v zemině skupiny 1 až 4 s urovnáním povrchu bez doplnění ornice souvislé plochy do 500 m2 při nerovnostech terénu přes 50 do 100 mm v rovině nebo na svahu do 1:5</t>
  </si>
  <si>
    <t>-859195503</t>
  </si>
  <si>
    <t>https://podminky.urs.cz/item/CS_URS_2024_01/181111111</t>
  </si>
  <si>
    <t>181311103</t>
  </si>
  <si>
    <t>Rozprostření a urovnání ornice v rovině nebo ve svahu sklonu do 1:5 ručně při souvislé ploše, tl. vrstvy do 200 mm</t>
  </si>
  <si>
    <t>-424475059</t>
  </si>
  <si>
    <t>https://podminky.urs.cz/item/CS_URS_2024_01/181311103</t>
  </si>
  <si>
    <t>22</t>
  </si>
  <si>
    <t>181411131</t>
  </si>
  <si>
    <t>Založení trávníku na půdě předem připravené plochy do 1000 m2 výsevem včetně utažení parkového v rovině nebo na svahu do 1:5</t>
  </si>
  <si>
    <t>-1089978477</t>
  </si>
  <si>
    <t>https://podminky.urs.cz/item/CS_URS_2024_01/181411131</t>
  </si>
  <si>
    <t>23</t>
  </si>
  <si>
    <t>M</t>
  </si>
  <si>
    <t>00572410</t>
  </si>
  <si>
    <t>osivo směs travní parková</t>
  </si>
  <si>
    <t>kg</t>
  </si>
  <si>
    <t>1782141248</t>
  </si>
  <si>
    <t>24</t>
  </si>
  <si>
    <t>181912112</t>
  </si>
  <si>
    <t>Úprava pláně vyrovnáním výškových rozdílů ručně v hornině třídy těžitelnosti I skupiny 3 se zhutněním</t>
  </si>
  <si>
    <t>1989255473</t>
  </si>
  <si>
    <t>https://podminky.urs.cz/item/CS_URS_2024_01/181912112</t>
  </si>
  <si>
    <t>25</t>
  </si>
  <si>
    <t>Rz001</t>
  </si>
  <si>
    <t>Třídění výkopku na zeminu vhodnou pro zpětný zásyp</t>
  </si>
  <si>
    <t>-499073889</t>
  </si>
  <si>
    <t>26</t>
  </si>
  <si>
    <t>Rz002</t>
  </si>
  <si>
    <t>Zabezpečení zemníku dočasné skládky</t>
  </si>
  <si>
    <t>1386094818</t>
  </si>
  <si>
    <t>Svislé a kompletní konstrukce</t>
  </si>
  <si>
    <t>27</t>
  </si>
  <si>
    <t>380326343</t>
  </si>
  <si>
    <t>Kompletní konstrukce čistíren odpadních vod, nádrží, vodojemů, kanálů z betonu železového bez výztuže a bednění pro konstrukce bílých van tř. C 30/37, tl. přes 300 mm</t>
  </si>
  <si>
    <t>1589690032</t>
  </si>
  <si>
    <t>https://podminky.urs.cz/item/CS_URS_2024_01/380326343</t>
  </si>
  <si>
    <t>28</t>
  </si>
  <si>
    <t>380356241</t>
  </si>
  <si>
    <t>Bednění kompletních konstrukcí čistíren odpadních vod, nádrží, vodojemů, kanálů konstrukcí neomítaných z betonu prostého nebo železového ploch zaoblených zřízení</t>
  </si>
  <si>
    <t>-1590521735</t>
  </si>
  <si>
    <t>https://podminky.urs.cz/item/CS_URS_2024_01/380356241</t>
  </si>
  <si>
    <t>29</t>
  </si>
  <si>
    <t>380356242</t>
  </si>
  <si>
    <t>Bednění kompletních konstrukcí čistíren odpadních vod, nádrží, vodojemů, kanálů konstrukcí neomítaných z betonu prostého nebo železového ploch zaoblených odstranění</t>
  </si>
  <si>
    <t>1634569217</t>
  </si>
  <si>
    <t>https://podminky.urs.cz/item/CS_URS_2024_01/380356242</t>
  </si>
  <si>
    <t>30</t>
  </si>
  <si>
    <t>380361006</t>
  </si>
  <si>
    <t>Výztuž kompletních konstrukcí čistíren odpadních vod, nádrží, vodojemů, kanálů z oceli 10 505 (R) nebo BSt 500</t>
  </si>
  <si>
    <t>2122233857</t>
  </si>
  <si>
    <t>https://podminky.urs.cz/item/CS_URS_2024_01/380361006</t>
  </si>
  <si>
    <t>Vodorovné konstrukce</t>
  </si>
  <si>
    <t>31</t>
  </si>
  <si>
    <t>451541111</t>
  </si>
  <si>
    <t>Lože pod potrubí, stoky a drobné objekty v otevřeném výkopu ze štěrkodrtě 0-63 mm</t>
  </si>
  <si>
    <t>-49090778</t>
  </si>
  <si>
    <t>https://podminky.urs.cz/item/CS_URS_2024_01/451541111</t>
  </si>
  <si>
    <t>32</t>
  </si>
  <si>
    <t>452311131</t>
  </si>
  <si>
    <t>Podkladní a zajišťovací konstrukce z betonu prostého v otevřeném výkopu bez zvýšených nároků na prostředí desky pod potrubí, stoky a drobné objekty z betonu tř. C 12/15</t>
  </si>
  <si>
    <t>-284437881</t>
  </si>
  <si>
    <t>https://podminky.urs.cz/item/CS_URS_2024_01/452311131</t>
  </si>
  <si>
    <t>33</t>
  </si>
  <si>
    <t>452351111</t>
  </si>
  <si>
    <t>Bednění podkladních a zajišťovacích konstrukcí v otevřeném výkopu desek nebo sedlových loží pod potrubí, stoky a drobné objekty zřízení</t>
  </si>
  <si>
    <t>1021878449</t>
  </si>
  <si>
    <t>https://podminky.urs.cz/item/CS_URS_2024_01/452351111</t>
  </si>
  <si>
    <t>34</t>
  </si>
  <si>
    <t>452351112</t>
  </si>
  <si>
    <t>Bednění podkladních a zajišťovacích konstrukcí v otevřeném výkopu desek nebo sedlových loží pod potrubí, stoky a drobné objekty odstranění</t>
  </si>
  <si>
    <t>1938129922</t>
  </si>
  <si>
    <t>https://podminky.urs.cz/item/CS_URS_2024_01/452351112</t>
  </si>
  <si>
    <t>Trubní vedení</t>
  </si>
  <si>
    <t>35</t>
  </si>
  <si>
    <t>894201161</t>
  </si>
  <si>
    <t>Ostatní konstrukce na trubním vedení z prostého betonu dno šachet tloušťky přes 200 mm z betonu se zvýšenými nároky na prostředí tř. C 30/37</t>
  </si>
  <si>
    <t>-70644144</t>
  </si>
  <si>
    <t>https://podminky.urs.cz/item/CS_URS_2024_01/894201161</t>
  </si>
  <si>
    <t>Ostatní konstrukce a práce, bourání</t>
  </si>
  <si>
    <t>36</t>
  </si>
  <si>
    <t>953334315</t>
  </si>
  <si>
    <t>Kombinovaný těsnící pás do pracovních spar betonových konstrukcí PVC pás s bobtnavým kruhovým profilem šířky 150 mm</t>
  </si>
  <si>
    <t>m</t>
  </si>
  <si>
    <t>1720272940</t>
  </si>
  <si>
    <t>https://podminky.urs.cz/item/CS_URS_2024_01/953334315</t>
  </si>
  <si>
    <t>37</t>
  </si>
  <si>
    <t>962052211</t>
  </si>
  <si>
    <t>Bourání zdiva železobetonového nadzákladového, objemu přes 1 m3</t>
  </si>
  <si>
    <t>2041393644</t>
  </si>
  <si>
    <t>https://podminky.urs.cz/item/CS_URS_2024_01/962052211</t>
  </si>
  <si>
    <t>38</t>
  </si>
  <si>
    <t>977151136</t>
  </si>
  <si>
    <t>Jádrové vrty diamantovými korunkami do stavebních materiálů (železobetonu, betonu, cihel, obkladů, dlažeb, kamene) průměru přes 600 do 650 mm</t>
  </si>
  <si>
    <t>-903659645</t>
  </si>
  <si>
    <t>https://podminky.urs.cz/item/CS_URS_2024_01/977151136</t>
  </si>
  <si>
    <t>39</t>
  </si>
  <si>
    <t>977151149</t>
  </si>
  <si>
    <t>Jádrové vrty diamantovými korunkami do stavebních materiálů (železobetonu, betonu, cihel, obkladů, dlažeb, kamene) průměru přes 1 150 do 1 200 mm</t>
  </si>
  <si>
    <t>-535370485</t>
  </si>
  <si>
    <t>https://podminky.urs.cz/item/CS_URS_2024_01/977151149</t>
  </si>
  <si>
    <t>40</t>
  </si>
  <si>
    <t>990100R00</t>
  </si>
  <si>
    <t>Utěsnění prostupu stěny vírového separátoru - vodoubobtnajicí profil (příp.vodoubobtanjící tmel), prostor kolem potrubí zalit cementovou zálivkovou maltou s expanzivními účinky, prostup pr.600mm, potrubí DN300mm, tl.stěny 400mm</t>
  </si>
  <si>
    <t>kus</t>
  </si>
  <si>
    <t>1567437732</t>
  </si>
  <si>
    <t>41</t>
  </si>
  <si>
    <t>990100R01</t>
  </si>
  <si>
    <t>Utěsnění prostupu stěny vírového separátoru - vodoubobtnajicí profil (příp.vodoubobtanjící tmel), prostor kolem potrubí zalit cementovou zálivkovou maltou s expanzivními účinky, prostup pr.1200mm, potrubí DN800mm, tl.stěny 400mm</t>
  </si>
  <si>
    <t>1993907347</t>
  </si>
  <si>
    <t>42</t>
  </si>
  <si>
    <t>990100R02</t>
  </si>
  <si>
    <t>Utěsnění prostupu stěny vírového separátoru - vodoubobtnajicí profil (příp.vodoubobtanjící tmel), prostor kolem potrubí zalit cementovou zálivkovou maltou s expanzivními účinky, prostup pr.1200mm, potrubí DN1000mm, tl.stěny 400mm</t>
  </si>
  <si>
    <t>362160584</t>
  </si>
  <si>
    <t>998</t>
  </si>
  <si>
    <t>Přesun hmot</t>
  </si>
  <si>
    <t>43</t>
  </si>
  <si>
    <t>998271301</t>
  </si>
  <si>
    <t>Přesun hmot pro kanalizace (stoky) hloubené monolitické z betonu nebo železobetonu v otevřeném výkopu dopravní vzdálenost do 15 m</t>
  </si>
  <si>
    <t>958598111</t>
  </si>
  <si>
    <t>https://podminky.urs.cz/item/CS_URS_2024_01/998271301</t>
  </si>
  <si>
    <t>PSV</t>
  </si>
  <si>
    <t>Práce a dodávky PSV</t>
  </si>
  <si>
    <t>715</t>
  </si>
  <si>
    <t>Izolace proti chemickým vlivům</t>
  </si>
  <si>
    <t>44</t>
  </si>
  <si>
    <t>715174012</t>
  </si>
  <si>
    <t>Provedení izolace stavebních konstrukcí speciální obklady nádrží, kanálů nebo šachet do tmelů, s úpravou spár čedičovými tl. 25 až 40 mm</t>
  </si>
  <si>
    <t>870165013</t>
  </si>
  <si>
    <t>https://podminky.urs.cz/item/CS_URS_2024_01/715174012</t>
  </si>
  <si>
    <t>45</t>
  </si>
  <si>
    <t>63232811</t>
  </si>
  <si>
    <t>dlaždice z taveného čediče průmyslové jemný rastr 250x250x22mm</t>
  </si>
  <si>
    <t>145775428</t>
  </si>
  <si>
    <t>46</t>
  </si>
  <si>
    <t>715174022</t>
  </si>
  <si>
    <t>Provedení izolace stavebních konstrukcí speciální dlažbami do tmelů, s úpravou spár čedičovými tl. 25 až 40 mm</t>
  </si>
  <si>
    <t>-1185040428</t>
  </si>
  <si>
    <t>https://podminky.urs.cz/item/CS_URS_2024_01/715174022</t>
  </si>
  <si>
    <t>47</t>
  </si>
  <si>
    <t>2120106352</t>
  </si>
  <si>
    <t>48</t>
  </si>
  <si>
    <t>715189011</t>
  </si>
  <si>
    <t>Příplatek k cenám provedení izolace stavebních konstrukcí za ztíženou montáž při provádění izolací obkladů, vyzdívek, přizdívek nebo dlažeb na členitých plochách</t>
  </si>
  <si>
    <t>589490833</t>
  </si>
  <si>
    <t>https://podminky.urs.cz/item/CS_URS_2024_01/715189011</t>
  </si>
  <si>
    <t>49</t>
  </si>
  <si>
    <t>715189013</t>
  </si>
  <si>
    <t>Příplatek k cenám provedení izolace stavebních konstrukcí za ztíženou montáž při provádění izolací obkladů, vyzdívek, přizdívek nebo dlažeb při rozsahu celkové výměry do 30 m2 na objektu</t>
  </si>
  <si>
    <t>-1964502834</t>
  </si>
  <si>
    <t>https://podminky.urs.cz/item/CS_URS_2024_01/715189013</t>
  </si>
  <si>
    <t>50</t>
  </si>
  <si>
    <t>998715101</t>
  </si>
  <si>
    <t>Přesun hmot pro izolace proti chemickým vlivům stanovený z hmotnosti přesunovaného materiálu vodorovná dopravní vzdálenost do 50 m základní v objektech výšky do 6 m</t>
  </si>
  <si>
    <t>1483792259</t>
  </si>
  <si>
    <t>https://podminky.urs.cz/item/CS_URS_2024_01/998715101</t>
  </si>
  <si>
    <t>741</t>
  </si>
  <si>
    <t>Elektroinstalace - silnoproud</t>
  </si>
  <si>
    <t>51</t>
  </si>
  <si>
    <t>741410021</t>
  </si>
  <si>
    <t>Montáž uzemňovacího vedení s upevněním, propojením a připojením pomocí svorek v zemi s izolací spojů pásku průřezu do 120 mm2 v městské zástavbě</t>
  </si>
  <si>
    <t>776952590</t>
  </si>
  <si>
    <t>https://podminky.urs.cz/item/CS_URS_2024_01/741410021</t>
  </si>
  <si>
    <t>52</t>
  </si>
  <si>
    <t>35442062</t>
  </si>
  <si>
    <t>pás zemnící 30x4mm FeZn</t>
  </si>
  <si>
    <t>-1274875325</t>
  </si>
  <si>
    <t>53</t>
  </si>
  <si>
    <t>741410041</t>
  </si>
  <si>
    <t>Montáž uzemňovacího vedení s upevněním, propojením a připojením pomocí svorek v zemi s izolací spojů drátu nebo lana Ø do 10 mm v městské zástavbě</t>
  </si>
  <si>
    <t>-1060277552</t>
  </si>
  <si>
    <t>https://podminky.urs.cz/item/CS_URS_2024_01/741410041</t>
  </si>
  <si>
    <t>54</t>
  </si>
  <si>
    <t>35441073</t>
  </si>
  <si>
    <t>drát D 10mm FeZn</t>
  </si>
  <si>
    <t>804578770</t>
  </si>
  <si>
    <t>55</t>
  </si>
  <si>
    <t>741420022</t>
  </si>
  <si>
    <t>Montáž hromosvodného vedení svorek se 3 a více šrouby</t>
  </si>
  <si>
    <t>-732479053</t>
  </si>
  <si>
    <t>https://podminky.urs.cz/item/CS_URS_2024_01/741420022</t>
  </si>
  <si>
    <t>56</t>
  </si>
  <si>
    <t>35441986</t>
  </si>
  <si>
    <t>svorka odbočovací a spojovací pro pásek 30x4mm, FeZn</t>
  </si>
  <si>
    <t>1768300941</t>
  </si>
  <si>
    <t>57</t>
  </si>
  <si>
    <t>35441996</t>
  </si>
  <si>
    <t>svorka odbočovací a spojovací pro spojování kruhových a páskových vodičů, FeZn</t>
  </si>
  <si>
    <t>1465815262</t>
  </si>
  <si>
    <t>58</t>
  </si>
  <si>
    <t>998741101</t>
  </si>
  <si>
    <t>Přesun hmot pro silnoproud stanovený z hmotnosti přesunovaného materiálu vodorovná dopravní vzdálenost do 50 m základní v objektech výšky do 6 m</t>
  </si>
  <si>
    <t>-1478647828</t>
  </si>
  <si>
    <t>https://podminky.urs.cz/item/CS_URS_2024_01/998741101</t>
  </si>
  <si>
    <t>767</t>
  </si>
  <si>
    <t>Konstrukce zámečnické</t>
  </si>
  <si>
    <t>59</t>
  </si>
  <si>
    <t>767591011</t>
  </si>
  <si>
    <t>Montáž výrobků z kompozitů podlah nebo podest z pochůzných skládaných roštů hmotnosti do 15 kg/m2</t>
  </si>
  <si>
    <t>-2116828310</t>
  </si>
  <si>
    <t>https://podminky.urs.cz/item/CS_URS_2024_01/767591011</t>
  </si>
  <si>
    <t>60</t>
  </si>
  <si>
    <t>63126011R</t>
  </si>
  <si>
    <t>zakrytí plnými kompozitními deskami, pochůzné A15</t>
  </si>
  <si>
    <t>-1496998968</t>
  </si>
  <si>
    <t>61</t>
  </si>
  <si>
    <t>767591801</t>
  </si>
  <si>
    <t>Demontáž výrobků z kompozitů podlah nebo podest</t>
  </si>
  <si>
    <t>-1827148591</t>
  </si>
  <si>
    <t>https://podminky.urs.cz/item/CS_URS_2024_01/767591801</t>
  </si>
  <si>
    <t>62</t>
  </si>
  <si>
    <t>767991002</t>
  </si>
  <si>
    <t>Montáž výrobků z kompozitů pomocné nebo nosné konstrukce z profilů hmotnosti přes 1 do 2,5 kg/m</t>
  </si>
  <si>
    <t>-348732294</t>
  </si>
  <si>
    <t>https://podminky.urs.cz/item/CS_URS_2024_01/767991002</t>
  </si>
  <si>
    <t>63</t>
  </si>
  <si>
    <t>63126100</t>
  </si>
  <si>
    <t>profil kompozitní I 115x70/5mm</t>
  </si>
  <si>
    <t>388230107</t>
  </si>
  <si>
    <t>64</t>
  </si>
  <si>
    <t>998767101</t>
  </si>
  <si>
    <t>Přesun hmot pro zámečnické konstrukce stanovený z hmotnosti přesunovaného materiálu vodorovná dopravní vzdálenost do 50 m základní v objektech výšky do 6 m</t>
  </si>
  <si>
    <t>-1926926206</t>
  </si>
  <si>
    <t>https://podminky.urs.cz/item/CS_URS_2024_01/998767101</t>
  </si>
  <si>
    <t>783</t>
  </si>
  <si>
    <t>Dokončovací práce - nátěry</t>
  </si>
  <si>
    <t>65</t>
  </si>
  <si>
    <t>783933161</t>
  </si>
  <si>
    <t>Penetrační nátěr betonových podlah pórovitých ( např. z cihelné dlažby, betonu apod.) epoxidový</t>
  </si>
  <si>
    <t>441387087</t>
  </si>
  <si>
    <t>https://podminky.urs.cz/item/CS_URS_2024_01/783933161</t>
  </si>
  <si>
    <t>66</t>
  </si>
  <si>
    <t>783937163</t>
  </si>
  <si>
    <t>Krycí (uzavírací) nátěr betonových podlah dvojnásobný epoxidový rozpouštědlový</t>
  </si>
  <si>
    <t>-1433610231</t>
  </si>
  <si>
    <t>https://podminky.urs.cz/item/CS_URS_2024_01/783937163</t>
  </si>
  <si>
    <t>D.1.5 - Oplocení</t>
  </si>
  <si>
    <t xml:space="preserve">    2 - Zakládání</t>
  </si>
  <si>
    <t xml:space="preserve">    997 - Přesun sutě</t>
  </si>
  <si>
    <t>133212811</t>
  </si>
  <si>
    <t>Hloubení nezapažených šachet ručně v horninách třídy těžitelnosti I skupiny 3, půdorysná plocha výkopu do 4 m2</t>
  </si>
  <si>
    <t>544365370</t>
  </si>
  <si>
    <t>https://podminky.urs.cz/item/CS_URS_2024_01/133212811</t>
  </si>
  <si>
    <t>Zakládání</t>
  </si>
  <si>
    <t>275313511</t>
  </si>
  <si>
    <t>Základy z betonu prostého patky a bloky z betonu kamenem neprokládaného tř. C 12/15</t>
  </si>
  <si>
    <t>1048334169</t>
  </si>
  <si>
    <t>https://podminky.urs.cz/item/CS_URS_2024_01/275313511</t>
  </si>
  <si>
    <t>338171123</t>
  </si>
  <si>
    <t>Montáž sloupků a vzpěr plotových ocelových trubkových nebo profilovaných výšky přes 2 do 2,6 m se zabetonováním do 0,08 m3 do připravených jamek</t>
  </si>
  <si>
    <t>-1965221925</t>
  </si>
  <si>
    <t>https://podminky.urs.cz/item/CS_URS_2024_01/338171123</t>
  </si>
  <si>
    <t>55342262</t>
  </si>
  <si>
    <t>sloupek plotový koncový Pz a komaxitový 2350/48x1,5mm</t>
  </si>
  <si>
    <t>2081675688</t>
  </si>
  <si>
    <t>55342189</t>
  </si>
  <si>
    <t>plotová profilovaná vzpěra D 30-40mm dl 2,0-2,5m bez hlavy a objímky pro svařované pletivo v návinu povrchová úprava Pz a komaxit</t>
  </si>
  <si>
    <t>-997562015</t>
  </si>
  <si>
    <t>55342194</t>
  </si>
  <si>
    <t>hlava plotové vzpěry D 30-40mm pro svařované pletivo v návinu povrchová úprava Pz a komaxit</t>
  </si>
  <si>
    <t>305563942</t>
  </si>
  <si>
    <t>348101250</t>
  </si>
  <si>
    <t>Osazení vrat nebo vrátek k oplocení na sloupky ocelové, plochy jednotlivě přes 8 do 10 m2</t>
  </si>
  <si>
    <t>-215044674</t>
  </si>
  <si>
    <t>https://podminky.urs.cz/item/CS_URS_2024_01/348101250</t>
  </si>
  <si>
    <t>348401130</t>
  </si>
  <si>
    <t>Montáž oplocení z pletiva strojového s napínacími dráty přes 1,6 do 2,0 m</t>
  </si>
  <si>
    <t>-689106160</t>
  </si>
  <si>
    <t>https://podminky.urs.cz/item/CS_URS_2024_01/348401130</t>
  </si>
  <si>
    <t>31327506</t>
  </si>
  <si>
    <t>pletivo drátěné plastifikované se čtvercovými oky 50/2,7 mm v 1800mm</t>
  </si>
  <si>
    <t>766705214</t>
  </si>
  <si>
    <t>348401350</t>
  </si>
  <si>
    <t>Montáž oplocení z pletiva rozvinutí, uchycení a napnutí drátu napínacího</t>
  </si>
  <si>
    <t>-260532934</t>
  </si>
  <si>
    <t>https://podminky.urs.cz/item/CS_URS_2024_01/348401350</t>
  </si>
  <si>
    <t>15619100</t>
  </si>
  <si>
    <t>drát kruhový poplastovaný napínací 2,5/3,5mm</t>
  </si>
  <si>
    <t>779760506</t>
  </si>
  <si>
    <t>31324827.1</t>
  </si>
  <si>
    <t>napínák na drát povrchová úprava žár. zinek + nátěr</t>
  </si>
  <si>
    <t>-1031966880</t>
  </si>
  <si>
    <t>348401360</t>
  </si>
  <si>
    <t>Montáž oplocení z pletiva rozvinutí, uchycení a napnutí drátu přiháčkování pletiva k napínacímu drátu</t>
  </si>
  <si>
    <t>-2130618782</t>
  </si>
  <si>
    <t>https://podminky.urs.cz/item/CS_URS_2024_01/348401360</t>
  </si>
  <si>
    <t>966071711</t>
  </si>
  <si>
    <t>Bourání plotových sloupků a vzpěr ocelových trubkových nebo profilovaných výšky do 2,50 m zabetonovaných</t>
  </si>
  <si>
    <t>1918485781</t>
  </si>
  <si>
    <t>https://podminky.urs.cz/item/CS_URS_2024_01/966071711</t>
  </si>
  <si>
    <t>966071822</t>
  </si>
  <si>
    <t>Rozebrání oplocení z pletiva drátěného se čtvercovými oky, výšky přes 1,6 do 2,0 m</t>
  </si>
  <si>
    <t>-325958162</t>
  </si>
  <si>
    <t>https://podminky.urs.cz/item/CS_URS_2024_01/966071822</t>
  </si>
  <si>
    <t>966073812</t>
  </si>
  <si>
    <t>Rozebrání vrat a vrátek k oplocení plochy jednotlivě přes 6 do 10 m2</t>
  </si>
  <si>
    <t>1713680526</t>
  </si>
  <si>
    <t>https://podminky.urs.cz/item/CS_URS_2024_01/966073812</t>
  </si>
  <si>
    <t>997</t>
  </si>
  <si>
    <t>Přesun sutě</t>
  </si>
  <si>
    <t>997013111</t>
  </si>
  <si>
    <t>Vnitrostaveništní doprava suti a vybouraných hmot vodorovně do 50 m s naložením základní pro budovy a haly výšky do 6 m</t>
  </si>
  <si>
    <t>-822802535</t>
  </si>
  <si>
    <t>https://podminky.urs.cz/item/CS_URS_2024_01/997013111</t>
  </si>
  <si>
    <t>997013501</t>
  </si>
  <si>
    <t>Odvoz suti a vybouraných hmot na skládku nebo meziskládku se složením, na vzdálenost do 1 km</t>
  </si>
  <si>
    <t>1823563068</t>
  </si>
  <si>
    <t>https://podminky.urs.cz/item/CS_URS_2024_01/997013501</t>
  </si>
  <si>
    <t>997013509</t>
  </si>
  <si>
    <t>Odvoz suti a vybouraných hmot na skládku nebo meziskládku se složením, na vzdálenost Příplatek k ceně za každý další započatý 1 km přes 1 km</t>
  </si>
  <si>
    <t>1167644056</t>
  </si>
  <si>
    <t>https://podminky.urs.cz/item/CS_URS_2024_01/997013509</t>
  </si>
  <si>
    <t>997013631</t>
  </si>
  <si>
    <t>Poplatek za uložení stavebního odpadu na skládce (skládkovné) směsného stavebního a demoličního zatříděného do Katalogu odpadů pod kódem 17 09 04</t>
  </si>
  <si>
    <t>1155880005</t>
  </si>
  <si>
    <t>https://podminky.urs.cz/item/CS_URS_2024_01/997013631</t>
  </si>
  <si>
    <t>998232110</t>
  </si>
  <si>
    <t>Přesun hmot pro oplocení se svislou nosnou konstrukcí zděnou z cihel, tvárnic, bloků, popř. kovovou nebo dřevěnou vodorovná dopravní vzdálenost do 50 m, pro oplocení výšky do 3 m</t>
  </si>
  <si>
    <t>1184327711</t>
  </si>
  <si>
    <t>https://podminky.urs.cz/item/CS_URS_2024_01/998232110</t>
  </si>
  <si>
    <t>D.1.6 - Zpevněná plocha</t>
  </si>
  <si>
    <t xml:space="preserve">    5 - Komunikace pozemní</t>
  </si>
  <si>
    <t>-827363983</t>
  </si>
  <si>
    <t>122251101</t>
  </si>
  <si>
    <t>Odkopávky a prokopávky nezapažené strojně v hornině třídy těžitelnosti I skupiny 3 do 20 m3</t>
  </si>
  <si>
    <t>-129672346</t>
  </si>
  <si>
    <t>https://podminky.urs.cz/item/CS_URS_2024_01/122251101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</si>
  <si>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</si>
  <si>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</si>
  <si>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-1784328988</t>
  </si>
  <si>
    <t>https://podminky.urs.cz/item/CS_URS_2024_01/162751117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</si>
  <si>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</si>
  <si>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</si>
  <si>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-1034717055</t>
  </si>
  <si>
    <t>https://podminky.urs.cz/item/CS_URS_2024_01/162751119</t>
  </si>
  <si>
    <t>-795102870</t>
  </si>
  <si>
    <t>393899526</t>
  </si>
  <si>
    <t>-1831499209</t>
  </si>
  <si>
    <t>-2011477867</t>
  </si>
  <si>
    <t>-687738596</t>
  </si>
  <si>
    <t>1991712624</t>
  </si>
  <si>
    <t>1479986512</t>
  </si>
  <si>
    <t>-1644717715</t>
  </si>
  <si>
    <t>Komunikace pozemní</t>
  </si>
  <si>
    <t>564831011</t>
  </si>
  <si>
    <t>Podklad ze štěrkodrti ŠD s rozprostřením a zhutněním plochy jednotlivě do 100 m2, po zhutnění tl. 100 mm</t>
  </si>
  <si>
    <t>1278958459</t>
  </si>
  <si>
    <t>https://podminky.urs.cz/item/CS_URS_2024_01/564831011</t>
  </si>
  <si>
    <t>564962111</t>
  </si>
  <si>
    <t>Podklad z mechanicky zpevněného kameniva MZK (minerální beton) s rozprostřením a s hutněním, po zhutnění tl. 200 mm</t>
  </si>
  <si>
    <t>409482808</t>
  </si>
  <si>
    <t>https://podminky.urs.cz/item/CS_URS_2024_01/564962111</t>
  </si>
  <si>
    <t>998225111</t>
  </si>
  <si>
    <t>Přesun hmot pro komunikace s krytem z kameniva, monolitickým betonovým nebo živičným dopravní vzdálenost do 200 m jakékoliv délky objektu</t>
  </si>
  <si>
    <t>-1642402952</t>
  </si>
  <si>
    <t>https://podminky.urs.cz/item/CS_URS_2024_01/998225111</t>
  </si>
  <si>
    <t>SO02 - Zkapacitnění úseku stoky B</t>
  </si>
  <si>
    <t xml:space="preserve">    6 - Úpravy povrchů, podlahy a osazování výplní</t>
  </si>
  <si>
    <t>M - Práce a dodávky M</t>
  </si>
  <si>
    <t xml:space="preserve">    46-M - Zemní práce při extr.mont.pracích</t>
  </si>
  <si>
    <t>113107164</t>
  </si>
  <si>
    <t>Odstranění podkladů nebo krytů strojně plochy jednotlivě přes 50 m2 do 200 m2 s přemístěním hmot na skládku na vzdálenost do 20 m nebo s naložením na dopravní prostředek z kameniva hrubého drceného, o tl. vrstvy přes 300 do 400 mm</t>
  </si>
  <si>
    <t>-741451297</t>
  </si>
  <si>
    <t>https://podminky.urs.cz/item/CS_URS_2024_01/113107164</t>
  </si>
  <si>
    <t>113107342</t>
  </si>
  <si>
    <t>Odstranění podkladů nebo krytů strojně plochy jednotlivě do 50 m2 s přemístěním hmot na skládku na vzdálenost do 3 m nebo s naložením na dopravní prostředek živičných, o tl. vrstvy přes 50 do 100 mm</t>
  </si>
  <si>
    <t>-1784828426</t>
  </si>
  <si>
    <t>https://podminky.urs.cz/item/CS_URS_2024_01/113107342</t>
  </si>
  <si>
    <t>113154123</t>
  </si>
  <si>
    <t>Frézování živičného podkladu nebo krytu s naložením na dopravní prostředek plochy do 500 m2 bez překážek v trase pruhu šířky přes 0,5 m do 1 m, tloušťky vrstvy 50 mm</t>
  </si>
  <si>
    <t>983161448</t>
  </si>
  <si>
    <t>https://podminky.urs.cz/item/CS_URS_2024_01/113154123</t>
  </si>
  <si>
    <t>119001405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</si>
  <si>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plastového, jmenovité světlosti DN do 200 mm</t>
  </si>
  <si>
    <t>1594170336</t>
  </si>
  <si>
    <t>https://podminky.urs.cz/item/CS_URS_2024_01/119001405</t>
  </si>
  <si>
    <t>119001412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</si>
  <si>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betonového, kameninového nebo železobetonového, světlosti DN přes 200 do 500 mm</t>
  </si>
  <si>
    <t>1729024452</t>
  </si>
  <si>
    <t>https://podminky.urs.cz/item/CS_URS_2024_01/119001412</t>
  </si>
  <si>
    <t>119001421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</si>
  <si>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do 3 kabelů</t>
  </si>
  <si>
    <t>155525173</t>
  </si>
  <si>
    <t>https://podminky.urs.cz/item/CS_URS_2024_01/119001421</t>
  </si>
  <si>
    <t>121151113</t>
  </si>
  <si>
    <t>Sejmutí ornice strojně při souvislé ploše přes 100 do 500 m2, tl. vrstvy do 200 mm</t>
  </si>
  <si>
    <t>-1931634395</t>
  </si>
  <si>
    <t>https://podminky.urs.cz/item/CS_URS_2024_01/121151113</t>
  </si>
  <si>
    <t>131251202</t>
  </si>
  <si>
    <t>Hloubení zapažených jam a zářezů strojně s urovnáním dna do předepsaného profilu a spádu v hornině třídy těžitelnosti I skupiny 3 přes 20 do 50 m3</t>
  </si>
  <si>
    <t>-1865848122</t>
  </si>
  <si>
    <t>https://podminky.urs.cz/item/CS_URS_2024_01/131251202</t>
  </si>
  <si>
    <t>131351202</t>
  </si>
  <si>
    <t>Hloubení zapažených jam a zářezů strojně s urovnáním dna do předepsaného profilu a spádu v hornině třídy těžitelnosti II skupiny 4 přes 20 do 50 m3</t>
  </si>
  <si>
    <t>-114244413</t>
  </si>
  <si>
    <t>https://podminky.urs.cz/item/CS_URS_2024_01/131351202</t>
  </si>
  <si>
    <t>131451202</t>
  </si>
  <si>
    <t>Hloubení zapažených jam a zářezů strojně s urovnáním dna do předepsaného profilu a spádu v hornině třídy těžitelnosti II skupiny 5 přes 20 do 50 m3</t>
  </si>
  <si>
    <t>1644872</t>
  </si>
  <si>
    <t>https://podminky.urs.cz/item/CS_URS_2024_01/131451202</t>
  </si>
  <si>
    <t>131551202</t>
  </si>
  <si>
    <t>Hloubení zapažených jam a zářezů strojně s urovnáním dna do předepsaného profilu a spádu v hornině třídy těžitelnosti III skupiny 6 přes 20 do 50 m3</t>
  </si>
  <si>
    <t>483473955</t>
  </si>
  <si>
    <t>https://podminky.urs.cz/item/CS_URS_2024_01/131551202</t>
  </si>
  <si>
    <t>132251254</t>
  </si>
  <si>
    <t>Hloubení nezapažených rýh šířky přes 800 do 2 000 mm strojně s urovnáním dna do předepsaného profilu a spádu v hornině třídy těžitelnosti I skupiny 3 přes 100 do 500 m3</t>
  </si>
  <si>
    <t>170193820</t>
  </si>
  <si>
    <t>https://podminky.urs.cz/item/CS_URS_2024_01/132251254</t>
  </si>
  <si>
    <t>132254204</t>
  </si>
  <si>
    <t>Hloubení zapažených rýh šířky přes 800 do 2 000 mm strojně s urovnáním dna do předepsaného profilu a spádu v hornině třídy těžitelnosti I skupiny 3 přes 100 do 500 m3</t>
  </si>
  <si>
    <t>1488213945</t>
  </si>
  <si>
    <t>https://podminky.urs.cz/item/CS_URS_2024_01/132254204</t>
  </si>
  <si>
    <t>132351254</t>
  </si>
  <si>
    <t>Hloubení nezapažených rýh šířky přes 800 do 2 000 mm strojně s urovnáním dna do předepsaného profilu a spádu v hornině třídy těžitelnosti II skupiny 4 přes 100 do 500 m3</t>
  </si>
  <si>
    <t>-1917332761</t>
  </si>
  <si>
    <t>https://podminky.urs.cz/item/CS_URS_2024_01/132351254</t>
  </si>
  <si>
    <t>132354204</t>
  </si>
  <si>
    <t>Hloubení zapažených rýh šířky přes 800 do 2 000 mm strojně s urovnáním dna do předepsaného profilu a spádu v hornině třídy těžitelnosti II skupiny 4 přes 100 do 500 m3</t>
  </si>
  <si>
    <t>-1548584157</t>
  </si>
  <si>
    <t>https://podminky.urs.cz/item/CS_URS_2024_01/132354204</t>
  </si>
  <si>
    <t>132451254</t>
  </si>
  <si>
    <t>Hloubení nezapažených rýh šířky přes 800 do 2 000 mm strojně s urovnáním dna do předepsaného profilu a spádu v hornině třídy těžitelnosti II skupiny 5 přes 100 do 500 m3</t>
  </si>
  <si>
    <t>-1864131309</t>
  </si>
  <si>
    <t>https://podminky.urs.cz/item/CS_URS_2024_01/132451254</t>
  </si>
  <si>
    <t>132454204</t>
  </si>
  <si>
    <t>Hloubení zapažených rýh šířky přes 800 do 2 000 mm strojně s urovnáním dna do předepsaného profilu a spádu v hornině třídy těžitelnosti II skupiny 5 přes 100 do 500 m3</t>
  </si>
  <si>
    <t>-851750562</t>
  </si>
  <si>
    <t>https://podminky.urs.cz/item/CS_URS_2024_01/132454204</t>
  </si>
  <si>
    <t>132551254</t>
  </si>
  <si>
    <t>Hloubení nezapažených rýh šířky přes 800 do 2 000 mm strojně s urovnáním dna do předepsaného profilu a spádu v hornině třídy těžitelnosti III skupiny 6 přes 100 do 500 m3</t>
  </si>
  <si>
    <t>-1825598468</t>
  </si>
  <si>
    <t>https://podminky.urs.cz/item/CS_URS_2024_01/132551254</t>
  </si>
  <si>
    <t>132554204</t>
  </si>
  <si>
    <t>Hloubení zapažených rýh šířky přes 800 do 2 000 mm strojně s urovnáním dna do předepsaného profilu a spádu v hornině třídy těžitelnosti III skupiny 6 přes 100 do 500 m3</t>
  </si>
  <si>
    <t>-1675713943</t>
  </si>
  <si>
    <t>https://podminky.urs.cz/item/CS_URS_2024_01/132554204</t>
  </si>
  <si>
    <t>-715432170</t>
  </si>
  <si>
    <t>138511201</t>
  </si>
  <si>
    <t>Dolamování zapažených nebo nezapažených hloubených vykopávek rýh, ve vrstvě tl. do 500 mm v hornině třídy těžitelnosti III skupiny 6</t>
  </si>
  <si>
    <t>-1574684542</t>
  </si>
  <si>
    <t>https://podminky.urs.cz/item/CS_URS_2024_01/138511201</t>
  </si>
  <si>
    <t>139001101</t>
  </si>
  <si>
    <t>Příplatek k cenám hloubených vykopávek za ztížení vykopávky v blízkosti podzemního vedení nebo výbušnin pro jakoukoliv třídu horniny</t>
  </si>
  <si>
    <t>1945789478</t>
  </si>
  <si>
    <t>https://podminky.urs.cz/item/CS_URS_2024_01/139001101</t>
  </si>
  <si>
    <t>151101101</t>
  </si>
  <si>
    <t>Zřízení pažení a rozepření stěn rýh pro podzemní vedení příložné pro jakoukoliv mezerovitost, hloubky do 2 m</t>
  </si>
  <si>
    <t>728586012</t>
  </si>
  <si>
    <t>https://podminky.urs.cz/item/CS_URS_2024_01/151101101</t>
  </si>
  <si>
    <t>151101102</t>
  </si>
  <si>
    <t>Zřízení pažení a rozepření stěn rýh pro podzemní vedení příložné pro jakoukoliv mezerovitost, hloubky přes 2 do 4 m</t>
  </si>
  <si>
    <t>1325230191</t>
  </si>
  <si>
    <t>https://podminky.urs.cz/item/CS_URS_2024_01/151101102</t>
  </si>
  <si>
    <t>151101111</t>
  </si>
  <si>
    <t>Odstranění pažení a rozepření stěn rýh pro podzemní vedení s uložením materiálu na vzdálenost do 3 m od kraje výkopu příložné, hloubky do 2 m</t>
  </si>
  <si>
    <t>1099272971</t>
  </si>
  <si>
    <t>https://podminky.urs.cz/item/CS_URS_2024_01/151101111</t>
  </si>
  <si>
    <t>151101112</t>
  </si>
  <si>
    <t>Odstranění pažení a rozepření stěn rýh pro podzemní vedení s uložením materiálu na vzdálenost do 3 m od kraje výkopu příložné, hloubky přes 2 do 4 m</t>
  </si>
  <si>
    <t>-1021945400</t>
  </si>
  <si>
    <t>https://podminky.urs.cz/item/CS_URS_2024_01/151101112</t>
  </si>
  <si>
    <t>151101201</t>
  </si>
  <si>
    <t>Zřízení pažení stěn výkopu bez rozepření nebo vzepření příložné, hloubky do 4 m</t>
  </si>
  <si>
    <t>-1455617130</t>
  </si>
  <si>
    <t>https://podminky.urs.cz/item/CS_URS_2024_01/151101201</t>
  </si>
  <si>
    <t>151101211</t>
  </si>
  <si>
    <t>Odstranění pažení stěn výkopu bez rozepření nebo vzepření s uložením pažin na vzdálenost do 3 m od okraje výkopu příložné, hloubky do 4 m</t>
  </si>
  <si>
    <t>-1774194456</t>
  </si>
  <si>
    <t>https://podminky.urs.cz/item/CS_URS_2024_01/151101211</t>
  </si>
  <si>
    <t>151101301</t>
  </si>
  <si>
    <t>Zřízení rozepření zapažených stěn výkopů s potřebným přepažováním při pažení příložném, hloubky do 4 m</t>
  </si>
  <si>
    <t>-88914035</t>
  </si>
  <si>
    <t>https://podminky.urs.cz/item/CS_URS_2024_01/151101301</t>
  </si>
  <si>
    <t>151101311</t>
  </si>
  <si>
    <t>Odstranění rozepření stěn výkopů s uložením materiálu na vzdálenost do 3 m od okraje výkopu pažení příložného, hloubky do 4 m</t>
  </si>
  <si>
    <t>-2141428912</t>
  </si>
  <si>
    <t>https://podminky.urs.cz/item/CS_URS_2024_01/151101311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</si>
  <si>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</si>
  <si>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</si>
  <si>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-188175264</t>
  </si>
  <si>
    <t>https://podminky.urs.cz/item/CS_URS_2024_01/162351103</t>
  </si>
  <si>
    <t>-998732785</t>
  </si>
  <si>
    <t>1267279691</t>
  </si>
  <si>
    <t>-1691310406</t>
  </si>
  <si>
    <t>-173491561</t>
  </si>
  <si>
    <t>741651807</t>
  </si>
  <si>
    <t>-716662660</t>
  </si>
  <si>
    <t>-150453470</t>
  </si>
  <si>
    <t>167151111</t>
  </si>
  <si>
    <t>Nakládání, skládání a překládání neulehlého výkopku nebo sypaniny strojně nakládání, množství přes 100 m3, z hornin třídy těžitelnosti I, skupiny 1 až 3</t>
  </si>
  <si>
    <t>-1780891956</t>
  </si>
  <si>
    <t>https://podminky.urs.cz/item/CS_URS_2024_01/167151111</t>
  </si>
  <si>
    <t>167151112</t>
  </si>
  <si>
    <t>Nakládání, skládání a překládání neulehlého výkopku nebo sypaniny strojně nakládání, množství přes 100 m3, z hornin třídy těžitelnosti II, skupiny 4 a 5</t>
  </si>
  <si>
    <t>-1328907804</t>
  </si>
  <si>
    <t>https://podminky.urs.cz/item/CS_URS_2024_01/167151112</t>
  </si>
  <si>
    <t>167151113</t>
  </si>
  <si>
    <t>Nakládání, skládání a překládání neulehlého výkopku nebo sypaniny strojně nakládání, množství přes 100 m3, z hornin třídy těžitelnosti III, skupiny 6 a 7</t>
  </si>
  <si>
    <t>786177199</t>
  </si>
  <si>
    <t>https://podminky.urs.cz/item/CS_URS_2024_01/167151113</t>
  </si>
  <si>
    <t>2082729994</t>
  </si>
  <si>
    <t>194402600</t>
  </si>
  <si>
    <t>-1531684137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</si>
  <si>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</si>
  <si>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</si>
  <si>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-111957007</t>
  </si>
  <si>
    <t>https://podminky.urs.cz/item/CS_URS_2024_01/175151101</t>
  </si>
  <si>
    <t>58337331</t>
  </si>
  <si>
    <t>štěrkopísek frakce 0/22</t>
  </si>
  <si>
    <t>-1635284579</t>
  </si>
  <si>
    <t>-832796939</t>
  </si>
  <si>
    <t>181351103</t>
  </si>
  <si>
    <t>Rozprostření a urovnání ornice v rovině nebo ve svahu sklonu do 1:5 strojně při souvislé ploše přes 100 do 500 m2, tl. vrstvy do 200 mm</t>
  </si>
  <si>
    <t>-1509958742</t>
  </si>
  <si>
    <t>https://podminky.urs.cz/item/CS_URS_2024_01/181351103</t>
  </si>
  <si>
    <t>-2113436771</t>
  </si>
  <si>
    <t>815942691</t>
  </si>
  <si>
    <t>181951111</t>
  </si>
  <si>
    <t>Úprava pláně vyrovnáním výškových rozdílů strojně v hornině třídy těžitelnosti I, skupiny 1 až 3 bez zhutnění</t>
  </si>
  <si>
    <t>-1241907482</t>
  </si>
  <si>
    <t>https://podminky.urs.cz/item/CS_URS_2024_01/181951111</t>
  </si>
  <si>
    <t>185803211</t>
  </si>
  <si>
    <t>Uválcování trávníku v rovině nebo na svahu do 1:5</t>
  </si>
  <si>
    <t>-1949834776</t>
  </si>
  <si>
    <t>https://podminky.urs.cz/item/CS_URS_2024_01/185803211</t>
  </si>
  <si>
    <t>788310261</t>
  </si>
  <si>
    <t>609549276</t>
  </si>
  <si>
    <t>310237251</t>
  </si>
  <si>
    <t>Zazdívka otvorů ve zdivu nadzákladovém cihlami pálenými plochy přes 0,09 m2 do 0,25 m2, ve zdi tl. přes 300 do 450 mm</t>
  </si>
  <si>
    <t>-1841631607</t>
  </si>
  <si>
    <t>https://podminky.urs.cz/item/CS_URS_2024_01/310237251</t>
  </si>
  <si>
    <t>355911112.1</t>
  </si>
  <si>
    <t>Půlžlábek z čediče</t>
  </si>
  <si>
    <t>-859374398</t>
  </si>
  <si>
    <t>359901211</t>
  </si>
  <si>
    <t>Monitoring stok (kamerový systém) jakékoli výšky nová kanalizace</t>
  </si>
  <si>
    <t>1810507618</t>
  </si>
  <si>
    <t>https://podminky.urs.cz/item/CS_URS_2024_01/359901211</t>
  </si>
  <si>
    <t>1982303601</t>
  </si>
  <si>
    <t>451573111</t>
  </si>
  <si>
    <t>Lože pod potrubí, stoky a drobné objekty v otevřeném výkopu z písku a štěrkopísku do 63 mm</t>
  </si>
  <si>
    <t>-142273118</t>
  </si>
  <si>
    <t>https://podminky.urs.cz/item/CS_URS_2024_01/451573111</t>
  </si>
  <si>
    <t>452111111</t>
  </si>
  <si>
    <t>Osazení betonových dílců pražců pod potrubí v otevřeném výkopu, průřezové plochy do 25000 mm2</t>
  </si>
  <si>
    <t>328117408</t>
  </si>
  <si>
    <t>https://podminky.urs.cz/item/CS_URS_2024_01/452111111</t>
  </si>
  <si>
    <t>59223734</t>
  </si>
  <si>
    <t>podkladek pod trouby betonové/ŽB DN 600-800</t>
  </si>
  <si>
    <t>-1973125473</t>
  </si>
  <si>
    <t>59223735</t>
  </si>
  <si>
    <t>podkladek pod trouby betonové/ŽB DN 1000-1200</t>
  </si>
  <si>
    <t>1592378950</t>
  </si>
  <si>
    <t>422507102</t>
  </si>
  <si>
    <t>452311172</t>
  </si>
  <si>
    <t>Podkladní a zajišťovací konstrukce z betonu prostého v otevřeném výkopu se zvýšenými nároky na prostředí desky pod potrubí, stoky a drobné objekty z betonu tř. C 30/37</t>
  </si>
  <si>
    <t>-2046476668</t>
  </si>
  <si>
    <t>https://podminky.urs.cz/item/CS_URS_2024_01/452311172</t>
  </si>
  <si>
    <t>-873183791</t>
  </si>
  <si>
    <t>-1393893581</t>
  </si>
  <si>
    <t>141</t>
  </si>
  <si>
    <t>462511370</t>
  </si>
  <si>
    <t>Zához z lomového kamene neupraveného záhozového bez proštěrkování z terénu, hmotnosti jednotlivých kamenů přes 200 do 500 kg</t>
  </si>
  <si>
    <t>651756283</t>
  </si>
  <si>
    <t>https://podminky.urs.cz/item/CS_URS_2024_01/462511370</t>
  </si>
  <si>
    <t>67</t>
  </si>
  <si>
    <t>564871116</t>
  </si>
  <si>
    <t>Podklad ze štěrkodrti ŠD s rozprostřením a zhutněním plochy přes 100 m2, po zhutnění tl. 300 mm</t>
  </si>
  <si>
    <t>710198039</t>
  </si>
  <si>
    <t>https://podminky.urs.cz/item/CS_URS_2024_01/564871116</t>
  </si>
  <si>
    <t>68</t>
  </si>
  <si>
    <t>565135101</t>
  </si>
  <si>
    <t>Asfaltový beton vrstva podkladní ACP 16 (obalované kamenivo střednězrnné - OKS) s rozprostřením a zhutněním v pruhu šířky do 1,5 m, po zhutnění tl. 50 mm</t>
  </si>
  <si>
    <t>-830825705</t>
  </si>
  <si>
    <t>https://podminky.urs.cz/item/CS_URS_2024_01/565135101</t>
  </si>
  <si>
    <t>69</t>
  </si>
  <si>
    <t>573111115</t>
  </si>
  <si>
    <t>Postřik infiltrační PI z asfaltu silničního s posypem kamenivem, v množství 2,50 kg/m2</t>
  </si>
  <si>
    <t>-1782347838</t>
  </si>
  <si>
    <t>https://podminky.urs.cz/item/CS_URS_2024_01/573111115</t>
  </si>
  <si>
    <t>70</t>
  </si>
  <si>
    <t>573211112</t>
  </si>
  <si>
    <t>Postřik spojovací PS bez posypu kamenivem z asfaltu silničního, v množství 0,70 kg/m2</t>
  </si>
  <si>
    <t>1918609517</t>
  </si>
  <si>
    <t>https://podminky.urs.cz/item/CS_URS_2024_01/573211112</t>
  </si>
  <si>
    <t>71</t>
  </si>
  <si>
    <t>573231108</t>
  </si>
  <si>
    <t>Postřik spojovací PS bez posypu kamenivem ze silniční emulze, v množství 0,50 kg/m2</t>
  </si>
  <si>
    <t>-1909911944</t>
  </si>
  <si>
    <t>https://podminky.urs.cz/item/CS_URS_2024_01/573231108</t>
  </si>
  <si>
    <t>72</t>
  </si>
  <si>
    <t>577144031</t>
  </si>
  <si>
    <t>Asfaltový beton vrstva obrusná ACO 11 (ABS) s rozprostřením a se zhutněním z modifikovaného asfaltu v pruhu šířky do 1,5 m, po zhutnění tl. 50 mm</t>
  </si>
  <si>
    <t>1988105762</t>
  </si>
  <si>
    <t>https://podminky.urs.cz/item/CS_URS_2024_01/577144031</t>
  </si>
  <si>
    <t>Úpravy povrchů, podlahy a osazování výplní</t>
  </si>
  <si>
    <t>73</t>
  </si>
  <si>
    <t>612335212</t>
  </si>
  <si>
    <t>Cementová omítka jednotlivých malých ploch hladká na stěnách, plochy jednotlivě přes 0,09 do 0,25 m2</t>
  </si>
  <si>
    <t>2063794876</t>
  </si>
  <si>
    <t>https://podminky.urs.cz/item/CS_URS_2024_01/612335212</t>
  </si>
  <si>
    <t>74</t>
  </si>
  <si>
    <t>820471811</t>
  </si>
  <si>
    <t>Bourání stávajícího potrubí ze železobetonu v otevřeném výkopu DN přes 600 do 800</t>
  </si>
  <si>
    <t>660533223</t>
  </si>
  <si>
    <t>https://podminky.urs.cz/item/CS_URS_2024_01/820471811</t>
  </si>
  <si>
    <t>75</t>
  </si>
  <si>
    <t>821471211</t>
  </si>
  <si>
    <t>Montáž potrubí z trub železobetonových (přímých) s polodrážkou v otevřeném výkopu ve sklonu do 20 % s integrovaným pryžovým těsněním a čedičovou výstelkou DN 800</t>
  </si>
  <si>
    <t>-1993125863</t>
  </si>
  <si>
    <t>https://podminky.urs.cz/item/CS_URS_2024_01/821471211</t>
  </si>
  <si>
    <t>76</t>
  </si>
  <si>
    <t>59222002</t>
  </si>
  <si>
    <t>trouba ŽB hrdlová DN 800</t>
  </si>
  <si>
    <t>59850764</t>
  </si>
  <si>
    <t>77</t>
  </si>
  <si>
    <t>821491211</t>
  </si>
  <si>
    <t>Montáž potrubí z trub železobetonových (přímých) s polodrážkou v otevřeném výkopu ve sklonu do 20 % s integrovaným pryžovým těsněním a čedičovou výstelkou DN 1000</t>
  </si>
  <si>
    <t>1347648638</t>
  </si>
  <si>
    <t>https://podminky.urs.cz/item/CS_URS_2024_01/821491211</t>
  </si>
  <si>
    <t>78</t>
  </si>
  <si>
    <t>59222003</t>
  </si>
  <si>
    <t>trouba ŽB hrdlová DN 1000</t>
  </si>
  <si>
    <t>-846429649</t>
  </si>
  <si>
    <t>79</t>
  </si>
  <si>
    <t>851371131</t>
  </si>
  <si>
    <t>Montáž potrubí z trub litinových tlakových hrdlových v otevřeném výkopu s integrovaným těsněním DN 300</t>
  </si>
  <si>
    <t>-1157909606</t>
  </si>
  <si>
    <t>https://podminky.urs.cz/item/CS_URS_2024_01/851371131</t>
  </si>
  <si>
    <t>80</t>
  </si>
  <si>
    <t>55251364</t>
  </si>
  <si>
    <t>trubka litinová hrdlová s návarkem povrchová ochrana Zn+Al DN 300</t>
  </si>
  <si>
    <t>1083017707</t>
  </si>
  <si>
    <t>81</t>
  </si>
  <si>
    <t>55291035</t>
  </si>
  <si>
    <t>kroužek těsnící gumový TYTON-SIT-PLUS DN 300 pro vodovodní potrubí</t>
  </si>
  <si>
    <t>-288380400</t>
  </si>
  <si>
    <t>82</t>
  </si>
  <si>
    <t>871185201</t>
  </si>
  <si>
    <t>Montáž kanalizačního potrubí z polyetylenu PE100 RC svařovaných elektrotvarovkou v otevřeném výkopu ve sklonu do 20 % SDR 11/PN16 d 40 x 3,7 mm</t>
  </si>
  <si>
    <t>1196400758</t>
  </si>
  <si>
    <t>https://podminky.urs.cz/item/CS_URS_2024_01/871185201</t>
  </si>
  <si>
    <t>83</t>
  </si>
  <si>
    <t>28613422</t>
  </si>
  <si>
    <t>potrubí kanalizační jednovrstvé PE100 RC SDR11 40x3,7mm</t>
  </si>
  <si>
    <t>-1054290113</t>
  </si>
  <si>
    <t>84</t>
  </si>
  <si>
    <t>871310320</t>
  </si>
  <si>
    <t>Montáž kanalizačního potrubí z polypropylenu PP hladkého plnostěnného SN 12 DN 150</t>
  </si>
  <si>
    <t>2108467541</t>
  </si>
  <si>
    <t>https://podminky.urs.cz/item/CS_URS_2024_01/871310320</t>
  </si>
  <si>
    <t>85</t>
  </si>
  <si>
    <t>28614226</t>
  </si>
  <si>
    <t>trubka kanalizační PP plnostěnná jednovrstvá DN 160x6000mm SN12</t>
  </si>
  <si>
    <t>-604108199</t>
  </si>
  <si>
    <t>86</t>
  </si>
  <si>
    <t>871395811</t>
  </si>
  <si>
    <t>Bourání stávajícího potrubí z PVC nebo polypropylenu PP v otevřeném výkopu DN přes 250 do 400</t>
  </si>
  <si>
    <t>-1714833239</t>
  </si>
  <si>
    <t>https://podminky.urs.cz/item/CS_URS_2024_01/871395811</t>
  </si>
  <si>
    <t>87</t>
  </si>
  <si>
    <t>871495811</t>
  </si>
  <si>
    <t>Bourání stávajícího potrubí z PVC nebo polypropylenu PP v otevřeném výkopu DN přes 800 do 1000</t>
  </si>
  <si>
    <t>-496980841</t>
  </si>
  <si>
    <t>https://podminky.urs.cz/item/CS_URS_2024_01/871495811</t>
  </si>
  <si>
    <t>88</t>
  </si>
  <si>
    <t>877310310</t>
  </si>
  <si>
    <t>Montáž tvarovek na kanalizačním plastovém potrubí z PP nebo PVC-U hladkého plnostěnného kolen, víček nebo hrdlových uzávěrů DN 150</t>
  </si>
  <si>
    <t>734467459</t>
  </si>
  <si>
    <t>https://podminky.urs.cz/item/CS_URS_2024_01/877310310</t>
  </si>
  <si>
    <t>89</t>
  </si>
  <si>
    <t>28612203.1</t>
  </si>
  <si>
    <t>koleno kanalizační plastové PVC KG DN 160 SN12/16 - úhel dle potřeby</t>
  </si>
  <si>
    <t>1901636553</t>
  </si>
  <si>
    <t>90</t>
  </si>
  <si>
    <t>877900R01</t>
  </si>
  <si>
    <t>Extra široká spojka pro DN800 D+M</t>
  </si>
  <si>
    <t>1296543969</t>
  </si>
  <si>
    <t>91</t>
  </si>
  <si>
    <t>877900R02</t>
  </si>
  <si>
    <t>Kolmé sedlo DN800/150 D+M</t>
  </si>
  <si>
    <t>307089325</t>
  </si>
  <si>
    <t>92</t>
  </si>
  <si>
    <t>877900R03</t>
  </si>
  <si>
    <t>Kolmé sedlo pro PE 40 D+M</t>
  </si>
  <si>
    <t>-405673122</t>
  </si>
  <si>
    <t>93</t>
  </si>
  <si>
    <t>890431851</t>
  </si>
  <si>
    <t>Bourání šachet a jímek strojně velikosti obestavěného prostoru přes 1,5 do 3 m3 z prefabrikovaných skruží</t>
  </si>
  <si>
    <t>-883431952</t>
  </si>
  <si>
    <t>https://podminky.urs.cz/item/CS_URS_2024_01/890431851</t>
  </si>
  <si>
    <t>94</t>
  </si>
  <si>
    <t>892472121</t>
  </si>
  <si>
    <t>Tlakové zkoušky vzduchem těsnícími vaky ucpávkovými DN 800</t>
  </si>
  <si>
    <t>úsek</t>
  </si>
  <si>
    <t>268520502</t>
  </si>
  <si>
    <t>https://podminky.urs.cz/item/CS_URS_2024_01/892472121</t>
  </si>
  <si>
    <t>95</t>
  </si>
  <si>
    <t>892522121.1</t>
  </si>
  <si>
    <t>Tlaková zkouška šachet</t>
  </si>
  <si>
    <t>1196243502</t>
  </si>
  <si>
    <t>96</t>
  </si>
  <si>
    <t>894118001</t>
  </si>
  <si>
    <t>Šachty kanalizační zděné Příplatek k cenám za každých dalších 0,60 m výšky vstupu</t>
  </si>
  <si>
    <t>1023870936</t>
  </si>
  <si>
    <t>https://podminky.urs.cz/item/CS_URS_2024_01/894118001</t>
  </si>
  <si>
    <t>97</t>
  </si>
  <si>
    <t>894411251</t>
  </si>
  <si>
    <t>Zřízení šachet kanalizačních z betonových dílců výšky vstupu do 1,50 m s obložením dna kameninou nebo kanalizačními cihlami, na potrubí DN 600-800</t>
  </si>
  <si>
    <t>-1255371973</t>
  </si>
  <si>
    <t>https://podminky.urs.cz/item/CS_URS_2024_01/894411251</t>
  </si>
  <si>
    <t>98</t>
  </si>
  <si>
    <t>59224357</t>
  </si>
  <si>
    <t>dno betonové šachty kanalizační jednolité 120x113x80cm</t>
  </si>
  <si>
    <t>-1034220078</t>
  </si>
  <si>
    <t>99</t>
  </si>
  <si>
    <t>59224431</t>
  </si>
  <si>
    <t>dno betonové šachty DN 1200 kanalizační výšky 120cm přímé 120x120 max. zaústění potrubí V60/90</t>
  </si>
  <si>
    <t>660899632</t>
  </si>
  <si>
    <t>100</t>
  </si>
  <si>
    <t>59224439</t>
  </si>
  <si>
    <t>dno betonové šachty DN 1500 kanalizační výšky 150cm přímé 180x158,5 max. zaústění potrubí V100</t>
  </si>
  <si>
    <t>1749676364</t>
  </si>
  <si>
    <t>101</t>
  </si>
  <si>
    <t>59224348</t>
  </si>
  <si>
    <t>těsnění elastomerové pro spojení šachetních dílů DN 1000</t>
  </si>
  <si>
    <t>676224267</t>
  </si>
  <si>
    <t>102</t>
  </si>
  <si>
    <t>59224341</t>
  </si>
  <si>
    <t>těsnění elastomerové pro spojení šachetních dílů DN 1200</t>
  </si>
  <si>
    <t>669867490</t>
  </si>
  <si>
    <t>103</t>
  </si>
  <si>
    <t>59224342</t>
  </si>
  <si>
    <t>těsnění elastomerové pro spojení šachetních dílů DN 1500</t>
  </si>
  <si>
    <t>-789220283</t>
  </si>
  <si>
    <t>104</t>
  </si>
  <si>
    <t>59224312</t>
  </si>
  <si>
    <t>konus betonové šachty DN 1000 kanalizační 100x62,5x58cm tl stěny 12 stupadla poplastovaná</t>
  </si>
  <si>
    <t>-489390216</t>
  </si>
  <si>
    <t>105</t>
  </si>
  <si>
    <t>59224433</t>
  </si>
  <si>
    <t>deska betonová přechodová šachty DN 1500 kanalizační 180/100x25cm</t>
  </si>
  <si>
    <t>-268720641</t>
  </si>
  <si>
    <t>106</t>
  </si>
  <si>
    <t>59224421</t>
  </si>
  <si>
    <t>deska betonová přechodová šachty DN 1200 kanalizační 147/100x25cm</t>
  </si>
  <si>
    <t>-796106286</t>
  </si>
  <si>
    <t>107</t>
  </si>
  <si>
    <t>59224160</t>
  </si>
  <si>
    <t>skruž betonová kanalizační se stupadly 100x25x12cm</t>
  </si>
  <si>
    <t>-664788502</t>
  </si>
  <si>
    <t>108</t>
  </si>
  <si>
    <t>59224187</t>
  </si>
  <si>
    <t>prstenec šachtový vyrovnávací betonový 625x120x100mm</t>
  </si>
  <si>
    <t>-194690852</t>
  </si>
  <si>
    <t>109</t>
  </si>
  <si>
    <t>59224188</t>
  </si>
  <si>
    <t>prstenec šachtový vyrovnávací betonový 625x120x120mm</t>
  </si>
  <si>
    <t>-1077379996</t>
  </si>
  <si>
    <t>110</t>
  </si>
  <si>
    <t>59224184</t>
  </si>
  <si>
    <t>prstenec šachtový vyrovnávací betonový 625x120x40mm</t>
  </si>
  <si>
    <t>1274727622</t>
  </si>
  <si>
    <t>111</t>
  </si>
  <si>
    <t>59224185</t>
  </si>
  <si>
    <t>prstenec šachtový vyrovnávací betonový 625x120x60mm</t>
  </si>
  <si>
    <t>-1884608535</t>
  </si>
  <si>
    <t>112</t>
  </si>
  <si>
    <t>59224176</t>
  </si>
  <si>
    <t>prstenec šachtový vyrovnávací betonový 625x120x80mm</t>
  </si>
  <si>
    <t>-206428436</t>
  </si>
  <si>
    <t>113</t>
  </si>
  <si>
    <t>59224422</t>
  </si>
  <si>
    <t>deska betonová zákrytová šachty DN 1200 kanalizační 147/62,5x16,5cm</t>
  </si>
  <si>
    <t>-2052197860</t>
  </si>
  <si>
    <t>114</t>
  </si>
  <si>
    <t>59224315</t>
  </si>
  <si>
    <t>deska betonová zákrytová pro kruhové šachty 100/62,5x16,5cm</t>
  </si>
  <si>
    <t>-1522506227</t>
  </si>
  <si>
    <t>115</t>
  </si>
  <si>
    <t>899103211</t>
  </si>
  <si>
    <t>Demontáž poklopů litinových a ocelových včetně rámů, hmotnosti jednotlivě přes 100 do 150 Kg</t>
  </si>
  <si>
    <t>2119556534</t>
  </si>
  <si>
    <t>https://podminky.urs.cz/item/CS_URS_2024_01/899103211</t>
  </si>
  <si>
    <t>116</t>
  </si>
  <si>
    <t>899104112</t>
  </si>
  <si>
    <t>Osazení poklopů litinových, ocelových nebo železobetonových včetně rámů pro třídu zatížení D400, E600</t>
  </si>
  <si>
    <t>413739289</t>
  </si>
  <si>
    <t>https://podminky.urs.cz/item/CS_URS_2024_01/899104112</t>
  </si>
  <si>
    <t>117</t>
  </si>
  <si>
    <t>KSI.KDB91B</t>
  </si>
  <si>
    <t>Kanalizační poklop PUR, rám betonolitinový v.160mm,bez vybrání pro lapač, D 400 bez odvětrání</t>
  </si>
  <si>
    <t>849033384</t>
  </si>
  <si>
    <t>118</t>
  </si>
  <si>
    <t>KSI.KDM91B</t>
  </si>
  <si>
    <t>Kanalizační poklop PUR, rám samonivelační,bez vybrání pro lapač, D 400 bez odvětrání</t>
  </si>
  <si>
    <t>2047502163</t>
  </si>
  <si>
    <t>119</t>
  </si>
  <si>
    <t>899900R01</t>
  </si>
  <si>
    <t>Přemístění uliční vpustě</t>
  </si>
  <si>
    <t>-2265629</t>
  </si>
  <si>
    <t>120</t>
  </si>
  <si>
    <t>899910201</t>
  </si>
  <si>
    <t>Výplň potrubí trub betonových, litinových nebo kameninových cementopopílkovou suspenzí spádem, délky do 50 m</t>
  </si>
  <si>
    <t>2051394652</t>
  </si>
  <si>
    <t>https://podminky.urs.cz/item/CS_URS_2024_01/899910201</t>
  </si>
  <si>
    <t>121</t>
  </si>
  <si>
    <t>919112213</t>
  </si>
  <si>
    <t>Řezání dilatačních spár v živičném krytu vytvoření komůrky pro těsnící zálivku šířky 10 mm, hloubky 25 mm</t>
  </si>
  <si>
    <t>-417286068</t>
  </si>
  <si>
    <t>https://podminky.urs.cz/item/CS_URS_2024_01/919112213</t>
  </si>
  <si>
    <t>122</t>
  </si>
  <si>
    <t>919121213</t>
  </si>
  <si>
    <t>Utěsnění dilatačních spár zálivkou za studena v cementobetonovém nebo živičném krytu včetně adhezního nátěru bez těsnicího profilu pod zálivkou, pro komůrky šířky 10 mm, hloubky 25 mm</t>
  </si>
  <si>
    <t>-1743247585</t>
  </si>
  <si>
    <t>https://podminky.urs.cz/item/CS_URS_2024_01/919121213</t>
  </si>
  <si>
    <t>123</t>
  </si>
  <si>
    <t>919721221</t>
  </si>
  <si>
    <t>Geomříž pro vyztužení asfaltového povrchu ze skelných vláken</t>
  </si>
  <si>
    <t>-1142819277</t>
  </si>
  <si>
    <t>https://podminky.urs.cz/item/CS_URS_2024_01/919721221</t>
  </si>
  <si>
    <t>124</t>
  </si>
  <si>
    <t>919735112</t>
  </si>
  <si>
    <t>Řezání stávajícího živičného krytu nebo podkladu hloubky přes 50 do 100 mm</t>
  </si>
  <si>
    <t>-1042963116</t>
  </si>
  <si>
    <t>https://podminky.urs.cz/item/CS_URS_2024_01/919735112</t>
  </si>
  <si>
    <t>125</t>
  </si>
  <si>
    <t>977151132</t>
  </si>
  <si>
    <t>Jádrové vrty diamantovými korunkami do stavebních materiálů (železobetonu, betonu, cihel, obkladů, dlažeb, kamene) průměru přes 400 do 450 mm</t>
  </si>
  <si>
    <t>2044860932</t>
  </si>
  <si>
    <t>https://podminky.urs.cz/item/CS_URS_2024_01/977151132</t>
  </si>
  <si>
    <t>126</t>
  </si>
  <si>
    <t>1013309227</t>
  </si>
  <si>
    <t>127</t>
  </si>
  <si>
    <t>733669257</t>
  </si>
  <si>
    <t>128</t>
  </si>
  <si>
    <t>997013601</t>
  </si>
  <si>
    <t>Poplatek za uložení stavebního odpadu na skládce (skládkovné) z prostého betonu zatříděného do Katalogu odpadů pod kódem 17 01 01</t>
  </si>
  <si>
    <t>-491497566</t>
  </si>
  <si>
    <t>https://podminky.urs.cz/item/CS_URS_2024_01/997013601</t>
  </si>
  <si>
    <t>129</t>
  </si>
  <si>
    <t>-1560875093</t>
  </si>
  <si>
    <t>130</t>
  </si>
  <si>
    <t>997013645</t>
  </si>
  <si>
    <t>Poplatek za uložení stavebního odpadu na skládce (skládkovné) asfaltového bez obsahu dehtu zatříděného do Katalogu odpadů pod kódem 17 03 02</t>
  </si>
  <si>
    <t>463887431</t>
  </si>
  <si>
    <t>https://podminky.urs.cz/item/CS_URS_2024_01/997013645</t>
  </si>
  <si>
    <t>131</t>
  </si>
  <si>
    <t>997013655</t>
  </si>
  <si>
    <t>1804775670</t>
  </si>
  <si>
    <t>https://podminky.urs.cz/item/CS_URS_2024_01/997013655</t>
  </si>
  <si>
    <t>132</t>
  </si>
  <si>
    <t>998274101</t>
  </si>
  <si>
    <t>Přesun hmot pro trubní vedení hloubené z trub betonových nebo železobetonových pro vodovody nebo kanalizace v otevřeném výkopu dopravní vzdálenost do 15 m</t>
  </si>
  <si>
    <t>562058668</t>
  </si>
  <si>
    <t>https://podminky.urs.cz/item/CS_URS_2024_01/998274101</t>
  </si>
  <si>
    <t>133</t>
  </si>
  <si>
    <t>-496916828</t>
  </si>
  <si>
    <t>134</t>
  </si>
  <si>
    <t>1703262479</t>
  </si>
  <si>
    <t>135</t>
  </si>
  <si>
    <t>444999701</t>
  </si>
  <si>
    <t>136</t>
  </si>
  <si>
    <t>-1221255271</t>
  </si>
  <si>
    <t>137</t>
  </si>
  <si>
    <t>-1456047488</t>
  </si>
  <si>
    <t>Práce a dodávky M</t>
  </si>
  <si>
    <t>46-M</t>
  </si>
  <si>
    <t>Zemní práce při extr.mont.pracích</t>
  </si>
  <si>
    <t>138</t>
  </si>
  <si>
    <t>460751113</t>
  </si>
  <si>
    <t>Osazení kabelových kanálů včetně utěsnění, vyspárování a zakrytí víkem z prefabrikovaných betonových žlabů do rýhy, bez výkopových prací vnější šířky přes 25 do 35 cm</t>
  </si>
  <si>
    <t>331884071</t>
  </si>
  <si>
    <t>https://podminky.urs.cz/item/CS_URS_2024_01/460751113</t>
  </si>
  <si>
    <t>139</t>
  </si>
  <si>
    <t>59213010</t>
  </si>
  <si>
    <t>žlab kabelový betonový k ochraně zemního drátovodného vedení 100x31x26cm</t>
  </si>
  <si>
    <t>2085657990</t>
  </si>
  <si>
    <t>140</t>
  </si>
  <si>
    <t>59213355</t>
  </si>
  <si>
    <t>poklop kabelového žlabu betonový 500x310x55mm</t>
  </si>
  <si>
    <t>-1796611187</t>
  </si>
  <si>
    <t>SO03 - Přeložka vodovodního řadu</t>
  </si>
  <si>
    <t>113106121</t>
  </si>
  <si>
    <t>Rozebrání dlažeb komunikací pro pěší s přemístěním hmot na skládku na vzdálenost do 3 m nebo s naložením na dopravní prostředek s ložem z kameniva nebo živice a s jakoukoliv výplní spár ručně z betonových nebo kameninových dlaždic, desek nebo tvarovek</t>
  </si>
  <si>
    <t>554334750</t>
  </si>
  <si>
    <t>https://podminky.urs.cz/item/CS_URS_2024_01/113106121</t>
  </si>
  <si>
    <t>-1070334777</t>
  </si>
  <si>
    <t>113107322</t>
  </si>
  <si>
    <t>Odstranění podkladů nebo krytů strojně plochy jednotlivě do 50 m2 s přemístěním hmot na skládku na vzdálenost do 3 m nebo s naložením na dopravní prostředek z kameniva hrubého drceného, o tl. vrstvy přes 100 do 200 mm</t>
  </si>
  <si>
    <t>1364319060</t>
  </si>
  <si>
    <t>https://podminky.urs.cz/item/CS_URS_2024_01/113107322</t>
  </si>
  <si>
    <t>313325505</t>
  </si>
  <si>
    <t>-1322614222</t>
  </si>
  <si>
    <t>113202111</t>
  </si>
  <si>
    <t>Vytrhání obrub s vybouráním lože, s přemístěním hmot na skládku na vzdálenost do 3 m nebo s naložením na dopravní prostředek z krajníků nebo obrubníků stojatých</t>
  </si>
  <si>
    <t>-1500906243</t>
  </si>
  <si>
    <t>https://podminky.urs.cz/item/CS_URS_2024_01/113202111</t>
  </si>
  <si>
    <t>998698631</t>
  </si>
  <si>
    <t>119001411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</si>
  <si>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betonového, kameninového nebo železobetonového, světlosti DN do 200 mm</t>
  </si>
  <si>
    <t>-1939100389</t>
  </si>
  <si>
    <t>https://podminky.urs.cz/item/CS_URS_2024_01/119001411</t>
  </si>
  <si>
    <t>-1015394642</t>
  </si>
  <si>
    <t>132254203</t>
  </si>
  <si>
    <t>Hloubení zapažených rýh šířky přes 800 do 2 000 mm strojně s urovnáním dna do předepsaného profilu a spádu v hornině třídy těžitelnosti I skupiny 3 přes 50 do 100 m3</t>
  </si>
  <si>
    <t>483614786</t>
  </si>
  <si>
    <t>https://podminky.urs.cz/item/CS_URS_2024_01/132254203</t>
  </si>
  <si>
    <t>132354203</t>
  </si>
  <si>
    <t>Hloubení zapažených rýh šířky přes 800 do 2 000 mm strojně s urovnáním dna do předepsaného profilu a spádu v hornině třídy těžitelnosti II skupiny 4 přes 50 do 100 m3</t>
  </si>
  <si>
    <t>1461588110</t>
  </si>
  <si>
    <t>https://podminky.urs.cz/item/CS_URS_2024_01/132354203</t>
  </si>
  <si>
    <t>132454203</t>
  </si>
  <si>
    <t>Hloubení zapažených rýh šířky přes 800 do 2 000 mm strojně s urovnáním dna do předepsaného profilu a spádu v hornině třídy těžitelnosti II skupiny 5 přes 50 do 100 m3</t>
  </si>
  <si>
    <t>670961397</t>
  </si>
  <si>
    <t>https://podminky.urs.cz/item/CS_URS_2024_01/132454203</t>
  </si>
  <si>
    <t>132554203</t>
  </si>
  <si>
    <t>Hloubení zapažených rýh šířky přes 800 do 2 000 mm strojně s urovnáním dna do předepsaného profilu a spádu v hornině třídy těžitelnosti III skupiny 6 přes 50 do 100 m3</t>
  </si>
  <si>
    <t>-632918309</t>
  </si>
  <si>
    <t>https://podminky.urs.cz/item/CS_URS_2024_01/132554203</t>
  </si>
  <si>
    <t>-708188744</t>
  </si>
  <si>
    <t>-1377016142</t>
  </si>
  <si>
    <t>1815840296</t>
  </si>
  <si>
    <t>1504116212</t>
  </si>
  <si>
    <t>1845769504</t>
  </si>
  <si>
    <t>-1739060575</t>
  </si>
  <si>
    <t>-769412450</t>
  </si>
  <si>
    <t>-1347622848</t>
  </si>
  <si>
    <t>1100000449</t>
  </si>
  <si>
    <t>903902739</t>
  </si>
  <si>
    <t>-1331048608</t>
  </si>
  <si>
    <t>1669466021</t>
  </si>
  <si>
    <t>1872017102</t>
  </si>
  <si>
    <t>2113780479</t>
  </si>
  <si>
    <t>906614698</t>
  </si>
  <si>
    <t>-997895759</t>
  </si>
  <si>
    <t>1857930973</t>
  </si>
  <si>
    <t>1098444305</t>
  </si>
  <si>
    <t>-879946908</t>
  </si>
  <si>
    <t>-97835528</t>
  </si>
  <si>
    <t>592712428</t>
  </si>
  <si>
    <t>452313141</t>
  </si>
  <si>
    <t>Podkladní a zajišťovací konstrukce z betonu prostého v otevřeném výkopu bez zvýšených nároků na prostředí bloky pro potrubí z betonu tř. C 16/20</t>
  </si>
  <si>
    <t>1017014656</t>
  </si>
  <si>
    <t>https://podminky.urs.cz/item/CS_URS_2024_01/452313141</t>
  </si>
  <si>
    <t>452353111</t>
  </si>
  <si>
    <t>Bednění podkladních a zajišťovacích konstrukcí v otevřeném výkopu bloků pro potrubí zřízení</t>
  </si>
  <si>
    <t>1613465521</t>
  </si>
  <si>
    <t>https://podminky.urs.cz/item/CS_URS_2024_01/452353111</t>
  </si>
  <si>
    <t>452353112</t>
  </si>
  <si>
    <t>Bednění podkladních a zajišťovacích konstrukcí v otevřeném výkopu bloků pro potrubí odstranění</t>
  </si>
  <si>
    <t>-1800387117</t>
  </si>
  <si>
    <t>https://podminky.urs.cz/item/CS_URS_2024_01/452353112</t>
  </si>
  <si>
    <t>564750001</t>
  </si>
  <si>
    <t>Podklad nebo kryt z kameniva hrubého drceného vel. 8-16 mm s rozprostřením a zhutněním plochy jednotlivě do 100 m2, po zhutnění tl. 150 mm</t>
  </si>
  <si>
    <t>-1829849411</t>
  </si>
  <si>
    <t>https://podminky.urs.cz/item/CS_URS_2024_01/564750001</t>
  </si>
  <si>
    <t>564801012</t>
  </si>
  <si>
    <t>Podklad ze štěrkodrti ŠD s rozprostřením a zhutněním plochy jednotlivě do 100 m2, po zhutnění tl. 40 mm</t>
  </si>
  <si>
    <t>729561077</t>
  </si>
  <si>
    <t>https://podminky.urs.cz/item/CS_URS_2024_01/564801012</t>
  </si>
  <si>
    <t>-1018839687</t>
  </si>
  <si>
    <t>424939217</t>
  </si>
  <si>
    <t>45999841</t>
  </si>
  <si>
    <t>-800778405</t>
  </si>
  <si>
    <t>-1077692119</t>
  </si>
  <si>
    <t>-1960456393</t>
  </si>
  <si>
    <t>596811120</t>
  </si>
  <si>
    <t>Kladení dlažby z betonových nebo kameninových dlaždic komunikací pro pěší s vyplněním spár a se smetením přebytečného materiálu na vzdálenost do 3 m s ložem z kameniva těženého tl. do 30 mm velikosti dlaždic do 0,09 m2 (bez zámku), pro plochy do 50 m2</t>
  </si>
  <si>
    <t>-2062684891</t>
  </si>
  <si>
    <t>https://podminky.urs.cz/item/CS_URS_2024_01/596811120</t>
  </si>
  <si>
    <t>850311811</t>
  </si>
  <si>
    <t>Bourání stávajícího potrubí z trub litinových hrdlových nebo přírubových v otevřeném výkopu DN do 150</t>
  </si>
  <si>
    <t>-1873779006</t>
  </si>
  <si>
    <t>https://podminky.urs.cz/item/CS_URS_2024_01/850311811</t>
  </si>
  <si>
    <t>851241131</t>
  </si>
  <si>
    <t>Montáž potrubí z trub litinových tlakových hrdlových v otevřeném výkopu s integrovaným těsněním DN 80</t>
  </si>
  <si>
    <t>-1958231001</t>
  </si>
  <si>
    <t>https://podminky.urs.cz/item/CS_URS_2024_01/851241131</t>
  </si>
  <si>
    <t>55254080</t>
  </si>
  <si>
    <t>trouba vodovodní litinová hrdlová hrdlová Zn+Al povlak K9 dl 6m DN 80</t>
  </si>
  <si>
    <t>-1798988260</t>
  </si>
  <si>
    <t>55291029</t>
  </si>
  <si>
    <t>kroužek těsnící gumový TYTON-SIT-PLUS DN 80 pro vodovodní potrubí</t>
  </si>
  <si>
    <t>-2046056907</t>
  </si>
  <si>
    <t>851261131</t>
  </si>
  <si>
    <t>Montáž potrubí z trub litinových tlakových hrdlových v otevřeném výkopu s integrovaným těsněním DN 100</t>
  </si>
  <si>
    <t>-431563421</t>
  </si>
  <si>
    <t>https://podminky.urs.cz/item/CS_URS_2024_01/851261131</t>
  </si>
  <si>
    <t>55254081</t>
  </si>
  <si>
    <t>trouba vodovodní litinová hrdlová hrdlová Zn+Al povlak K9 dl 6m DN 100</t>
  </si>
  <si>
    <t>207412030</t>
  </si>
  <si>
    <t>55291030</t>
  </si>
  <si>
    <t>kroužek těsnící gumový TYTON-SIT-PLUS DN 100 pro vodovodní potrubí</t>
  </si>
  <si>
    <t>1060383506</t>
  </si>
  <si>
    <t>27311021</t>
  </si>
  <si>
    <t>kroužek těsnící gumový EPDM TYTON pro vodovodní potrubí DN 100</t>
  </si>
  <si>
    <t>2041716149</t>
  </si>
  <si>
    <t>857241131</t>
  </si>
  <si>
    <t>Montáž litinových tvarovek na potrubí litinovém tlakovém jednoosých na potrubí z trub hrdlových v otevřeném výkopu, kanálu nebo v šachtě s integrovaným těsněním DN 80</t>
  </si>
  <si>
    <t>-1907948767</t>
  </si>
  <si>
    <t>https://podminky.urs.cz/item/CS_URS_2024_01/857241131</t>
  </si>
  <si>
    <t>55259410</t>
  </si>
  <si>
    <t>koleno hrdlové z tvárné litiny MMK-kus DN 80-11,25°</t>
  </si>
  <si>
    <t>-1438372177</t>
  </si>
  <si>
    <t>55259430</t>
  </si>
  <si>
    <t>koleno hrdlové z tvárné litiny MMK-kus DN 80-22,5°</t>
  </si>
  <si>
    <t>137669814</t>
  </si>
  <si>
    <t>31951015.1</t>
  </si>
  <si>
    <t>potrubní spojka jištěná proti posuvu hrdlo-hrdlo redukovaná DN 80/50</t>
  </si>
  <si>
    <t>1629507985</t>
  </si>
  <si>
    <t>857242122</t>
  </si>
  <si>
    <t>Montáž litinových tvarovek na potrubí litinovém tlakovém jednoosých na potrubí z trub přírubových v otevřeném výkopu, kanálu nebo v šachtě DN 80</t>
  </si>
  <si>
    <t>1494575930</t>
  </si>
  <si>
    <t>https://podminky.urs.cz/item/CS_URS_2024_01/857242122</t>
  </si>
  <si>
    <t>55254047</t>
  </si>
  <si>
    <t>koleno 90° s patkou přírubové litinové vodovodní N-kus PN10/40 DN 80</t>
  </si>
  <si>
    <t>-1914919009</t>
  </si>
  <si>
    <t>55253489</t>
  </si>
  <si>
    <t>tvarovka přírubová litinová s hladkým koncem,práškový epoxid tl 250µm F-kus DN 80</t>
  </si>
  <si>
    <t>454491896</t>
  </si>
  <si>
    <t>55253235</t>
  </si>
  <si>
    <t>tvarovka přírubová litinová vodovodní PN10/16 DN 80 dl 200mm</t>
  </si>
  <si>
    <t>-386936106</t>
  </si>
  <si>
    <t>31951003</t>
  </si>
  <si>
    <t>potrubní spojka jištěná proti posuvu hrdlo-příruba DN 80</t>
  </si>
  <si>
    <t>441310007</t>
  </si>
  <si>
    <t>857261131</t>
  </si>
  <si>
    <t>Montáž litinových tvarovek na potrubí litinovém tlakovém jednoosých na potrubí z trub hrdlových v otevřeném výkopu, kanálu nebo v šachtě s integrovaným těsněním DN 100</t>
  </si>
  <si>
    <t>174801858</t>
  </si>
  <si>
    <t>https://podminky.urs.cz/item/CS_URS_2024_01/857261131</t>
  </si>
  <si>
    <t>55253905</t>
  </si>
  <si>
    <t>koleno hrdlové z tvárné litiny,práškový epoxid tl 250µm MMK-kus DN 100-11,25°</t>
  </si>
  <si>
    <t>-697143731</t>
  </si>
  <si>
    <t>31951016.1</t>
  </si>
  <si>
    <t>potrubní spojka jištěná proti posuvu hrdlo-hrdlo redukovaná DN 100/80</t>
  </si>
  <si>
    <t>1507970423</t>
  </si>
  <si>
    <t>857262122</t>
  </si>
  <si>
    <t>Montáž litinových tvarovek na potrubí litinovém tlakovém jednoosých na potrubí z trub přírubových v otevřeném výkopu, kanálu nebo v šachtě DN 100</t>
  </si>
  <si>
    <t>994128355</t>
  </si>
  <si>
    <t>https://podminky.urs.cz/item/CS_URS_2024_01/857262122</t>
  </si>
  <si>
    <t>55253893</t>
  </si>
  <si>
    <t>tvarovka přírubová s hrdlem z tvárné litiny,práškový epoxid tl 250µm EU-kus dl 130mm DN 100</t>
  </si>
  <si>
    <t>689444467</t>
  </si>
  <si>
    <t>55253490</t>
  </si>
  <si>
    <t>tvarovka přírubová litinová s hladkým koncem,práškový epoxid tl 250µm F-kus DN 100</t>
  </si>
  <si>
    <t>966269403</t>
  </si>
  <si>
    <t>55253251</t>
  </si>
  <si>
    <t>tvarovka přírubová litinová vodovodní PN10/16 DN 100 dl 200mm</t>
  </si>
  <si>
    <t>-941951428</t>
  </si>
  <si>
    <t>55253257</t>
  </si>
  <si>
    <t>tvarovka přírubová litinová vodovodní PN10/16 DN 100 dl 500mm</t>
  </si>
  <si>
    <t>1062148946</t>
  </si>
  <si>
    <t>55254048</t>
  </si>
  <si>
    <t>koleno 90° s patkou přírubové litinové vodovodní N-kus PN10/16 DN 100</t>
  </si>
  <si>
    <t>-1668821398</t>
  </si>
  <si>
    <t>31951004</t>
  </si>
  <si>
    <t>potrubní spojka jištěná proti posuvu hrdlo-příruba DN 100</t>
  </si>
  <si>
    <t>74665711</t>
  </si>
  <si>
    <t>857264122</t>
  </si>
  <si>
    <t>Montáž litinových tvarovek na potrubí litinovém tlakovém odbočných na potrubí z trub přírubových v otevřeném výkopu, kanálu nebo v šachtě DN 100</t>
  </si>
  <si>
    <t>468531341</t>
  </si>
  <si>
    <t>https://podminky.urs.cz/item/CS_URS_2024_01/857264122</t>
  </si>
  <si>
    <t>55253515</t>
  </si>
  <si>
    <t>tvarovka přírubová litinová s přírubovou odbočkou,práškový epoxid tl 250µm T-kus DN 100/80</t>
  </si>
  <si>
    <t>566609718</t>
  </si>
  <si>
    <t>871161211</t>
  </si>
  <si>
    <t>Montáž vodovodního potrubí z polyetylenu PE100 RC v otevřeném výkopu svařovaných elektrotvarovkou SDR 11/PN16 d 32 x 3,0 mm</t>
  </si>
  <si>
    <t>-874897213</t>
  </si>
  <si>
    <t>https://podminky.urs.cz/item/CS_URS_2024_01/871161211</t>
  </si>
  <si>
    <t>28613110</t>
  </si>
  <si>
    <t>potrubí vodovodní jednovrstvé PE100 RC PN 16 SDR11 32x3,0mm</t>
  </si>
  <si>
    <t>921689888</t>
  </si>
  <si>
    <t>877171301</t>
  </si>
  <si>
    <t>Montáž tvarovek na plastovém předizolovaném potrubí jednotrubkových, spojovaných lisováním nebo svěrnými tvarovkami spojek nebo kolen 90° d 32</t>
  </si>
  <si>
    <t>-1258865014</t>
  </si>
  <si>
    <t>https://podminky.urs.cz/item/CS_URS_2024_01/877171301</t>
  </si>
  <si>
    <t>AVK.2110032</t>
  </si>
  <si>
    <t>spojka přímá, typ 100, rozměr 32x32</t>
  </si>
  <si>
    <t>1003428953</t>
  </si>
  <si>
    <t>891241112</t>
  </si>
  <si>
    <t>Montáž vodovodních armatur na potrubí šoupátek nebo klapek uzavíracích v otevřeném výkopu nebo v šachtách s osazením zemní soupravy (bez poklopů) DN 80</t>
  </si>
  <si>
    <t>-1191224611</t>
  </si>
  <si>
    <t>https://podminky.urs.cz/item/CS_URS_2024_01/891241112</t>
  </si>
  <si>
    <t>42221303</t>
  </si>
  <si>
    <t>šoupátko pitná voda litina GGG 50 krátká stavební dl PN10/16 DN 80x180mm</t>
  </si>
  <si>
    <t>-1136644439</t>
  </si>
  <si>
    <t>AVK.7551700</t>
  </si>
  <si>
    <t>Teleskopická souprava, pro šoupě DN 65-80, rozsah 1,7-2,9 m</t>
  </si>
  <si>
    <t>566611308</t>
  </si>
  <si>
    <t>891247112</t>
  </si>
  <si>
    <t>Montáž vodovodních armatur na potrubí hydrantů podzemních (bez osazení poklopů) DN 80</t>
  </si>
  <si>
    <t>1967547649</t>
  </si>
  <si>
    <t>https://podminky.urs.cz/item/CS_URS_2024_01/891247112</t>
  </si>
  <si>
    <t>42273594.1</t>
  </si>
  <si>
    <t>hydrant podzemní DN 80 PN 16 dvojitý uzávěr s koulí krycí v 2400mm</t>
  </si>
  <si>
    <t>2058406496</t>
  </si>
  <si>
    <t>999900000000</t>
  </si>
  <si>
    <t>DRENÁŽNÍ OBAL K HYDRANTŮM</t>
  </si>
  <si>
    <t>-1928283272</t>
  </si>
  <si>
    <t>891249111</t>
  </si>
  <si>
    <t>Montáž vodovodních armatur na potrubí navrtávacích pasů s ventilem Jt 1 MPa, na potrubí z trub litinových, ocelových nebo plastických hmot DN 80</t>
  </si>
  <si>
    <t>-994533289</t>
  </si>
  <si>
    <t>https://podminky.urs.cz/item/CS_URS_2024_01/891249111</t>
  </si>
  <si>
    <t>TSM.8525243</t>
  </si>
  <si>
    <t>Navrtávací pas HOD-G511 pro lit. potrubí, Ms šoupátko (94-99), DN 80, G5/4""</t>
  </si>
  <si>
    <t>-326289634</t>
  </si>
  <si>
    <t>TSM.0121532TE0000V</t>
  </si>
  <si>
    <t>Zemní souprava teleskop. PATENTplus-BT pro navrtávací pasy, 1,7-2,7 m</t>
  </si>
  <si>
    <t>-1547485112</t>
  </si>
  <si>
    <t>TSM.7009241</t>
  </si>
  <si>
    <t>Třmen k navrtávacímu pasu celopogumovaný, (98 - 110), DN 80</t>
  </si>
  <si>
    <t>-1482801338</t>
  </si>
  <si>
    <t>891261112</t>
  </si>
  <si>
    <t>Montáž vodovodních armatur na potrubí šoupátek nebo klapek uzavíracích v otevřeném výkopu nebo v šachtách s osazením zemní soupravy (bez poklopů) DN 100</t>
  </si>
  <si>
    <t>-963537115</t>
  </si>
  <si>
    <t>https://podminky.urs.cz/item/CS_URS_2024_01/891261112</t>
  </si>
  <si>
    <t>42221304</t>
  </si>
  <si>
    <t>šoupátko pitná voda litina GGG 50 krátká stavební dl PN10/16 DN 100x190mm</t>
  </si>
  <si>
    <t>754387108</t>
  </si>
  <si>
    <t>AVK.7561700</t>
  </si>
  <si>
    <t>Teleskopická souprava, pro šoupě DN 100-150, rozsah 1,7-2,9 m</t>
  </si>
  <si>
    <t>173257758</t>
  </si>
  <si>
    <t>891269111</t>
  </si>
  <si>
    <t>Montáž vodovodních armatur na potrubí navrtávacích pasů s ventilem Jt 1 MPa, na potrubí z trub litinových, ocelových nebo plastických hmot DN 100</t>
  </si>
  <si>
    <t>-84447636</t>
  </si>
  <si>
    <t>https://podminky.urs.cz/item/CS_URS_2024_01/891269111</t>
  </si>
  <si>
    <t>42271414</t>
  </si>
  <si>
    <t>pás navrtávací z tvárné litiny DN 100, pro litinové a ocelové potrubí, se závitovým výstupem 1",5/4",6/4",2"</t>
  </si>
  <si>
    <t>1198575532</t>
  </si>
  <si>
    <t>AVK.7731700</t>
  </si>
  <si>
    <t>Teleskopická souprava, přípojková, rozsah 1,7-2,9 m</t>
  </si>
  <si>
    <t>-1969413447</t>
  </si>
  <si>
    <t>HWL.312800105416</t>
  </si>
  <si>
    <t>VENTIL DOMOVNÍ PŘÍPOJKY ROHOVÉ SAMOVYPRAZDŇOVACÍ 5/4''-1''</t>
  </si>
  <si>
    <t>-2134397487</t>
  </si>
  <si>
    <t>TSM.8525053</t>
  </si>
  <si>
    <t>Navrtávací pas HOD-G511 pro lit. potrubí, Ms šoupátko (114-121), DN 100, G1""</t>
  </si>
  <si>
    <t>-1925152690</t>
  </si>
  <si>
    <t>TSM.7009251</t>
  </si>
  <si>
    <t>Třmen k navrtávacímu pasu celopogumovaný, (123 - 133), DN 100</t>
  </si>
  <si>
    <t>386325104</t>
  </si>
  <si>
    <t>1560937393</t>
  </si>
  <si>
    <t>892241111</t>
  </si>
  <si>
    <t>Tlakové zkoušky vodou na potrubí DN do 80</t>
  </si>
  <si>
    <t>-454324239</t>
  </si>
  <si>
    <t>https://podminky.urs.cz/item/CS_URS_2024_01/892241111</t>
  </si>
  <si>
    <t>892271111</t>
  </si>
  <si>
    <t>Tlakové zkoušky vodou na potrubí DN 100 nebo 125</t>
  </si>
  <si>
    <t>1514278352</t>
  </si>
  <si>
    <t>https://podminky.urs.cz/item/CS_URS_2024_01/892271111</t>
  </si>
  <si>
    <t>892273122</t>
  </si>
  <si>
    <t>Proplach a dezinfekce vodovodního potrubí DN od 80 do 125</t>
  </si>
  <si>
    <t>-1143671463</t>
  </si>
  <si>
    <t>https://podminky.urs.cz/item/CS_URS_2024_01/892273122</t>
  </si>
  <si>
    <t>892372111</t>
  </si>
  <si>
    <t>Tlakové zkoušky vodou zabezpečení konců potrubí při tlakových zkouškách DN do 300</t>
  </si>
  <si>
    <t>-1519353588</t>
  </si>
  <si>
    <t>https://podminky.urs.cz/item/CS_URS_2024_01/892372111</t>
  </si>
  <si>
    <t>899401111</t>
  </si>
  <si>
    <t>Osazení poklopů litinových ventilových</t>
  </si>
  <si>
    <t>-1854681614</t>
  </si>
  <si>
    <t>https://podminky.urs.cz/item/CS_URS_2024_01/899401111</t>
  </si>
  <si>
    <t>42291402</t>
  </si>
  <si>
    <t>poklop litinový ventilový</t>
  </si>
  <si>
    <t>-419044020</t>
  </si>
  <si>
    <t>42210051</t>
  </si>
  <si>
    <t>deska podkladová uličního poklopu litinového ventilového</t>
  </si>
  <si>
    <t>-598491386</t>
  </si>
  <si>
    <t>899401112</t>
  </si>
  <si>
    <t>Osazení poklopů litinových šoupátkových</t>
  </si>
  <si>
    <t>-985579343</t>
  </si>
  <si>
    <t>https://podminky.urs.cz/item/CS_URS_2024_01/899401112</t>
  </si>
  <si>
    <t>42291352</t>
  </si>
  <si>
    <t>poklop litinový šoupátkový pro zemní soupravy osazení do terénu a do vozovky</t>
  </si>
  <si>
    <t>937155103</t>
  </si>
  <si>
    <t>42210050</t>
  </si>
  <si>
    <t>deska podkladová uličního poklopu litinového šoupatového</t>
  </si>
  <si>
    <t>-505692517</t>
  </si>
  <si>
    <t>899401113</t>
  </si>
  <si>
    <t>Osazení poklopů litinových hydrantových</t>
  </si>
  <si>
    <t>492323339</t>
  </si>
  <si>
    <t>https://podminky.urs.cz/item/CS_URS_2024_01/899401113</t>
  </si>
  <si>
    <t>42291452</t>
  </si>
  <si>
    <t>poklop litinový hydrantový DN 80</t>
  </si>
  <si>
    <t>685483458</t>
  </si>
  <si>
    <t>42210052</t>
  </si>
  <si>
    <t>deska podkladová uličního poklopu litinového hydrantového</t>
  </si>
  <si>
    <t>922659004</t>
  </si>
  <si>
    <t>899713111</t>
  </si>
  <si>
    <t>Orientační tabulky na vodovodních a kanalizačních řadech na sloupku ocelovém nebo betonovém</t>
  </si>
  <si>
    <t>275906833</t>
  </si>
  <si>
    <t>https://podminky.urs.cz/item/CS_URS_2024_01/899713111</t>
  </si>
  <si>
    <t>899721111.1</t>
  </si>
  <si>
    <t>Signalizační vodič na potrubí DN do 150 mm CYY pr.6mm2</t>
  </si>
  <si>
    <t>733308489</t>
  </si>
  <si>
    <t>899721111.2</t>
  </si>
  <si>
    <t>Signalizační vodič na potrubí DN do 150 mm CYY pr.4mm2</t>
  </si>
  <si>
    <t>1343754353</t>
  </si>
  <si>
    <t>899722114</t>
  </si>
  <si>
    <t>Krytí potrubí z plastů výstražnou fólií z PVC šířky přes 34 do 40 cm</t>
  </si>
  <si>
    <t>-17889439</t>
  </si>
  <si>
    <t>https://podminky.urs.cz/item/CS_URS_2024_01/899722114</t>
  </si>
  <si>
    <t>Hadice 1" s rychlospojkou</t>
  </si>
  <si>
    <t>1120841162</t>
  </si>
  <si>
    <t>-671959729</t>
  </si>
  <si>
    <t>R-AQA-041.1</t>
  </si>
  <si>
    <t>Sloupek pro orientační tabulky d 46 mm potažený PE modro bílé barvy po 250 mm včt.záslepky</t>
  </si>
  <si>
    <t>-1040616585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</si>
  <si>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</si>
  <si>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</si>
  <si>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-402652310</t>
  </si>
  <si>
    <t>https://podminky.urs.cz/item/CS_URS_2024_01/916131213</t>
  </si>
  <si>
    <t>59217031</t>
  </si>
  <si>
    <t>obrubník silniční betonový 1000x150x250mm</t>
  </si>
  <si>
    <t>-1148994803</t>
  </si>
  <si>
    <t>916991121</t>
  </si>
  <si>
    <t>Lože pod obrubníky, krajníky nebo obruby z dlažebních kostek z betonu prostého</t>
  </si>
  <si>
    <t>-1000955594</t>
  </si>
  <si>
    <t>https://podminky.urs.cz/item/CS_URS_2024_01/916991121</t>
  </si>
  <si>
    <t>1510803007</t>
  </si>
  <si>
    <t>1879460883</t>
  </si>
  <si>
    <t>-2138095567</t>
  </si>
  <si>
    <t>1987836321</t>
  </si>
  <si>
    <t>979054441</t>
  </si>
  <si>
    <t>Očištění vybouraných prvků komunikací od spojovacího materiálu s odklizením a uložením očištěných hmot a spojovacího materiálu na skládku na vzdálenost do 10 m dlaždic, desek nebo tvarovek s původním vyplněním spár kamenivem těženým</t>
  </si>
  <si>
    <t>-542737403</t>
  </si>
  <si>
    <t>https://podminky.urs.cz/item/CS_URS_2024_01/979054441</t>
  </si>
  <si>
    <t>-1399172610</t>
  </si>
  <si>
    <t>-1297072641</t>
  </si>
  <si>
    <t>-533734571</t>
  </si>
  <si>
    <t>-267988731</t>
  </si>
  <si>
    <t>-1964531514</t>
  </si>
  <si>
    <t>-34049725</t>
  </si>
  <si>
    <t>998273102</t>
  </si>
  <si>
    <t>Přesun hmot pro trubní vedení hloubené z trub litinových pro vodovody nebo kanalizace v otevřeném výkopu dopravní vzdálenost do 15 m</t>
  </si>
  <si>
    <t>-1010182969</t>
  </si>
  <si>
    <t>https://podminky.urs.cz/item/CS_URS_2024_01/998273102</t>
  </si>
  <si>
    <t>-546891223</t>
  </si>
  <si>
    <t>-1867540081</t>
  </si>
  <si>
    <t>1671250894</t>
  </si>
  <si>
    <t>Ostatní - vedlejší náklady</t>
  </si>
  <si>
    <t>Ing. Josef Kopecký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</si>
  <si>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</si>
  <si>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</si>
  <si>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</si>
  <si>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</si>
  <si>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</si>
  <si>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VRN</t>
  </si>
  <si>
    <t>Vedlejší rozpočtové náklady</t>
  </si>
  <si>
    <t>VRN1</t>
  </si>
  <si>
    <t>Průzkumné, geodetické a projektové práce</t>
  </si>
  <si>
    <t>012103000</t>
  </si>
  <si>
    <t>Geodetické práce před výstavbou</t>
  </si>
  <si>
    <t>p.s.</t>
  </si>
  <si>
    <t>1024</t>
  </si>
  <si>
    <t>499257777</t>
  </si>
  <si>
    <t>012203000</t>
  </si>
  <si>
    <t>Geodetické práce při provádění stavby</t>
  </si>
  <si>
    <t>1261463371</t>
  </si>
  <si>
    <t>013254000</t>
  </si>
  <si>
    <t>Dokumentace skutečného provedení stavby</t>
  </si>
  <si>
    <t>-300565612</t>
  </si>
  <si>
    <t>013294000</t>
  </si>
  <si>
    <t>Ostatní dokumentace, průzkum komunikací, objektů a pozemků vč.vyhotovení fotodokumentace před zahájení stavby a během provádění stavby příp.video záznam</t>
  </si>
  <si>
    <t>-986536372</t>
  </si>
  <si>
    <t>VRN3</t>
  </si>
  <si>
    <t>Zařízení staveniště</t>
  </si>
  <si>
    <t>030001000</t>
  </si>
  <si>
    <t>-2112558247</t>
  </si>
  <si>
    <t>034303000</t>
  </si>
  <si>
    <t>Dopravní značení na staveništi</t>
  </si>
  <si>
    <t>1041544546</t>
  </si>
  <si>
    <t>034403000</t>
  </si>
  <si>
    <t>Osvětlení staveniště</t>
  </si>
  <si>
    <t>-1282929984</t>
  </si>
  <si>
    <t>034503000</t>
  </si>
  <si>
    <t>Informační tabule na staveništi</t>
  </si>
  <si>
    <t>…</t>
  </si>
  <si>
    <t>-106276714</t>
  </si>
  <si>
    <t>https://podminky.urs.cz/item/CS_URS_2022_01/034503000</t>
  </si>
  <si>
    <t>035103001</t>
  </si>
  <si>
    <t>Pronájem ploch</t>
  </si>
  <si>
    <t>1579134962</t>
  </si>
  <si>
    <t>VRN4</t>
  </si>
  <si>
    <t>Inženýrská činnost</t>
  </si>
  <si>
    <t>043154000</t>
  </si>
  <si>
    <t>Zkoušky hutnicí</t>
  </si>
  <si>
    <t>-29040761</t>
  </si>
  <si>
    <t>https://podminky.urs.cz/item/CS_URS_2023_01/043154000</t>
  </si>
  <si>
    <t>043203003</t>
  </si>
  <si>
    <t>Rozbory celkem</t>
  </si>
  <si>
    <t>1052246437</t>
  </si>
  <si>
    <t>https://podminky.urs.cz/item/CS_URS_2023_01/043203003</t>
  </si>
  <si>
    <t>045002000</t>
  </si>
  <si>
    <t>Kompletační a koordinační činnost</t>
  </si>
  <si>
    <t>1823679691</t>
  </si>
  <si>
    <t>ON5</t>
  </si>
  <si>
    <t>Vytyčení stávajících sítí, zvláštní užívání komunikací a pod.</t>
  </si>
  <si>
    <t>-1670395013</t>
  </si>
  <si>
    <t>ON6</t>
  </si>
  <si>
    <t>Protokol o vytyčitelnosti signalizačního vodiče u nového vodovodu</t>
  </si>
  <si>
    <t>670276053</t>
  </si>
  <si>
    <t>VRN9</t>
  </si>
  <si>
    <t>Ostatní náklady</t>
  </si>
  <si>
    <t>R_aqa_os20</t>
  </si>
  <si>
    <t>Rozbor vody ke kolaudaci</t>
  </si>
  <si>
    <t>kpl</t>
  </si>
  <si>
    <t>-848422860</t>
  </si>
  <si>
    <t>R_aqa_os28</t>
  </si>
  <si>
    <t>Vypuštění, odvzdušnění, odkalení</t>
  </si>
  <si>
    <t>421417025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</si>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</sst>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4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5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8" fillId="0" borderId="15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8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right"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7" fillId="0" borderId="15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5" fillId="0" borderId="15" xfId="0" applyNumberFormat="1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4" fontId="25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166" fontId="25" fillId="0" borderId="21" xfId="0" applyNumberFormat="1" applyFont="1" applyBorder="1" applyAlignment="1" applyProtection="1">
      <alignment vertical="center"/>
    </xf>
    <xf numFmtId="4" fontId="25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6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23" xfId="0" applyFont="1" applyBorder="1" applyAlignment="1" applyProtection="1">
      <alignment horizontal="center" vertical="center"/>
    </xf>
    <xf numFmtId="49" fontId="34" fillId="0" borderId="23" xfId="0" applyNumberFormat="1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center" vertical="center" wrapText="1"/>
    </xf>
    <xf numFmtId="167" fontId="34" fillId="0" borderId="23" xfId="0" applyNumberFormat="1" applyFont="1" applyBorder="1" applyAlignment="1" applyProtection="1">
      <alignment vertical="center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</xf>
    <xf numFmtId="0" fontId="35" fillId="0" borderId="23" xfId="0" applyFont="1" applyBorder="1" applyAlignment="1" applyProtection="1">
      <alignment vertical="center"/>
    </xf>
    <xf numFmtId="0" fontId="35" fillId="0" borderId="4" xfId="0" applyFont="1" applyBorder="1" applyAlignment="1">
      <alignment vertical="center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34" fillId="2" borderId="20" xfId="0" applyFont="1" applyFill="1" applyBorder="1" applyAlignment="1" applyProtection="1">
      <alignment horizontal="left" vertical="center"/>
      <protection locked="0"/>
    </xf>
    <xf numFmtId="0" fontId="34" fillId="0" borderId="21" xfId="0" applyFont="1" applyBorder="1" applyAlignment="1" applyProtection="1">
      <alignment horizontal="center" vertical="center"/>
    </xf>
    <xf numFmtId="166" fontId="20" fillId="0" borderId="21" xfId="0" applyNumberFormat="1" applyFont="1" applyBorder="1" applyAlignment="1" applyProtection="1">
      <alignment vertical="center"/>
    </xf>
    <xf numFmtId="166" fontId="20" fillId="0" borderId="22" xfId="0" applyNumberFormat="1" applyFont="1" applyBorder="1" applyAlignment="1" applyProtection="1">
      <alignment vertical="center"/>
    </xf>
    <xf numFmtId="0" fontId="20" fillId="2" borderId="20" xfId="0" applyFont="1" applyFill="1" applyBorder="1" applyAlignment="1" applyProtection="1">
      <alignment horizontal="left" vertical="center"/>
      <protection locked="0"/>
    </xf>
    <xf numFmtId="0" fontId="20" fillId="0" borderId="21" xfId="0" applyFont="1" applyBorder="1" applyAlignment="1" applyProtection="1">
      <alignment horizontal="center"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8" fillId="0" borderId="29" xfId="0" applyFont="1" applyBorder="1" applyAlignment="1">
      <alignment horizontal="left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horizontal="left" vertical="center" wrapText="1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vertical="top"/>
    </xf>
    <xf numFmtId="0" fontId="46" fillId="0" borderId="1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horizontal="center" vertical="center"/>
    </xf>
    <xf numFmtId="49" fontId="46" fillId="0" borderId="1" xfId="0" applyNumberFormat="1" applyFont="1" applyBorder="1" applyAlignment="1" applyProtection="1">
      <alignment horizontal="left" vertical="center"/>
    </xf>
    <xf numFmtId="0" fontId="45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21151103" TargetMode="External" /><Relationship Id="rId2" Type="http://schemas.openxmlformats.org/officeDocument/2006/relationships/hyperlink" Target="https://podminky.urs.cz/item/CS_URS_2024_01/131251104" TargetMode="External" /><Relationship Id="rId3" Type="http://schemas.openxmlformats.org/officeDocument/2006/relationships/hyperlink" Target="https://podminky.urs.cz/item/CS_URS_2024_01/131351104" TargetMode="External" /><Relationship Id="rId4" Type="http://schemas.openxmlformats.org/officeDocument/2006/relationships/hyperlink" Target="https://podminky.urs.cz/item/CS_URS_2024_01/131451104" TargetMode="External" /><Relationship Id="rId5" Type="http://schemas.openxmlformats.org/officeDocument/2006/relationships/hyperlink" Target="https://podminky.urs.cz/item/CS_URS_2024_01/131551104" TargetMode="External" /><Relationship Id="rId6" Type="http://schemas.openxmlformats.org/officeDocument/2006/relationships/hyperlink" Target="https://podminky.urs.cz/item/CS_URS_2024_01/138511101" TargetMode="External" /><Relationship Id="rId7" Type="http://schemas.openxmlformats.org/officeDocument/2006/relationships/hyperlink" Target="https://podminky.urs.cz/item/CS_URS_2024_01/162651112" TargetMode="External" /><Relationship Id="rId8" Type="http://schemas.openxmlformats.org/officeDocument/2006/relationships/hyperlink" Target="https://podminky.urs.cz/item/CS_URS_2024_01/162651132" TargetMode="External" /><Relationship Id="rId9" Type="http://schemas.openxmlformats.org/officeDocument/2006/relationships/hyperlink" Target="https://podminky.urs.cz/item/CS_URS_2024_01/162651152" TargetMode="External" /><Relationship Id="rId10" Type="http://schemas.openxmlformats.org/officeDocument/2006/relationships/hyperlink" Target="https://podminky.urs.cz/item/CS_URS_2024_01/162751137" TargetMode="External" /><Relationship Id="rId11" Type="http://schemas.openxmlformats.org/officeDocument/2006/relationships/hyperlink" Target="https://podminky.urs.cz/item/CS_URS_2024_01/162751139" TargetMode="External" /><Relationship Id="rId12" Type="http://schemas.openxmlformats.org/officeDocument/2006/relationships/hyperlink" Target="https://podminky.urs.cz/item/CS_URS_2024_01/162751157" TargetMode="External" /><Relationship Id="rId13" Type="http://schemas.openxmlformats.org/officeDocument/2006/relationships/hyperlink" Target="https://podminky.urs.cz/item/CS_URS_2024_01/162751159" TargetMode="External" /><Relationship Id="rId14" Type="http://schemas.openxmlformats.org/officeDocument/2006/relationships/hyperlink" Target="https://podminky.urs.cz/item/CS_URS_2024_01/167151101" TargetMode="External" /><Relationship Id="rId15" Type="http://schemas.openxmlformats.org/officeDocument/2006/relationships/hyperlink" Target="https://podminky.urs.cz/item/CS_URS_2024_01/167151102" TargetMode="External" /><Relationship Id="rId16" Type="http://schemas.openxmlformats.org/officeDocument/2006/relationships/hyperlink" Target="https://podminky.urs.cz/item/CS_URS_2024_01/167151103" TargetMode="External" /><Relationship Id="rId17" Type="http://schemas.openxmlformats.org/officeDocument/2006/relationships/hyperlink" Target="https://podminky.urs.cz/item/CS_URS_2024_01/171201221" TargetMode="External" /><Relationship Id="rId18" Type="http://schemas.openxmlformats.org/officeDocument/2006/relationships/hyperlink" Target="https://podminky.urs.cz/item/CS_URS_2024_01/171251201" TargetMode="External" /><Relationship Id="rId19" Type="http://schemas.openxmlformats.org/officeDocument/2006/relationships/hyperlink" Target="https://podminky.urs.cz/item/CS_URS_2024_01/174111101" TargetMode="External" /><Relationship Id="rId20" Type="http://schemas.openxmlformats.org/officeDocument/2006/relationships/hyperlink" Target="https://podminky.urs.cz/item/CS_URS_2024_01/181111111" TargetMode="External" /><Relationship Id="rId21" Type="http://schemas.openxmlformats.org/officeDocument/2006/relationships/hyperlink" Target="https://podminky.urs.cz/item/CS_URS_2024_01/181311103" TargetMode="External" /><Relationship Id="rId22" Type="http://schemas.openxmlformats.org/officeDocument/2006/relationships/hyperlink" Target="https://podminky.urs.cz/item/CS_URS_2024_01/181411131" TargetMode="External" /><Relationship Id="rId23" Type="http://schemas.openxmlformats.org/officeDocument/2006/relationships/hyperlink" Target="https://podminky.urs.cz/item/CS_URS_2024_01/181912112" TargetMode="External" /><Relationship Id="rId24" Type="http://schemas.openxmlformats.org/officeDocument/2006/relationships/hyperlink" Target="https://podminky.urs.cz/item/CS_URS_2024_01/380326343" TargetMode="External" /><Relationship Id="rId25" Type="http://schemas.openxmlformats.org/officeDocument/2006/relationships/hyperlink" Target="https://podminky.urs.cz/item/CS_URS_2024_01/380356241" TargetMode="External" /><Relationship Id="rId26" Type="http://schemas.openxmlformats.org/officeDocument/2006/relationships/hyperlink" Target="https://podminky.urs.cz/item/CS_URS_2024_01/380356242" TargetMode="External" /><Relationship Id="rId27" Type="http://schemas.openxmlformats.org/officeDocument/2006/relationships/hyperlink" Target="https://podminky.urs.cz/item/CS_URS_2024_01/380361006" TargetMode="External" /><Relationship Id="rId28" Type="http://schemas.openxmlformats.org/officeDocument/2006/relationships/hyperlink" Target="https://podminky.urs.cz/item/CS_URS_2024_01/451541111" TargetMode="External" /><Relationship Id="rId29" Type="http://schemas.openxmlformats.org/officeDocument/2006/relationships/hyperlink" Target="https://podminky.urs.cz/item/CS_URS_2024_01/452311131" TargetMode="External" /><Relationship Id="rId30" Type="http://schemas.openxmlformats.org/officeDocument/2006/relationships/hyperlink" Target="https://podminky.urs.cz/item/CS_URS_2024_01/452351111" TargetMode="External" /><Relationship Id="rId31" Type="http://schemas.openxmlformats.org/officeDocument/2006/relationships/hyperlink" Target="https://podminky.urs.cz/item/CS_URS_2024_01/452351112" TargetMode="External" /><Relationship Id="rId32" Type="http://schemas.openxmlformats.org/officeDocument/2006/relationships/hyperlink" Target="https://podminky.urs.cz/item/CS_URS_2024_01/894201161" TargetMode="External" /><Relationship Id="rId33" Type="http://schemas.openxmlformats.org/officeDocument/2006/relationships/hyperlink" Target="https://podminky.urs.cz/item/CS_URS_2024_01/953334315" TargetMode="External" /><Relationship Id="rId34" Type="http://schemas.openxmlformats.org/officeDocument/2006/relationships/hyperlink" Target="https://podminky.urs.cz/item/CS_URS_2024_01/962052211" TargetMode="External" /><Relationship Id="rId35" Type="http://schemas.openxmlformats.org/officeDocument/2006/relationships/hyperlink" Target="https://podminky.urs.cz/item/CS_URS_2024_01/977151136" TargetMode="External" /><Relationship Id="rId36" Type="http://schemas.openxmlformats.org/officeDocument/2006/relationships/hyperlink" Target="https://podminky.urs.cz/item/CS_URS_2024_01/977151149" TargetMode="External" /><Relationship Id="rId37" Type="http://schemas.openxmlformats.org/officeDocument/2006/relationships/hyperlink" Target="https://podminky.urs.cz/item/CS_URS_2024_01/998271301" TargetMode="External" /><Relationship Id="rId38" Type="http://schemas.openxmlformats.org/officeDocument/2006/relationships/hyperlink" Target="https://podminky.urs.cz/item/CS_URS_2024_01/715174012" TargetMode="External" /><Relationship Id="rId39" Type="http://schemas.openxmlformats.org/officeDocument/2006/relationships/hyperlink" Target="https://podminky.urs.cz/item/CS_URS_2024_01/715174022" TargetMode="External" /><Relationship Id="rId40" Type="http://schemas.openxmlformats.org/officeDocument/2006/relationships/hyperlink" Target="https://podminky.urs.cz/item/CS_URS_2024_01/715189011" TargetMode="External" /><Relationship Id="rId41" Type="http://schemas.openxmlformats.org/officeDocument/2006/relationships/hyperlink" Target="https://podminky.urs.cz/item/CS_URS_2024_01/715189013" TargetMode="External" /><Relationship Id="rId42" Type="http://schemas.openxmlformats.org/officeDocument/2006/relationships/hyperlink" Target="https://podminky.urs.cz/item/CS_URS_2024_01/998715101" TargetMode="External" /><Relationship Id="rId43" Type="http://schemas.openxmlformats.org/officeDocument/2006/relationships/hyperlink" Target="https://podminky.urs.cz/item/CS_URS_2024_01/741410021" TargetMode="External" /><Relationship Id="rId44" Type="http://schemas.openxmlformats.org/officeDocument/2006/relationships/hyperlink" Target="https://podminky.urs.cz/item/CS_URS_2024_01/741410041" TargetMode="External" /><Relationship Id="rId45" Type="http://schemas.openxmlformats.org/officeDocument/2006/relationships/hyperlink" Target="https://podminky.urs.cz/item/CS_URS_2024_01/741420022" TargetMode="External" /><Relationship Id="rId46" Type="http://schemas.openxmlformats.org/officeDocument/2006/relationships/hyperlink" Target="https://podminky.urs.cz/item/CS_URS_2024_01/998741101" TargetMode="External" /><Relationship Id="rId47" Type="http://schemas.openxmlformats.org/officeDocument/2006/relationships/hyperlink" Target="https://podminky.urs.cz/item/CS_URS_2024_01/767591011" TargetMode="External" /><Relationship Id="rId48" Type="http://schemas.openxmlformats.org/officeDocument/2006/relationships/hyperlink" Target="https://podminky.urs.cz/item/CS_URS_2024_01/767591801" TargetMode="External" /><Relationship Id="rId49" Type="http://schemas.openxmlformats.org/officeDocument/2006/relationships/hyperlink" Target="https://podminky.urs.cz/item/CS_URS_2024_01/767991002" TargetMode="External" /><Relationship Id="rId50" Type="http://schemas.openxmlformats.org/officeDocument/2006/relationships/hyperlink" Target="https://podminky.urs.cz/item/CS_URS_2024_01/998767101" TargetMode="External" /><Relationship Id="rId51" Type="http://schemas.openxmlformats.org/officeDocument/2006/relationships/hyperlink" Target="https://podminky.urs.cz/item/CS_URS_2024_01/783933161" TargetMode="External" /><Relationship Id="rId52" Type="http://schemas.openxmlformats.org/officeDocument/2006/relationships/hyperlink" Target="https://podminky.urs.cz/item/CS_URS_2024_01/783937163" TargetMode="External" /><Relationship Id="rId53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33212811" TargetMode="External" /><Relationship Id="rId2" Type="http://schemas.openxmlformats.org/officeDocument/2006/relationships/hyperlink" Target="https://podminky.urs.cz/item/CS_URS_2024_01/275313511" TargetMode="External" /><Relationship Id="rId3" Type="http://schemas.openxmlformats.org/officeDocument/2006/relationships/hyperlink" Target="https://podminky.urs.cz/item/CS_URS_2024_01/338171123" TargetMode="External" /><Relationship Id="rId4" Type="http://schemas.openxmlformats.org/officeDocument/2006/relationships/hyperlink" Target="https://podminky.urs.cz/item/CS_URS_2024_01/348101250" TargetMode="External" /><Relationship Id="rId5" Type="http://schemas.openxmlformats.org/officeDocument/2006/relationships/hyperlink" Target="https://podminky.urs.cz/item/CS_URS_2024_01/348401130" TargetMode="External" /><Relationship Id="rId6" Type="http://schemas.openxmlformats.org/officeDocument/2006/relationships/hyperlink" Target="https://podminky.urs.cz/item/CS_URS_2024_01/348401350" TargetMode="External" /><Relationship Id="rId7" Type="http://schemas.openxmlformats.org/officeDocument/2006/relationships/hyperlink" Target="https://podminky.urs.cz/item/CS_URS_2024_01/348401360" TargetMode="External" /><Relationship Id="rId8" Type="http://schemas.openxmlformats.org/officeDocument/2006/relationships/hyperlink" Target="https://podminky.urs.cz/item/CS_URS_2024_01/966071711" TargetMode="External" /><Relationship Id="rId9" Type="http://schemas.openxmlformats.org/officeDocument/2006/relationships/hyperlink" Target="https://podminky.urs.cz/item/CS_URS_2024_01/966071822" TargetMode="External" /><Relationship Id="rId10" Type="http://schemas.openxmlformats.org/officeDocument/2006/relationships/hyperlink" Target="https://podminky.urs.cz/item/CS_URS_2024_01/966073812" TargetMode="External" /><Relationship Id="rId11" Type="http://schemas.openxmlformats.org/officeDocument/2006/relationships/hyperlink" Target="https://podminky.urs.cz/item/CS_URS_2024_01/997013111" TargetMode="External" /><Relationship Id="rId12" Type="http://schemas.openxmlformats.org/officeDocument/2006/relationships/hyperlink" Target="https://podminky.urs.cz/item/CS_URS_2024_01/997013501" TargetMode="External" /><Relationship Id="rId13" Type="http://schemas.openxmlformats.org/officeDocument/2006/relationships/hyperlink" Target="https://podminky.urs.cz/item/CS_URS_2024_01/997013509" TargetMode="External" /><Relationship Id="rId14" Type="http://schemas.openxmlformats.org/officeDocument/2006/relationships/hyperlink" Target="https://podminky.urs.cz/item/CS_URS_2024_01/997013631" TargetMode="External" /><Relationship Id="rId15" Type="http://schemas.openxmlformats.org/officeDocument/2006/relationships/hyperlink" Target="https://podminky.urs.cz/item/CS_URS_2024_01/998232110" TargetMode="External" /><Relationship Id="rId16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21151103" TargetMode="External" /><Relationship Id="rId2" Type="http://schemas.openxmlformats.org/officeDocument/2006/relationships/hyperlink" Target="https://podminky.urs.cz/item/CS_URS_2024_01/122251101" TargetMode="External" /><Relationship Id="rId3" Type="http://schemas.openxmlformats.org/officeDocument/2006/relationships/hyperlink" Target="https://podminky.urs.cz/item/CS_URS_2024_01/162751117" TargetMode="External" /><Relationship Id="rId4" Type="http://schemas.openxmlformats.org/officeDocument/2006/relationships/hyperlink" Target="https://podminky.urs.cz/item/CS_URS_2024_01/162751119" TargetMode="External" /><Relationship Id="rId5" Type="http://schemas.openxmlformats.org/officeDocument/2006/relationships/hyperlink" Target="https://podminky.urs.cz/item/CS_URS_2024_01/167151101" TargetMode="External" /><Relationship Id="rId6" Type="http://schemas.openxmlformats.org/officeDocument/2006/relationships/hyperlink" Target="https://podminky.urs.cz/item/CS_URS_2024_01/171201221" TargetMode="External" /><Relationship Id="rId7" Type="http://schemas.openxmlformats.org/officeDocument/2006/relationships/hyperlink" Target="https://podminky.urs.cz/item/CS_URS_2024_01/171251201" TargetMode="External" /><Relationship Id="rId8" Type="http://schemas.openxmlformats.org/officeDocument/2006/relationships/hyperlink" Target="https://podminky.urs.cz/item/CS_URS_2024_01/181111111" TargetMode="External" /><Relationship Id="rId9" Type="http://schemas.openxmlformats.org/officeDocument/2006/relationships/hyperlink" Target="https://podminky.urs.cz/item/CS_URS_2024_01/181311103" TargetMode="External" /><Relationship Id="rId10" Type="http://schemas.openxmlformats.org/officeDocument/2006/relationships/hyperlink" Target="https://podminky.urs.cz/item/CS_URS_2024_01/181411131" TargetMode="External" /><Relationship Id="rId11" Type="http://schemas.openxmlformats.org/officeDocument/2006/relationships/hyperlink" Target="https://podminky.urs.cz/item/CS_URS_2024_01/181912112" TargetMode="External" /><Relationship Id="rId12" Type="http://schemas.openxmlformats.org/officeDocument/2006/relationships/hyperlink" Target="https://podminky.urs.cz/item/CS_URS_2024_01/564831011" TargetMode="External" /><Relationship Id="rId13" Type="http://schemas.openxmlformats.org/officeDocument/2006/relationships/hyperlink" Target="https://podminky.urs.cz/item/CS_URS_2024_01/564962111" TargetMode="External" /><Relationship Id="rId14" Type="http://schemas.openxmlformats.org/officeDocument/2006/relationships/hyperlink" Target="https://podminky.urs.cz/item/CS_URS_2024_01/998225111" TargetMode="External" /><Relationship Id="rId15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3107164" TargetMode="External" /><Relationship Id="rId2" Type="http://schemas.openxmlformats.org/officeDocument/2006/relationships/hyperlink" Target="https://podminky.urs.cz/item/CS_URS_2024_01/113107342" TargetMode="External" /><Relationship Id="rId3" Type="http://schemas.openxmlformats.org/officeDocument/2006/relationships/hyperlink" Target="https://podminky.urs.cz/item/CS_URS_2024_01/113154123" TargetMode="External" /><Relationship Id="rId4" Type="http://schemas.openxmlformats.org/officeDocument/2006/relationships/hyperlink" Target="https://podminky.urs.cz/item/CS_URS_2024_01/119001405" TargetMode="External" /><Relationship Id="rId5" Type="http://schemas.openxmlformats.org/officeDocument/2006/relationships/hyperlink" Target="https://podminky.urs.cz/item/CS_URS_2024_01/119001412" TargetMode="External" /><Relationship Id="rId6" Type="http://schemas.openxmlformats.org/officeDocument/2006/relationships/hyperlink" Target="https://podminky.urs.cz/item/CS_URS_2024_01/119001421" TargetMode="External" /><Relationship Id="rId7" Type="http://schemas.openxmlformats.org/officeDocument/2006/relationships/hyperlink" Target="https://podminky.urs.cz/item/CS_URS_2024_01/121151113" TargetMode="External" /><Relationship Id="rId8" Type="http://schemas.openxmlformats.org/officeDocument/2006/relationships/hyperlink" Target="https://podminky.urs.cz/item/CS_URS_2024_01/131251202" TargetMode="External" /><Relationship Id="rId9" Type="http://schemas.openxmlformats.org/officeDocument/2006/relationships/hyperlink" Target="https://podminky.urs.cz/item/CS_URS_2024_01/131351202" TargetMode="External" /><Relationship Id="rId10" Type="http://schemas.openxmlformats.org/officeDocument/2006/relationships/hyperlink" Target="https://podminky.urs.cz/item/CS_URS_2024_01/131451202" TargetMode="External" /><Relationship Id="rId11" Type="http://schemas.openxmlformats.org/officeDocument/2006/relationships/hyperlink" Target="https://podminky.urs.cz/item/CS_URS_2024_01/131551202" TargetMode="External" /><Relationship Id="rId12" Type="http://schemas.openxmlformats.org/officeDocument/2006/relationships/hyperlink" Target="https://podminky.urs.cz/item/CS_URS_2024_01/132251254" TargetMode="External" /><Relationship Id="rId13" Type="http://schemas.openxmlformats.org/officeDocument/2006/relationships/hyperlink" Target="https://podminky.urs.cz/item/CS_URS_2024_01/132254204" TargetMode="External" /><Relationship Id="rId14" Type="http://schemas.openxmlformats.org/officeDocument/2006/relationships/hyperlink" Target="https://podminky.urs.cz/item/CS_URS_2024_01/132351254" TargetMode="External" /><Relationship Id="rId15" Type="http://schemas.openxmlformats.org/officeDocument/2006/relationships/hyperlink" Target="https://podminky.urs.cz/item/CS_URS_2024_01/132354204" TargetMode="External" /><Relationship Id="rId16" Type="http://schemas.openxmlformats.org/officeDocument/2006/relationships/hyperlink" Target="https://podminky.urs.cz/item/CS_URS_2024_01/132451254" TargetMode="External" /><Relationship Id="rId17" Type="http://schemas.openxmlformats.org/officeDocument/2006/relationships/hyperlink" Target="https://podminky.urs.cz/item/CS_URS_2024_01/132454204" TargetMode="External" /><Relationship Id="rId18" Type="http://schemas.openxmlformats.org/officeDocument/2006/relationships/hyperlink" Target="https://podminky.urs.cz/item/CS_URS_2024_01/132551254" TargetMode="External" /><Relationship Id="rId19" Type="http://schemas.openxmlformats.org/officeDocument/2006/relationships/hyperlink" Target="https://podminky.urs.cz/item/CS_URS_2024_01/132554204" TargetMode="External" /><Relationship Id="rId20" Type="http://schemas.openxmlformats.org/officeDocument/2006/relationships/hyperlink" Target="https://podminky.urs.cz/item/CS_URS_2024_01/138511101" TargetMode="External" /><Relationship Id="rId21" Type="http://schemas.openxmlformats.org/officeDocument/2006/relationships/hyperlink" Target="https://podminky.urs.cz/item/CS_URS_2024_01/138511201" TargetMode="External" /><Relationship Id="rId22" Type="http://schemas.openxmlformats.org/officeDocument/2006/relationships/hyperlink" Target="https://podminky.urs.cz/item/CS_URS_2024_01/139001101" TargetMode="External" /><Relationship Id="rId23" Type="http://schemas.openxmlformats.org/officeDocument/2006/relationships/hyperlink" Target="https://podminky.urs.cz/item/CS_URS_2024_01/151101101" TargetMode="External" /><Relationship Id="rId24" Type="http://schemas.openxmlformats.org/officeDocument/2006/relationships/hyperlink" Target="https://podminky.urs.cz/item/CS_URS_2024_01/151101102" TargetMode="External" /><Relationship Id="rId25" Type="http://schemas.openxmlformats.org/officeDocument/2006/relationships/hyperlink" Target="https://podminky.urs.cz/item/CS_URS_2024_01/151101111" TargetMode="External" /><Relationship Id="rId26" Type="http://schemas.openxmlformats.org/officeDocument/2006/relationships/hyperlink" Target="https://podminky.urs.cz/item/CS_URS_2024_01/151101112" TargetMode="External" /><Relationship Id="rId27" Type="http://schemas.openxmlformats.org/officeDocument/2006/relationships/hyperlink" Target="https://podminky.urs.cz/item/CS_URS_2024_01/151101201" TargetMode="External" /><Relationship Id="rId28" Type="http://schemas.openxmlformats.org/officeDocument/2006/relationships/hyperlink" Target="https://podminky.urs.cz/item/CS_URS_2024_01/151101211" TargetMode="External" /><Relationship Id="rId29" Type="http://schemas.openxmlformats.org/officeDocument/2006/relationships/hyperlink" Target="https://podminky.urs.cz/item/CS_URS_2024_01/151101301" TargetMode="External" /><Relationship Id="rId30" Type="http://schemas.openxmlformats.org/officeDocument/2006/relationships/hyperlink" Target="https://podminky.urs.cz/item/CS_URS_2024_01/151101311" TargetMode="External" /><Relationship Id="rId31" Type="http://schemas.openxmlformats.org/officeDocument/2006/relationships/hyperlink" Target="https://podminky.urs.cz/item/CS_URS_2024_01/162351103" TargetMode="External" /><Relationship Id="rId32" Type="http://schemas.openxmlformats.org/officeDocument/2006/relationships/hyperlink" Target="https://podminky.urs.cz/item/CS_URS_2024_01/162651112" TargetMode="External" /><Relationship Id="rId33" Type="http://schemas.openxmlformats.org/officeDocument/2006/relationships/hyperlink" Target="https://podminky.urs.cz/item/CS_URS_2024_01/162651132" TargetMode="External" /><Relationship Id="rId34" Type="http://schemas.openxmlformats.org/officeDocument/2006/relationships/hyperlink" Target="https://podminky.urs.cz/item/CS_URS_2024_01/162651152" TargetMode="External" /><Relationship Id="rId35" Type="http://schemas.openxmlformats.org/officeDocument/2006/relationships/hyperlink" Target="https://podminky.urs.cz/item/CS_URS_2024_01/162751137" TargetMode="External" /><Relationship Id="rId36" Type="http://schemas.openxmlformats.org/officeDocument/2006/relationships/hyperlink" Target="https://podminky.urs.cz/item/CS_URS_2024_01/162751139" TargetMode="External" /><Relationship Id="rId37" Type="http://schemas.openxmlformats.org/officeDocument/2006/relationships/hyperlink" Target="https://podminky.urs.cz/item/CS_URS_2024_01/162751157" TargetMode="External" /><Relationship Id="rId38" Type="http://schemas.openxmlformats.org/officeDocument/2006/relationships/hyperlink" Target="https://podminky.urs.cz/item/CS_URS_2024_01/162751159" TargetMode="External" /><Relationship Id="rId39" Type="http://schemas.openxmlformats.org/officeDocument/2006/relationships/hyperlink" Target="https://podminky.urs.cz/item/CS_URS_2024_01/167151111" TargetMode="External" /><Relationship Id="rId40" Type="http://schemas.openxmlformats.org/officeDocument/2006/relationships/hyperlink" Target="https://podminky.urs.cz/item/CS_URS_2024_01/167151112" TargetMode="External" /><Relationship Id="rId41" Type="http://schemas.openxmlformats.org/officeDocument/2006/relationships/hyperlink" Target="https://podminky.urs.cz/item/CS_URS_2024_01/167151113" TargetMode="External" /><Relationship Id="rId42" Type="http://schemas.openxmlformats.org/officeDocument/2006/relationships/hyperlink" Target="https://podminky.urs.cz/item/CS_URS_2024_01/171201221" TargetMode="External" /><Relationship Id="rId43" Type="http://schemas.openxmlformats.org/officeDocument/2006/relationships/hyperlink" Target="https://podminky.urs.cz/item/CS_URS_2024_01/171251201" TargetMode="External" /><Relationship Id="rId44" Type="http://schemas.openxmlformats.org/officeDocument/2006/relationships/hyperlink" Target="https://podminky.urs.cz/item/CS_URS_2024_01/174111101" TargetMode="External" /><Relationship Id="rId45" Type="http://schemas.openxmlformats.org/officeDocument/2006/relationships/hyperlink" Target="https://podminky.urs.cz/item/CS_URS_2024_01/175151101" TargetMode="External" /><Relationship Id="rId46" Type="http://schemas.openxmlformats.org/officeDocument/2006/relationships/hyperlink" Target="https://podminky.urs.cz/item/CS_URS_2024_01/181111111" TargetMode="External" /><Relationship Id="rId47" Type="http://schemas.openxmlformats.org/officeDocument/2006/relationships/hyperlink" Target="https://podminky.urs.cz/item/CS_URS_2024_01/181351103" TargetMode="External" /><Relationship Id="rId48" Type="http://schemas.openxmlformats.org/officeDocument/2006/relationships/hyperlink" Target="https://podminky.urs.cz/item/CS_URS_2024_01/181411131" TargetMode="External" /><Relationship Id="rId49" Type="http://schemas.openxmlformats.org/officeDocument/2006/relationships/hyperlink" Target="https://podminky.urs.cz/item/CS_URS_2024_01/181951111" TargetMode="External" /><Relationship Id="rId50" Type="http://schemas.openxmlformats.org/officeDocument/2006/relationships/hyperlink" Target="https://podminky.urs.cz/item/CS_URS_2024_01/185803211" TargetMode="External" /><Relationship Id="rId51" Type="http://schemas.openxmlformats.org/officeDocument/2006/relationships/hyperlink" Target="https://podminky.urs.cz/item/CS_URS_2024_01/310237251" TargetMode="External" /><Relationship Id="rId52" Type="http://schemas.openxmlformats.org/officeDocument/2006/relationships/hyperlink" Target="https://podminky.urs.cz/item/CS_URS_2024_01/359901211" TargetMode="External" /><Relationship Id="rId53" Type="http://schemas.openxmlformats.org/officeDocument/2006/relationships/hyperlink" Target="https://podminky.urs.cz/item/CS_URS_2024_01/451541111" TargetMode="External" /><Relationship Id="rId54" Type="http://schemas.openxmlformats.org/officeDocument/2006/relationships/hyperlink" Target="https://podminky.urs.cz/item/CS_URS_2024_01/451573111" TargetMode="External" /><Relationship Id="rId55" Type="http://schemas.openxmlformats.org/officeDocument/2006/relationships/hyperlink" Target="https://podminky.urs.cz/item/CS_URS_2024_01/452111111" TargetMode="External" /><Relationship Id="rId56" Type="http://schemas.openxmlformats.org/officeDocument/2006/relationships/hyperlink" Target="https://podminky.urs.cz/item/CS_URS_2024_01/452311131" TargetMode="External" /><Relationship Id="rId57" Type="http://schemas.openxmlformats.org/officeDocument/2006/relationships/hyperlink" Target="https://podminky.urs.cz/item/CS_URS_2024_01/452311172" TargetMode="External" /><Relationship Id="rId58" Type="http://schemas.openxmlformats.org/officeDocument/2006/relationships/hyperlink" Target="https://podminky.urs.cz/item/CS_URS_2024_01/452351111" TargetMode="External" /><Relationship Id="rId59" Type="http://schemas.openxmlformats.org/officeDocument/2006/relationships/hyperlink" Target="https://podminky.urs.cz/item/CS_URS_2024_01/452351112" TargetMode="External" /><Relationship Id="rId60" Type="http://schemas.openxmlformats.org/officeDocument/2006/relationships/hyperlink" Target="https://podminky.urs.cz/item/CS_URS_2024_01/462511370" TargetMode="External" /><Relationship Id="rId61" Type="http://schemas.openxmlformats.org/officeDocument/2006/relationships/hyperlink" Target="https://podminky.urs.cz/item/CS_URS_2024_01/564871116" TargetMode="External" /><Relationship Id="rId62" Type="http://schemas.openxmlformats.org/officeDocument/2006/relationships/hyperlink" Target="https://podminky.urs.cz/item/CS_URS_2024_01/565135101" TargetMode="External" /><Relationship Id="rId63" Type="http://schemas.openxmlformats.org/officeDocument/2006/relationships/hyperlink" Target="https://podminky.urs.cz/item/CS_URS_2024_01/573111115" TargetMode="External" /><Relationship Id="rId64" Type="http://schemas.openxmlformats.org/officeDocument/2006/relationships/hyperlink" Target="https://podminky.urs.cz/item/CS_URS_2024_01/573211112" TargetMode="External" /><Relationship Id="rId65" Type="http://schemas.openxmlformats.org/officeDocument/2006/relationships/hyperlink" Target="https://podminky.urs.cz/item/CS_URS_2024_01/573231108" TargetMode="External" /><Relationship Id="rId66" Type="http://schemas.openxmlformats.org/officeDocument/2006/relationships/hyperlink" Target="https://podminky.urs.cz/item/CS_URS_2024_01/577144031" TargetMode="External" /><Relationship Id="rId67" Type="http://schemas.openxmlformats.org/officeDocument/2006/relationships/hyperlink" Target="https://podminky.urs.cz/item/CS_URS_2024_01/612335212" TargetMode="External" /><Relationship Id="rId68" Type="http://schemas.openxmlformats.org/officeDocument/2006/relationships/hyperlink" Target="https://podminky.urs.cz/item/CS_URS_2024_01/820471811" TargetMode="External" /><Relationship Id="rId69" Type="http://schemas.openxmlformats.org/officeDocument/2006/relationships/hyperlink" Target="https://podminky.urs.cz/item/CS_URS_2024_01/821471211" TargetMode="External" /><Relationship Id="rId70" Type="http://schemas.openxmlformats.org/officeDocument/2006/relationships/hyperlink" Target="https://podminky.urs.cz/item/CS_URS_2024_01/821491211" TargetMode="External" /><Relationship Id="rId71" Type="http://schemas.openxmlformats.org/officeDocument/2006/relationships/hyperlink" Target="https://podminky.urs.cz/item/CS_URS_2024_01/851371131" TargetMode="External" /><Relationship Id="rId72" Type="http://schemas.openxmlformats.org/officeDocument/2006/relationships/hyperlink" Target="https://podminky.urs.cz/item/CS_URS_2024_01/871185201" TargetMode="External" /><Relationship Id="rId73" Type="http://schemas.openxmlformats.org/officeDocument/2006/relationships/hyperlink" Target="https://podminky.urs.cz/item/CS_URS_2024_01/871310320" TargetMode="External" /><Relationship Id="rId74" Type="http://schemas.openxmlformats.org/officeDocument/2006/relationships/hyperlink" Target="https://podminky.urs.cz/item/CS_URS_2024_01/871395811" TargetMode="External" /><Relationship Id="rId75" Type="http://schemas.openxmlformats.org/officeDocument/2006/relationships/hyperlink" Target="https://podminky.urs.cz/item/CS_URS_2024_01/871495811" TargetMode="External" /><Relationship Id="rId76" Type="http://schemas.openxmlformats.org/officeDocument/2006/relationships/hyperlink" Target="https://podminky.urs.cz/item/CS_URS_2024_01/877310310" TargetMode="External" /><Relationship Id="rId77" Type="http://schemas.openxmlformats.org/officeDocument/2006/relationships/hyperlink" Target="https://podminky.urs.cz/item/CS_URS_2024_01/890431851" TargetMode="External" /><Relationship Id="rId78" Type="http://schemas.openxmlformats.org/officeDocument/2006/relationships/hyperlink" Target="https://podminky.urs.cz/item/CS_URS_2024_01/892472121" TargetMode="External" /><Relationship Id="rId79" Type="http://schemas.openxmlformats.org/officeDocument/2006/relationships/hyperlink" Target="https://podminky.urs.cz/item/CS_URS_2024_01/894118001" TargetMode="External" /><Relationship Id="rId80" Type="http://schemas.openxmlformats.org/officeDocument/2006/relationships/hyperlink" Target="https://podminky.urs.cz/item/CS_URS_2024_01/894411251" TargetMode="External" /><Relationship Id="rId81" Type="http://schemas.openxmlformats.org/officeDocument/2006/relationships/hyperlink" Target="https://podminky.urs.cz/item/CS_URS_2024_01/899103211" TargetMode="External" /><Relationship Id="rId82" Type="http://schemas.openxmlformats.org/officeDocument/2006/relationships/hyperlink" Target="https://podminky.urs.cz/item/CS_URS_2024_01/899104112" TargetMode="External" /><Relationship Id="rId83" Type="http://schemas.openxmlformats.org/officeDocument/2006/relationships/hyperlink" Target="https://podminky.urs.cz/item/CS_URS_2024_01/899910201" TargetMode="External" /><Relationship Id="rId84" Type="http://schemas.openxmlformats.org/officeDocument/2006/relationships/hyperlink" Target="https://podminky.urs.cz/item/CS_URS_2024_01/919112213" TargetMode="External" /><Relationship Id="rId85" Type="http://schemas.openxmlformats.org/officeDocument/2006/relationships/hyperlink" Target="https://podminky.urs.cz/item/CS_URS_2024_01/919121213" TargetMode="External" /><Relationship Id="rId86" Type="http://schemas.openxmlformats.org/officeDocument/2006/relationships/hyperlink" Target="https://podminky.urs.cz/item/CS_URS_2024_01/919721221" TargetMode="External" /><Relationship Id="rId87" Type="http://schemas.openxmlformats.org/officeDocument/2006/relationships/hyperlink" Target="https://podminky.urs.cz/item/CS_URS_2024_01/919735112" TargetMode="External" /><Relationship Id="rId88" Type="http://schemas.openxmlformats.org/officeDocument/2006/relationships/hyperlink" Target="https://podminky.urs.cz/item/CS_URS_2024_01/977151132" TargetMode="External" /><Relationship Id="rId89" Type="http://schemas.openxmlformats.org/officeDocument/2006/relationships/hyperlink" Target="https://podminky.urs.cz/item/CS_URS_2024_01/997013501" TargetMode="External" /><Relationship Id="rId90" Type="http://schemas.openxmlformats.org/officeDocument/2006/relationships/hyperlink" Target="https://podminky.urs.cz/item/CS_URS_2024_01/997013509" TargetMode="External" /><Relationship Id="rId91" Type="http://schemas.openxmlformats.org/officeDocument/2006/relationships/hyperlink" Target="https://podminky.urs.cz/item/CS_URS_2024_01/997013601" TargetMode="External" /><Relationship Id="rId92" Type="http://schemas.openxmlformats.org/officeDocument/2006/relationships/hyperlink" Target="https://podminky.urs.cz/item/CS_URS_2024_01/997013631" TargetMode="External" /><Relationship Id="rId93" Type="http://schemas.openxmlformats.org/officeDocument/2006/relationships/hyperlink" Target="https://podminky.urs.cz/item/CS_URS_2024_01/997013645" TargetMode="External" /><Relationship Id="rId94" Type="http://schemas.openxmlformats.org/officeDocument/2006/relationships/hyperlink" Target="https://podminky.urs.cz/item/CS_URS_2024_01/997013655" TargetMode="External" /><Relationship Id="rId95" Type="http://schemas.openxmlformats.org/officeDocument/2006/relationships/hyperlink" Target="https://podminky.urs.cz/item/CS_URS_2024_01/998274101" TargetMode="External" /><Relationship Id="rId96" Type="http://schemas.openxmlformats.org/officeDocument/2006/relationships/hyperlink" Target="https://podminky.urs.cz/item/CS_URS_2024_01/715174022" TargetMode="External" /><Relationship Id="rId97" Type="http://schemas.openxmlformats.org/officeDocument/2006/relationships/hyperlink" Target="https://podminky.urs.cz/item/CS_URS_2024_01/715189011" TargetMode="External" /><Relationship Id="rId98" Type="http://schemas.openxmlformats.org/officeDocument/2006/relationships/hyperlink" Target="https://podminky.urs.cz/item/CS_URS_2024_01/715189013" TargetMode="External" /><Relationship Id="rId99" Type="http://schemas.openxmlformats.org/officeDocument/2006/relationships/hyperlink" Target="https://podminky.urs.cz/item/CS_URS_2024_01/998715101" TargetMode="External" /><Relationship Id="rId100" Type="http://schemas.openxmlformats.org/officeDocument/2006/relationships/hyperlink" Target="https://podminky.urs.cz/item/CS_URS_2024_01/460751113" TargetMode="External" /><Relationship Id="rId10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3106121" TargetMode="External" /><Relationship Id="rId2" Type="http://schemas.openxmlformats.org/officeDocument/2006/relationships/hyperlink" Target="https://podminky.urs.cz/item/CS_URS_2024_01/113107164" TargetMode="External" /><Relationship Id="rId3" Type="http://schemas.openxmlformats.org/officeDocument/2006/relationships/hyperlink" Target="https://podminky.urs.cz/item/CS_URS_2024_01/113107322" TargetMode="External" /><Relationship Id="rId4" Type="http://schemas.openxmlformats.org/officeDocument/2006/relationships/hyperlink" Target="https://podminky.urs.cz/item/CS_URS_2024_01/113107342" TargetMode="External" /><Relationship Id="rId5" Type="http://schemas.openxmlformats.org/officeDocument/2006/relationships/hyperlink" Target="https://podminky.urs.cz/item/CS_URS_2024_01/113154123" TargetMode="External" /><Relationship Id="rId6" Type="http://schemas.openxmlformats.org/officeDocument/2006/relationships/hyperlink" Target="https://podminky.urs.cz/item/CS_URS_2024_01/113202111" TargetMode="External" /><Relationship Id="rId7" Type="http://schemas.openxmlformats.org/officeDocument/2006/relationships/hyperlink" Target="https://podminky.urs.cz/item/CS_URS_2024_01/119001405" TargetMode="External" /><Relationship Id="rId8" Type="http://schemas.openxmlformats.org/officeDocument/2006/relationships/hyperlink" Target="https://podminky.urs.cz/item/CS_URS_2024_01/119001411" TargetMode="External" /><Relationship Id="rId9" Type="http://schemas.openxmlformats.org/officeDocument/2006/relationships/hyperlink" Target="https://podminky.urs.cz/item/CS_URS_2024_01/119001421" TargetMode="External" /><Relationship Id="rId10" Type="http://schemas.openxmlformats.org/officeDocument/2006/relationships/hyperlink" Target="https://podminky.urs.cz/item/CS_URS_2024_01/132254203" TargetMode="External" /><Relationship Id="rId11" Type="http://schemas.openxmlformats.org/officeDocument/2006/relationships/hyperlink" Target="https://podminky.urs.cz/item/CS_URS_2024_01/132354203" TargetMode="External" /><Relationship Id="rId12" Type="http://schemas.openxmlformats.org/officeDocument/2006/relationships/hyperlink" Target="https://podminky.urs.cz/item/CS_URS_2024_01/132454203" TargetMode="External" /><Relationship Id="rId13" Type="http://schemas.openxmlformats.org/officeDocument/2006/relationships/hyperlink" Target="https://podminky.urs.cz/item/CS_URS_2024_01/132554203" TargetMode="External" /><Relationship Id="rId14" Type="http://schemas.openxmlformats.org/officeDocument/2006/relationships/hyperlink" Target="https://podminky.urs.cz/item/CS_URS_2024_01/138511201" TargetMode="External" /><Relationship Id="rId15" Type="http://schemas.openxmlformats.org/officeDocument/2006/relationships/hyperlink" Target="https://podminky.urs.cz/item/CS_URS_2024_01/139001101" TargetMode="External" /><Relationship Id="rId16" Type="http://schemas.openxmlformats.org/officeDocument/2006/relationships/hyperlink" Target="https://podminky.urs.cz/item/CS_URS_2024_01/151101102" TargetMode="External" /><Relationship Id="rId17" Type="http://schemas.openxmlformats.org/officeDocument/2006/relationships/hyperlink" Target="https://podminky.urs.cz/item/CS_URS_2024_01/151101112" TargetMode="External" /><Relationship Id="rId18" Type="http://schemas.openxmlformats.org/officeDocument/2006/relationships/hyperlink" Target="https://podminky.urs.cz/item/CS_URS_2024_01/162351103" TargetMode="External" /><Relationship Id="rId19" Type="http://schemas.openxmlformats.org/officeDocument/2006/relationships/hyperlink" Target="https://podminky.urs.cz/item/CS_URS_2024_01/162651112" TargetMode="External" /><Relationship Id="rId20" Type="http://schemas.openxmlformats.org/officeDocument/2006/relationships/hyperlink" Target="https://podminky.urs.cz/item/CS_URS_2024_01/162651132" TargetMode="External" /><Relationship Id="rId21" Type="http://schemas.openxmlformats.org/officeDocument/2006/relationships/hyperlink" Target="https://podminky.urs.cz/item/CS_URS_2024_01/162651152" TargetMode="External" /><Relationship Id="rId22" Type="http://schemas.openxmlformats.org/officeDocument/2006/relationships/hyperlink" Target="https://podminky.urs.cz/item/CS_URS_2024_01/162751157" TargetMode="External" /><Relationship Id="rId23" Type="http://schemas.openxmlformats.org/officeDocument/2006/relationships/hyperlink" Target="https://podminky.urs.cz/item/CS_URS_2024_01/162751159" TargetMode="External" /><Relationship Id="rId24" Type="http://schemas.openxmlformats.org/officeDocument/2006/relationships/hyperlink" Target="https://podminky.urs.cz/item/CS_URS_2024_01/167151111" TargetMode="External" /><Relationship Id="rId25" Type="http://schemas.openxmlformats.org/officeDocument/2006/relationships/hyperlink" Target="https://podminky.urs.cz/item/CS_URS_2024_01/167151112" TargetMode="External" /><Relationship Id="rId26" Type="http://schemas.openxmlformats.org/officeDocument/2006/relationships/hyperlink" Target="https://podminky.urs.cz/item/CS_URS_2024_01/167151113" TargetMode="External" /><Relationship Id="rId27" Type="http://schemas.openxmlformats.org/officeDocument/2006/relationships/hyperlink" Target="https://podminky.urs.cz/item/CS_URS_2024_01/171201221" TargetMode="External" /><Relationship Id="rId28" Type="http://schemas.openxmlformats.org/officeDocument/2006/relationships/hyperlink" Target="https://podminky.urs.cz/item/CS_URS_2024_01/171251201" TargetMode="External" /><Relationship Id="rId29" Type="http://schemas.openxmlformats.org/officeDocument/2006/relationships/hyperlink" Target="https://podminky.urs.cz/item/CS_URS_2024_01/174111101" TargetMode="External" /><Relationship Id="rId30" Type="http://schemas.openxmlformats.org/officeDocument/2006/relationships/hyperlink" Target="https://podminky.urs.cz/item/CS_URS_2024_01/175151101" TargetMode="External" /><Relationship Id="rId31" Type="http://schemas.openxmlformats.org/officeDocument/2006/relationships/hyperlink" Target="https://podminky.urs.cz/item/CS_URS_2024_01/451573111" TargetMode="External" /><Relationship Id="rId32" Type="http://schemas.openxmlformats.org/officeDocument/2006/relationships/hyperlink" Target="https://podminky.urs.cz/item/CS_URS_2024_01/452313141" TargetMode="External" /><Relationship Id="rId33" Type="http://schemas.openxmlformats.org/officeDocument/2006/relationships/hyperlink" Target="https://podminky.urs.cz/item/CS_URS_2024_01/452353111" TargetMode="External" /><Relationship Id="rId34" Type="http://schemas.openxmlformats.org/officeDocument/2006/relationships/hyperlink" Target="https://podminky.urs.cz/item/CS_URS_2024_01/452353112" TargetMode="External" /><Relationship Id="rId35" Type="http://schemas.openxmlformats.org/officeDocument/2006/relationships/hyperlink" Target="https://podminky.urs.cz/item/CS_URS_2024_01/564750001" TargetMode="External" /><Relationship Id="rId36" Type="http://schemas.openxmlformats.org/officeDocument/2006/relationships/hyperlink" Target="https://podminky.urs.cz/item/CS_URS_2024_01/564801012" TargetMode="External" /><Relationship Id="rId37" Type="http://schemas.openxmlformats.org/officeDocument/2006/relationships/hyperlink" Target="https://podminky.urs.cz/item/CS_URS_2024_01/564871116" TargetMode="External" /><Relationship Id="rId38" Type="http://schemas.openxmlformats.org/officeDocument/2006/relationships/hyperlink" Target="https://podminky.urs.cz/item/CS_URS_2024_01/565135101" TargetMode="External" /><Relationship Id="rId39" Type="http://schemas.openxmlformats.org/officeDocument/2006/relationships/hyperlink" Target="https://podminky.urs.cz/item/CS_URS_2024_01/573111115" TargetMode="External" /><Relationship Id="rId40" Type="http://schemas.openxmlformats.org/officeDocument/2006/relationships/hyperlink" Target="https://podminky.urs.cz/item/CS_URS_2024_01/573211112" TargetMode="External" /><Relationship Id="rId41" Type="http://schemas.openxmlformats.org/officeDocument/2006/relationships/hyperlink" Target="https://podminky.urs.cz/item/CS_URS_2024_01/573231108" TargetMode="External" /><Relationship Id="rId42" Type="http://schemas.openxmlformats.org/officeDocument/2006/relationships/hyperlink" Target="https://podminky.urs.cz/item/CS_URS_2024_01/577144031" TargetMode="External" /><Relationship Id="rId43" Type="http://schemas.openxmlformats.org/officeDocument/2006/relationships/hyperlink" Target="https://podminky.urs.cz/item/CS_URS_2024_01/596811120" TargetMode="External" /><Relationship Id="rId44" Type="http://schemas.openxmlformats.org/officeDocument/2006/relationships/hyperlink" Target="https://podminky.urs.cz/item/CS_URS_2024_01/850311811" TargetMode="External" /><Relationship Id="rId45" Type="http://schemas.openxmlformats.org/officeDocument/2006/relationships/hyperlink" Target="https://podminky.urs.cz/item/CS_URS_2024_01/851241131" TargetMode="External" /><Relationship Id="rId46" Type="http://schemas.openxmlformats.org/officeDocument/2006/relationships/hyperlink" Target="https://podminky.urs.cz/item/CS_URS_2024_01/851261131" TargetMode="External" /><Relationship Id="rId47" Type="http://schemas.openxmlformats.org/officeDocument/2006/relationships/hyperlink" Target="https://podminky.urs.cz/item/CS_URS_2024_01/857241131" TargetMode="External" /><Relationship Id="rId48" Type="http://schemas.openxmlformats.org/officeDocument/2006/relationships/hyperlink" Target="https://podminky.urs.cz/item/CS_URS_2024_01/857242122" TargetMode="External" /><Relationship Id="rId49" Type="http://schemas.openxmlformats.org/officeDocument/2006/relationships/hyperlink" Target="https://podminky.urs.cz/item/CS_URS_2024_01/857261131" TargetMode="External" /><Relationship Id="rId50" Type="http://schemas.openxmlformats.org/officeDocument/2006/relationships/hyperlink" Target="https://podminky.urs.cz/item/CS_URS_2024_01/857262122" TargetMode="External" /><Relationship Id="rId51" Type="http://schemas.openxmlformats.org/officeDocument/2006/relationships/hyperlink" Target="https://podminky.urs.cz/item/CS_URS_2024_01/857264122" TargetMode="External" /><Relationship Id="rId52" Type="http://schemas.openxmlformats.org/officeDocument/2006/relationships/hyperlink" Target="https://podminky.urs.cz/item/CS_URS_2024_01/871161211" TargetMode="External" /><Relationship Id="rId53" Type="http://schemas.openxmlformats.org/officeDocument/2006/relationships/hyperlink" Target="https://podminky.urs.cz/item/CS_URS_2024_01/877171301" TargetMode="External" /><Relationship Id="rId54" Type="http://schemas.openxmlformats.org/officeDocument/2006/relationships/hyperlink" Target="https://podminky.urs.cz/item/CS_URS_2024_01/891241112" TargetMode="External" /><Relationship Id="rId55" Type="http://schemas.openxmlformats.org/officeDocument/2006/relationships/hyperlink" Target="https://podminky.urs.cz/item/CS_URS_2024_01/891247112" TargetMode="External" /><Relationship Id="rId56" Type="http://schemas.openxmlformats.org/officeDocument/2006/relationships/hyperlink" Target="https://podminky.urs.cz/item/CS_URS_2024_01/891249111" TargetMode="External" /><Relationship Id="rId57" Type="http://schemas.openxmlformats.org/officeDocument/2006/relationships/hyperlink" Target="https://podminky.urs.cz/item/CS_URS_2024_01/891261112" TargetMode="External" /><Relationship Id="rId58" Type="http://schemas.openxmlformats.org/officeDocument/2006/relationships/hyperlink" Target="https://podminky.urs.cz/item/CS_URS_2024_01/891269111" TargetMode="External" /><Relationship Id="rId59" Type="http://schemas.openxmlformats.org/officeDocument/2006/relationships/hyperlink" Target="https://podminky.urs.cz/item/CS_URS_2024_01/892241111" TargetMode="External" /><Relationship Id="rId60" Type="http://schemas.openxmlformats.org/officeDocument/2006/relationships/hyperlink" Target="https://podminky.urs.cz/item/CS_URS_2024_01/892271111" TargetMode="External" /><Relationship Id="rId61" Type="http://schemas.openxmlformats.org/officeDocument/2006/relationships/hyperlink" Target="https://podminky.urs.cz/item/CS_URS_2024_01/892273122" TargetMode="External" /><Relationship Id="rId62" Type="http://schemas.openxmlformats.org/officeDocument/2006/relationships/hyperlink" Target="https://podminky.urs.cz/item/CS_URS_2024_01/892372111" TargetMode="External" /><Relationship Id="rId63" Type="http://schemas.openxmlformats.org/officeDocument/2006/relationships/hyperlink" Target="https://podminky.urs.cz/item/CS_URS_2024_01/899401111" TargetMode="External" /><Relationship Id="rId64" Type="http://schemas.openxmlformats.org/officeDocument/2006/relationships/hyperlink" Target="https://podminky.urs.cz/item/CS_URS_2024_01/899401112" TargetMode="External" /><Relationship Id="rId65" Type="http://schemas.openxmlformats.org/officeDocument/2006/relationships/hyperlink" Target="https://podminky.urs.cz/item/CS_URS_2024_01/899401113" TargetMode="External" /><Relationship Id="rId66" Type="http://schemas.openxmlformats.org/officeDocument/2006/relationships/hyperlink" Target="https://podminky.urs.cz/item/CS_URS_2024_01/899713111" TargetMode="External" /><Relationship Id="rId67" Type="http://schemas.openxmlformats.org/officeDocument/2006/relationships/hyperlink" Target="https://podminky.urs.cz/item/CS_URS_2024_01/899722114" TargetMode="External" /><Relationship Id="rId68" Type="http://schemas.openxmlformats.org/officeDocument/2006/relationships/hyperlink" Target="https://podminky.urs.cz/item/CS_URS_2024_01/899910201" TargetMode="External" /><Relationship Id="rId69" Type="http://schemas.openxmlformats.org/officeDocument/2006/relationships/hyperlink" Target="https://podminky.urs.cz/item/CS_URS_2024_01/916131213" TargetMode="External" /><Relationship Id="rId70" Type="http://schemas.openxmlformats.org/officeDocument/2006/relationships/hyperlink" Target="https://podminky.urs.cz/item/CS_URS_2024_01/916991121" TargetMode="External" /><Relationship Id="rId71" Type="http://schemas.openxmlformats.org/officeDocument/2006/relationships/hyperlink" Target="https://podminky.urs.cz/item/CS_URS_2024_01/919112213" TargetMode="External" /><Relationship Id="rId72" Type="http://schemas.openxmlformats.org/officeDocument/2006/relationships/hyperlink" Target="https://podminky.urs.cz/item/CS_URS_2024_01/919121213" TargetMode="External" /><Relationship Id="rId73" Type="http://schemas.openxmlformats.org/officeDocument/2006/relationships/hyperlink" Target="https://podminky.urs.cz/item/CS_URS_2024_01/919721221" TargetMode="External" /><Relationship Id="rId74" Type="http://schemas.openxmlformats.org/officeDocument/2006/relationships/hyperlink" Target="https://podminky.urs.cz/item/CS_URS_2024_01/919735112" TargetMode="External" /><Relationship Id="rId75" Type="http://schemas.openxmlformats.org/officeDocument/2006/relationships/hyperlink" Target="https://podminky.urs.cz/item/CS_URS_2024_01/979054441" TargetMode="External" /><Relationship Id="rId76" Type="http://schemas.openxmlformats.org/officeDocument/2006/relationships/hyperlink" Target="https://podminky.urs.cz/item/CS_URS_2024_01/997013501" TargetMode="External" /><Relationship Id="rId77" Type="http://schemas.openxmlformats.org/officeDocument/2006/relationships/hyperlink" Target="https://podminky.urs.cz/item/CS_URS_2024_01/997013509" TargetMode="External" /><Relationship Id="rId78" Type="http://schemas.openxmlformats.org/officeDocument/2006/relationships/hyperlink" Target="https://podminky.urs.cz/item/CS_URS_2024_01/997013601" TargetMode="External" /><Relationship Id="rId79" Type="http://schemas.openxmlformats.org/officeDocument/2006/relationships/hyperlink" Target="https://podminky.urs.cz/item/CS_URS_2024_01/997013631" TargetMode="External" /><Relationship Id="rId80" Type="http://schemas.openxmlformats.org/officeDocument/2006/relationships/hyperlink" Target="https://podminky.urs.cz/item/CS_URS_2024_01/997013645" TargetMode="External" /><Relationship Id="rId81" Type="http://schemas.openxmlformats.org/officeDocument/2006/relationships/hyperlink" Target="https://podminky.urs.cz/item/CS_URS_2024_01/997013655" TargetMode="External" /><Relationship Id="rId82" Type="http://schemas.openxmlformats.org/officeDocument/2006/relationships/hyperlink" Target="https://podminky.urs.cz/item/CS_URS_2024_01/998273102" TargetMode="External" /><Relationship Id="rId83" Type="http://schemas.openxmlformats.org/officeDocument/2006/relationships/hyperlink" Target="https://podminky.urs.cz/item/CS_URS_2024_01/460751113" TargetMode="External" /><Relationship Id="rId84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1/034503000" TargetMode="External" /><Relationship Id="rId2" Type="http://schemas.openxmlformats.org/officeDocument/2006/relationships/hyperlink" Target="https://podminky.urs.cz/item/CS_URS_2023_01/043154000" TargetMode="External" /><Relationship Id="rId3" Type="http://schemas.openxmlformats.org/officeDocument/2006/relationships/hyperlink" Target="https://podminky.urs.cz/item/CS_URS_2023_01/043203003" TargetMode="External" /><Relationship Id="rId4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20</v>
      </c>
      <c r="AL7" s="21"/>
      <c r="AM7" s="21"/>
      <c r="AN7" s="26" t="s">
        <v>19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21</v>
      </c>
      <c r="E8" s="21"/>
      <c r="F8" s="21"/>
      <c r="G8" s="21"/>
      <c r="H8" s="21"/>
      <c r="I8" s="21"/>
      <c r="J8" s="21"/>
      <c r="K8" s="26" t="s">
        <v>22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23</v>
      </c>
      <c r="AL8" s="21"/>
      <c r="AM8" s="21"/>
      <c r="AN8" s="32" t="s">
        <v>24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26</v>
      </c>
      <c r="AL10" s="21"/>
      <c r="AM10" s="21"/>
      <c r="AN10" s="26" t="s">
        <v>19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28</v>
      </c>
      <c r="AL11" s="21"/>
      <c r="AM11" s="21"/>
      <c r="AN11" s="26" t="s">
        <v>19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26</v>
      </c>
      <c r="AL13" s="21"/>
      <c r="AM13" s="21"/>
      <c r="AN13" s="33" t="s">
        <v>30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L14" s="21"/>
      <c r="AM14" s="21"/>
      <c r="AN14" s="33" t="s">
        <v>30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26</v>
      </c>
      <c r="AL16" s="21"/>
      <c r="AM16" s="21"/>
      <c r="AN16" s="26" t="s">
        <v>19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32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28</v>
      </c>
      <c r="AL17" s="21"/>
      <c r="AM17" s="21"/>
      <c r="AN17" s="26" t="s">
        <v>19</v>
      </c>
      <c r="AO17" s="21"/>
      <c r="AP17" s="21"/>
      <c r="AQ17" s="21"/>
      <c r="AR17" s="19"/>
      <c r="BE17" s="30"/>
      <c r="BS17" s="16" t="s">
        <v>33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34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26</v>
      </c>
      <c r="AL19" s="21"/>
      <c r="AM19" s="21"/>
      <c r="AN19" s="26" t="s">
        <v>19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28</v>
      </c>
      <c r="AL20" s="21"/>
      <c r="AM20" s="21"/>
      <c r="AN20" s="26" t="s">
        <v>19</v>
      </c>
      <c r="AO20" s="21"/>
      <c r="AP20" s="21"/>
      <c r="AQ20" s="21"/>
      <c r="AR20" s="19"/>
      <c r="BE20" s="30"/>
      <c r="BS20" s="16" t="s">
        <v>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36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47.25" customHeight="1">
      <c r="B23" s="20"/>
      <c r="C23" s="21"/>
      <c r="D23" s="21"/>
      <c r="E23" s="35" t="s">
        <v>37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ROUND(AG54,2)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39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40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41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42</v>
      </c>
      <c r="E29" s="46"/>
      <c r="F29" s="31" t="s">
        <v>43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ROUND(AZ54,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ROUND(AV54,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44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ROUND(BA54,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ROUND(AW54,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45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ROUND(BB54,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46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ROUND(BC54,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47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ROUND(BD54,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3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7"/>
    </row>
    <row r="35" s="2" customFormat="1" ht="25.92" customHeight="1">
      <c r="A35" s="37"/>
      <c r="B35" s="38"/>
      <c r="C35" s="51"/>
      <c r="D35" s="52" t="s">
        <v>48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49</v>
      </c>
      <c r="U35" s="53"/>
      <c r="V35" s="53"/>
      <c r="W35" s="53"/>
      <c r="X35" s="55" t="s">
        <v>50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6.96" customHeight="1">
      <c r="A37" s="37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43"/>
      <c r="BE37" s="37"/>
    </row>
    <row r="41" s="2" customFormat="1" ht="6.96" customHeight="1">
      <c r="A41" s="37"/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43"/>
      <c r="BE41" s="37"/>
    </row>
    <row r="42" s="2" customFormat="1" ht="24.96" customHeight="1">
      <c r="A42" s="37"/>
      <c r="B42" s="38"/>
      <c r="C42" s="22" t="s">
        <v>51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3"/>
      <c r="BE42" s="37"/>
    </row>
    <row r="43" s="2" customFormat="1" ht="6.96" customHeight="1">
      <c r="A43" s="37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3"/>
      <c r="BE43" s="37"/>
    </row>
    <row r="44" s="4" customFormat="1" ht="12" customHeight="1">
      <c r="A44" s="4"/>
      <c r="B44" s="62"/>
      <c r="C44" s="31" t="s">
        <v>13</v>
      </c>
      <c r="D44" s="63"/>
      <c r="E44" s="63"/>
      <c r="F44" s="63"/>
      <c r="G44" s="63"/>
      <c r="H44" s="63"/>
      <c r="I44" s="63"/>
      <c r="J44" s="63"/>
      <c r="K44" s="63"/>
      <c r="L44" s="63" t="str">
        <f>K5</f>
        <v>2024-07-11</v>
      </c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4"/>
      <c r="BE44" s="4"/>
    </row>
    <row r="45" s="5" customFormat="1" ht="36.96" customHeight="1">
      <c r="A45" s="5"/>
      <c r="B45" s="65"/>
      <c r="C45" s="66" t="s">
        <v>16</v>
      </c>
      <c r="D45" s="67"/>
      <c r="E45" s="67"/>
      <c r="F45" s="67"/>
      <c r="G45" s="67"/>
      <c r="H45" s="67"/>
      <c r="I45" s="67"/>
      <c r="J45" s="67"/>
      <c r="K45" s="67"/>
      <c r="L45" s="68" t="str">
        <f>K6</f>
        <v>Rekonstrukce vírového separátoru ul.Polenská, Jihlava</v>
      </c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9"/>
      <c r="BE45" s="5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3"/>
      <c r="BE46" s="37"/>
    </row>
    <row r="47" s="2" customFormat="1" ht="12" customHeight="1">
      <c r="A47" s="37"/>
      <c r="B47" s="38"/>
      <c r="C47" s="31" t="s">
        <v>21</v>
      </c>
      <c r="D47" s="39"/>
      <c r="E47" s="39"/>
      <c r="F47" s="39"/>
      <c r="G47" s="39"/>
      <c r="H47" s="39"/>
      <c r="I47" s="39"/>
      <c r="J47" s="39"/>
      <c r="K47" s="39"/>
      <c r="L47" s="70" t="str">
        <f>IF(K8="","",K8)</f>
        <v>Jihlava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1" t="s">
        <v>23</v>
      </c>
      <c r="AJ47" s="39"/>
      <c r="AK47" s="39"/>
      <c r="AL47" s="39"/>
      <c r="AM47" s="71" t="str">
        <f>IF(AN8= "","",AN8)</f>
        <v>11. 7. 2024</v>
      </c>
      <c r="AN47" s="71"/>
      <c r="AO47" s="39"/>
      <c r="AP47" s="39"/>
      <c r="AQ47" s="39"/>
      <c r="AR47" s="43"/>
      <c r="BE47" s="37"/>
    </row>
    <row r="48" s="2" customFormat="1" ht="6.96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3"/>
      <c r="BE48" s="37"/>
    </row>
    <row r="49" s="2" customFormat="1" ht="25.65" customHeight="1">
      <c r="A49" s="37"/>
      <c r="B49" s="38"/>
      <c r="C49" s="31" t="s">
        <v>25</v>
      </c>
      <c r="D49" s="39"/>
      <c r="E49" s="39"/>
      <c r="F49" s="39"/>
      <c r="G49" s="39"/>
      <c r="H49" s="39"/>
      <c r="I49" s="39"/>
      <c r="J49" s="39"/>
      <c r="K49" s="39"/>
      <c r="L49" s="63" t="str">
        <f>IF(E11= "","",E11)</f>
        <v>Statutární město Jihlava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1" t="s">
        <v>31</v>
      </c>
      <c r="AJ49" s="39"/>
      <c r="AK49" s="39"/>
      <c r="AL49" s="39"/>
      <c r="AM49" s="72" t="str">
        <f>IF(E17="","",E17)</f>
        <v>AQA-CLEAN ing.Josef Novotný</v>
      </c>
      <c r="AN49" s="63"/>
      <c r="AO49" s="63"/>
      <c r="AP49" s="63"/>
      <c r="AQ49" s="39"/>
      <c r="AR49" s="43"/>
      <c r="AS49" s="73" t="s">
        <v>52</v>
      </c>
      <c r="AT49" s="74"/>
      <c r="AU49" s="75"/>
      <c r="AV49" s="75"/>
      <c r="AW49" s="75"/>
      <c r="AX49" s="75"/>
      <c r="AY49" s="75"/>
      <c r="AZ49" s="75"/>
      <c r="BA49" s="75"/>
      <c r="BB49" s="75"/>
      <c r="BC49" s="75"/>
      <c r="BD49" s="76"/>
      <c r="BE49" s="37"/>
    </row>
    <row r="50" s="2" customFormat="1" ht="15.15" customHeight="1">
      <c r="A50" s="37"/>
      <c r="B50" s="38"/>
      <c r="C50" s="31" t="s">
        <v>29</v>
      </c>
      <c r="D50" s="39"/>
      <c r="E50" s="39"/>
      <c r="F50" s="39"/>
      <c r="G50" s="39"/>
      <c r="H50" s="39"/>
      <c r="I50" s="39"/>
      <c r="J50" s="39"/>
      <c r="K50" s="39"/>
      <c r="L50" s="63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1" t="s">
        <v>34</v>
      </c>
      <c r="AJ50" s="39"/>
      <c r="AK50" s="39"/>
      <c r="AL50" s="39"/>
      <c r="AM50" s="72" t="str">
        <f>IF(E20="","",E20)</f>
        <v>Martin Lang</v>
      </c>
      <c r="AN50" s="63"/>
      <c r="AO50" s="63"/>
      <c r="AP50" s="63"/>
      <c r="AQ50" s="39"/>
      <c r="AR50" s="43"/>
      <c r="AS50" s="77"/>
      <c r="AT50" s="78"/>
      <c r="AU50" s="79"/>
      <c r="AV50" s="79"/>
      <c r="AW50" s="79"/>
      <c r="AX50" s="79"/>
      <c r="AY50" s="79"/>
      <c r="AZ50" s="79"/>
      <c r="BA50" s="79"/>
      <c r="BB50" s="79"/>
      <c r="BC50" s="79"/>
      <c r="BD50" s="80"/>
      <c r="BE50" s="37"/>
    </row>
    <row r="51" s="2" customFormat="1" ht="10.8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3"/>
      <c r="AS51" s="81"/>
      <c r="AT51" s="82"/>
      <c r="AU51" s="83"/>
      <c r="AV51" s="83"/>
      <c r="AW51" s="83"/>
      <c r="AX51" s="83"/>
      <c r="AY51" s="83"/>
      <c r="AZ51" s="83"/>
      <c r="BA51" s="83"/>
      <c r="BB51" s="83"/>
      <c r="BC51" s="83"/>
      <c r="BD51" s="84"/>
      <c r="BE51" s="37"/>
    </row>
    <row r="52" s="2" customFormat="1" ht="29.28" customHeight="1">
      <c r="A52" s="37"/>
      <c r="B52" s="38"/>
      <c r="C52" s="85" t="s">
        <v>53</v>
      </c>
      <c r="D52" s="86"/>
      <c r="E52" s="86"/>
      <c r="F52" s="86"/>
      <c r="G52" s="86"/>
      <c r="H52" s="87"/>
      <c r="I52" s="88" t="s">
        <v>54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9" t="s">
        <v>55</v>
      </c>
      <c r="AH52" s="86"/>
      <c r="AI52" s="86"/>
      <c r="AJ52" s="86"/>
      <c r="AK52" s="86"/>
      <c r="AL52" s="86"/>
      <c r="AM52" s="86"/>
      <c r="AN52" s="88" t="s">
        <v>56</v>
      </c>
      <c r="AO52" s="86"/>
      <c r="AP52" s="86"/>
      <c r="AQ52" s="90" t="s">
        <v>57</v>
      </c>
      <c r="AR52" s="43"/>
      <c r="AS52" s="91" t="s">
        <v>58</v>
      </c>
      <c r="AT52" s="92" t="s">
        <v>59</v>
      </c>
      <c r="AU52" s="92" t="s">
        <v>60</v>
      </c>
      <c r="AV52" s="92" t="s">
        <v>61</v>
      </c>
      <c r="AW52" s="92" t="s">
        <v>62</v>
      </c>
      <c r="AX52" s="92" t="s">
        <v>63</v>
      </c>
      <c r="AY52" s="92" t="s">
        <v>64</v>
      </c>
      <c r="AZ52" s="92" t="s">
        <v>65</v>
      </c>
      <c r="BA52" s="92" t="s">
        <v>66</v>
      </c>
      <c r="BB52" s="92" t="s">
        <v>67</v>
      </c>
      <c r="BC52" s="92" t="s">
        <v>68</v>
      </c>
      <c r="BD52" s="93" t="s">
        <v>69</v>
      </c>
      <c r="BE52" s="37"/>
    </row>
    <row r="53" s="2" customFormat="1" ht="10.8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3"/>
      <c r="AS53" s="94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6"/>
      <c r="BE53" s="37"/>
    </row>
    <row r="54" s="6" customFormat="1" ht="32.4" customHeight="1">
      <c r="A54" s="6"/>
      <c r="B54" s="97"/>
      <c r="C54" s="98" t="s">
        <v>70</v>
      </c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100">
        <f>ROUND(AG55+SUM(AG59:AG61),2)</f>
        <v>0</v>
      </c>
      <c r="AH54" s="100"/>
      <c r="AI54" s="100"/>
      <c r="AJ54" s="100"/>
      <c r="AK54" s="100"/>
      <c r="AL54" s="100"/>
      <c r="AM54" s="100"/>
      <c r="AN54" s="101">
        <f>SUM(AG54,AT54)</f>
        <v>0</v>
      </c>
      <c r="AO54" s="101"/>
      <c r="AP54" s="101"/>
      <c r="AQ54" s="102" t="s">
        <v>19</v>
      </c>
      <c r="AR54" s="103"/>
      <c r="AS54" s="104">
        <f>ROUND(AS55+SUM(AS59:AS61),2)</f>
        <v>0</v>
      </c>
      <c r="AT54" s="105">
        <f>ROUND(SUM(AV54:AW54),2)</f>
        <v>0</v>
      </c>
      <c r="AU54" s="106">
        <f>ROUND(AU55+SUM(AU59:AU61),5)</f>
        <v>0</v>
      </c>
      <c r="AV54" s="105">
        <f>ROUND(AZ54*L29,2)</f>
        <v>0</v>
      </c>
      <c r="AW54" s="105">
        <f>ROUND(BA54*L30,2)</f>
        <v>0</v>
      </c>
      <c r="AX54" s="105">
        <f>ROUND(BB54*L29,2)</f>
        <v>0</v>
      </c>
      <c r="AY54" s="105">
        <f>ROUND(BC54*L30,2)</f>
        <v>0</v>
      </c>
      <c r="AZ54" s="105">
        <f>ROUND(AZ55+SUM(AZ59:AZ61),2)</f>
        <v>0</v>
      </c>
      <c r="BA54" s="105">
        <f>ROUND(BA55+SUM(BA59:BA61),2)</f>
        <v>0</v>
      </c>
      <c r="BB54" s="105">
        <f>ROUND(BB55+SUM(BB59:BB61),2)</f>
        <v>0</v>
      </c>
      <c r="BC54" s="105">
        <f>ROUND(BC55+SUM(BC59:BC61),2)</f>
        <v>0</v>
      </c>
      <c r="BD54" s="107">
        <f>ROUND(BD55+SUM(BD59:BD61),2)</f>
        <v>0</v>
      </c>
      <c r="BE54" s="6"/>
      <c r="BS54" s="108" t="s">
        <v>71</v>
      </c>
      <c r="BT54" s="108" t="s">
        <v>72</v>
      </c>
      <c r="BU54" s="109" t="s">
        <v>73</v>
      </c>
      <c r="BV54" s="108" t="s">
        <v>74</v>
      </c>
      <c r="BW54" s="108" t="s">
        <v>5</v>
      </c>
      <c r="BX54" s="108" t="s">
        <v>75</v>
      </c>
      <c r="CL54" s="108" t="s">
        <v>19</v>
      </c>
    </row>
    <row r="55" s="7" customFormat="1" ht="16.5" customHeight="1">
      <c r="A55" s="7"/>
      <c r="B55" s="110"/>
      <c r="C55" s="111"/>
      <c r="D55" s="112" t="s">
        <v>76</v>
      </c>
      <c r="E55" s="112"/>
      <c r="F55" s="112"/>
      <c r="G55" s="112"/>
      <c r="H55" s="112"/>
      <c r="I55" s="113"/>
      <c r="J55" s="112" t="s">
        <v>77</v>
      </c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4">
        <f>ROUND(SUM(AG56:AG58),2)</f>
        <v>0</v>
      </c>
      <c r="AH55" s="113"/>
      <c r="AI55" s="113"/>
      <c r="AJ55" s="113"/>
      <c r="AK55" s="113"/>
      <c r="AL55" s="113"/>
      <c r="AM55" s="113"/>
      <c r="AN55" s="115">
        <f>SUM(AG55,AT55)</f>
        <v>0</v>
      </c>
      <c r="AO55" s="113"/>
      <c r="AP55" s="113"/>
      <c r="AQ55" s="116" t="s">
        <v>78</v>
      </c>
      <c r="AR55" s="117"/>
      <c r="AS55" s="118">
        <f>ROUND(SUM(AS56:AS58),2)</f>
        <v>0</v>
      </c>
      <c r="AT55" s="119">
        <f>ROUND(SUM(AV55:AW55),2)</f>
        <v>0</v>
      </c>
      <c r="AU55" s="120">
        <f>ROUND(SUM(AU56:AU58),5)</f>
        <v>0</v>
      </c>
      <c r="AV55" s="119">
        <f>ROUND(AZ55*L29,2)</f>
        <v>0</v>
      </c>
      <c r="AW55" s="119">
        <f>ROUND(BA55*L30,2)</f>
        <v>0</v>
      </c>
      <c r="AX55" s="119">
        <f>ROUND(BB55*L29,2)</f>
        <v>0</v>
      </c>
      <c r="AY55" s="119">
        <f>ROUND(BC55*L30,2)</f>
        <v>0</v>
      </c>
      <c r="AZ55" s="119">
        <f>ROUND(SUM(AZ56:AZ58),2)</f>
        <v>0</v>
      </c>
      <c r="BA55" s="119">
        <f>ROUND(SUM(BA56:BA58),2)</f>
        <v>0</v>
      </c>
      <c r="BB55" s="119">
        <f>ROUND(SUM(BB56:BB58),2)</f>
        <v>0</v>
      </c>
      <c r="BC55" s="119">
        <f>ROUND(SUM(BC56:BC58),2)</f>
        <v>0</v>
      </c>
      <c r="BD55" s="121">
        <f>ROUND(SUM(BD56:BD58),2)</f>
        <v>0</v>
      </c>
      <c r="BE55" s="7"/>
      <c r="BS55" s="122" t="s">
        <v>71</v>
      </c>
      <c r="BT55" s="122" t="s">
        <v>79</v>
      </c>
      <c r="BU55" s="122" t="s">
        <v>73</v>
      </c>
      <c r="BV55" s="122" t="s">
        <v>74</v>
      </c>
      <c r="BW55" s="122" t="s">
        <v>80</v>
      </c>
      <c r="BX55" s="122" t="s">
        <v>5</v>
      </c>
      <c r="CL55" s="122" t="s">
        <v>19</v>
      </c>
      <c r="CM55" s="122" t="s">
        <v>81</v>
      </c>
    </row>
    <row r="56" s="4" customFormat="1" ht="16.5" customHeight="1">
      <c r="A56" s="123" t="s">
        <v>82</v>
      </c>
      <c r="B56" s="62"/>
      <c r="C56" s="124"/>
      <c r="D56" s="124"/>
      <c r="E56" s="125" t="s">
        <v>83</v>
      </c>
      <c r="F56" s="125"/>
      <c r="G56" s="125"/>
      <c r="H56" s="125"/>
      <c r="I56" s="125"/>
      <c r="J56" s="124"/>
      <c r="K56" s="125" t="s">
        <v>84</v>
      </c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6">
        <f>'D.1.3 - Vírový separátor'!J32</f>
        <v>0</v>
      </c>
      <c r="AH56" s="124"/>
      <c r="AI56" s="124"/>
      <c r="AJ56" s="124"/>
      <c r="AK56" s="124"/>
      <c r="AL56" s="124"/>
      <c r="AM56" s="124"/>
      <c r="AN56" s="126">
        <f>SUM(AG56,AT56)</f>
        <v>0</v>
      </c>
      <c r="AO56" s="124"/>
      <c r="AP56" s="124"/>
      <c r="AQ56" s="127" t="s">
        <v>85</v>
      </c>
      <c r="AR56" s="64"/>
      <c r="AS56" s="128">
        <v>0</v>
      </c>
      <c r="AT56" s="129">
        <f>ROUND(SUM(AV56:AW56),2)</f>
        <v>0</v>
      </c>
      <c r="AU56" s="130">
        <f>'D.1.3 - Vírový separátor'!P97</f>
        <v>0</v>
      </c>
      <c r="AV56" s="129">
        <f>'D.1.3 - Vírový separátor'!J35</f>
        <v>0</v>
      </c>
      <c r="AW56" s="129">
        <f>'D.1.3 - Vírový separátor'!J36</f>
        <v>0</v>
      </c>
      <c r="AX56" s="129">
        <f>'D.1.3 - Vírový separátor'!J37</f>
        <v>0</v>
      </c>
      <c r="AY56" s="129">
        <f>'D.1.3 - Vírový separátor'!J38</f>
        <v>0</v>
      </c>
      <c r="AZ56" s="129">
        <f>'D.1.3 - Vírový separátor'!F35</f>
        <v>0</v>
      </c>
      <c r="BA56" s="129">
        <f>'D.1.3 - Vírový separátor'!F36</f>
        <v>0</v>
      </c>
      <c r="BB56" s="129">
        <f>'D.1.3 - Vírový separátor'!F37</f>
        <v>0</v>
      </c>
      <c r="BC56" s="129">
        <f>'D.1.3 - Vírový separátor'!F38</f>
        <v>0</v>
      </c>
      <c r="BD56" s="131">
        <f>'D.1.3 - Vírový separátor'!F39</f>
        <v>0</v>
      </c>
      <c r="BE56" s="4"/>
      <c r="BT56" s="132" t="s">
        <v>81</v>
      </c>
      <c r="BV56" s="132" t="s">
        <v>74</v>
      </c>
      <c r="BW56" s="132" t="s">
        <v>86</v>
      </c>
      <c r="BX56" s="132" t="s">
        <v>80</v>
      </c>
      <c r="CL56" s="132" t="s">
        <v>19</v>
      </c>
    </row>
    <row r="57" s="4" customFormat="1" ht="16.5" customHeight="1">
      <c r="A57" s="123" t="s">
        <v>82</v>
      </c>
      <c r="B57" s="62"/>
      <c r="C57" s="124"/>
      <c r="D57" s="124"/>
      <c r="E57" s="125" t="s">
        <v>87</v>
      </c>
      <c r="F57" s="125"/>
      <c r="G57" s="125"/>
      <c r="H57" s="125"/>
      <c r="I57" s="125"/>
      <c r="J57" s="124"/>
      <c r="K57" s="125" t="s">
        <v>88</v>
      </c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6">
        <f>'D.1.5 - Oplocení'!J32</f>
        <v>0</v>
      </c>
      <c r="AH57" s="124"/>
      <c r="AI57" s="124"/>
      <c r="AJ57" s="124"/>
      <c r="AK57" s="124"/>
      <c r="AL57" s="124"/>
      <c r="AM57" s="124"/>
      <c r="AN57" s="126">
        <f>SUM(AG57,AT57)</f>
        <v>0</v>
      </c>
      <c r="AO57" s="124"/>
      <c r="AP57" s="124"/>
      <c r="AQ57" s="127" t="s">
        <v>85</v>
      </c>
      <c r="AR57" s="64"/>
      <c r="AS57" s="128">
        <v>0</v>
      </c>
      <c r="AT57" s="129">
        <f>ROUND(SUM(AV57:AW57),2)</f>
        <v>0</v>
      </c>
      <c r="AU57" s="130">
        <f>'D.1.5 - Oplocení'!P92</f>
        <v>0</v>
      </c>
      <c r="AV57" s="129">
        <f>'D.1.5 - Oplocení'!J35</f>
        <v>0</v>
      </c>
      <c r="AW57" s="129">
        <f>'D.1.5 - Oplocení'!J36</f>
        <v>0</v>
      </c>
      <c r="AX57" s="129">
        <f>'D.1.5 - Oplocení'!J37</f>
        <v>0</v>
      </c>
      <c r="AY57" s="129">
        <f>'D.1.5 - Oplocení'!J38</f>
        <v>0</v>
      </c>
      <c r="AZ57" s="129">
        <f>'D.1.5 - Oplocení'!F35</f>
        <v>0</v>
      </c>
      <c r="BA57" s="129">
        <f>'D.1.5 - Oplocení'!F36</f>
        <v>0</v>
      </c>
      <c r="BB57" s="129">
        <f>'D.1.5 - Oplocení'!F37</f>
        <v>0</v>
      </c>
      <c r="BC57" s="129">
        <f>'D.1.5 - Oplocení'!F38</f>
        <v>0</v>
      </c>
      <c r="BD57" s="131">
        <f>'D.1.5 - Oplocení'!F39</f>
        <v>0</v>
      </c>
      <c r="BE57" s="4"/>
      <c r="BT57" s="132" t="s">
        <v>81</v>
      </c>
      <c r="BV57" s="132" t="s">
        <v>74</v>
      </c>
      <c r="BW57" s="132" t="s">
        <v>89</v>
      </c>
      <c r="BX57" s="132" t="s">
        <v>80</v>
      </c>
      <c r="CL57" s="132" t="s">
        <v>19</v>
      </c>
    </row>
    <row r="58" s="4" customFormat="1" ht="16.5" customHeight="1">
      <c r="A58" s="123" t="s">
        <v>82</v>
      </c>
      <c r="B58" s="62"/>
      <c r="C58" s="124"/>
      <c r="D58" s="124"/>
      <c r="E58" s="125" t="s">
        <v>90</v>
      </c>
      <c r="F58" s="125"/>
      <c r="G58" s="125"/>
      <c r="H58" s="125"/>
      <c r="I58" s="125"/>
      <c r="J58" s="124"/>
      <c r="K58" s="125" t="s">
        <v>91</v>
      </c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6">
        <f>'D.1.6 - Zpevněná plocha'!J32</f>
        <v>0</v>
      </c>
      <c r="AH58" s="124"/>
      <c r="AI58" s="124"/>
      <c r="AJ58" s="124"/>
      <c r="AK58" s="124"/>
      <c r="AL58" s="124"/>
      <c r="AM58" s="124"/>
      <c r="AN58" s="126">
        <f>SUM(AG58,AT58)</f>
        <v>0</v>
      </c>
      <c r="AO58" s="124"/>
      <c r="AP58" s="124"/>
      <c r="AQ58" s="127" t="s">
        <v>85</v>
      </c>
      <c r="AR58" s="64"/>
      <c r="AS58" s="128">
        <v>0</v>
      </c>
      <c r="AT58" s="129">
        <f>ROUND(SUM(AV58:AW58),2)</f>
        <v>0</v>
      </c>
      <c r="AU58" s="130">
        <f>'D.1.6 - Zpevněná plocha'!P89</f>
        <v>0</v>
      </c>
      <c r="AV58" s="129">
        <f>'D.1.6 - Zpevněná plocha'!J35</f>
        <v>0</v>
      </c>
      <c r="AW58" s="129">
        <f>'D.1.6 - Zpevněná plocha'!J36</f>
        <v>0</v>
      </c>
      <c r="AX58" s="129">
        <f>'D.1.6 - Zpevněná plocha'!J37</f>
        <v>0</v>
      </c>
      <c r="AY58" s="129">
        <f>'D.1.6 - Zpevněná plocha'!J38</f>
        <v>0</v>
      </c>
      <c r="AZ58" s="129">
        <f>'D.1.6 - Zpevněná plocha'!F35</f>
        <v>0</v>
      </c>
      <c r="BA58" s="129">
        <f>'D.1.6 - Zpevněná plocha'!F36</f>
        <v>0</v>
      </c>
      <c r="BB58" s="129">
        <f>'D.1.6 - Zpevněná plocha'!F37</f>
        <v>0</v>
      </c>
      <c r="BC58" s="129">
        <f>'D.1.6 - Zpevněná plocha'!F38</f>
        <v>0</v>
      </c>
      <c r="BD58" s="131">
        <f>'D.1.6 - Zpevněná plocha'!F39</f>
        <v>0</v>
      </c>
      <c r="BE58" s="4"/>
      <c r="BT58" s="132" t="s">
        <v>81</v>
      </c>
      <c r="BV58" s="132" t="s">
        <v>74</v>
      </c>
      <c r="BW58" s="132" t="s">
        <v>92</v>
      </c>
      <c r="BX58" s="132" t="s">
        <v>80</v>
      </c>
      <c r="CL58" s="132" t="s">
        <v>19</v>
      </c>
    </row>
    <row r="59" s="7" customFormat="1" ht="16.5" customHeight="1">
      <c r="A59" s="123" t="s">
        <v>82</v>
      </c>
      <c r="B59" s="110"/>
      <c r="C59" s="111"/>
      <c r="D59" s="112" t="s">
        <v>93</v>
      </c>
      <c r="E59" s="112"/>
      <c r="F59" s="112"/>
      <c r="G59" s="112"/>
      <c r="H59" s="112"/>
      <c r="I59" s="113"/>
      <c r="J59" s="112" t="s">
        <v>94</v>
      </c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5">
        <f>'SO02 - Zkapacitnění úseku...'!J30</f>
        <v>0</v>
      </c>
      <c r="AH59" s="113"/>
      <c r="AI59" s="113"/>
      <c r="AJ59" s="113"/>
      <c r="AK59" s="113"/>
      <c r="AL59" s="113"/>
      <c r="AM59" s="113"/>
      <c r="AN59" s="115">
        <f>SUM(AG59,AT59)</f>
        <v>0</v>
      </c>
      <c r="AO59" s="113"/>
      <c r="AP59" s="113"/>
      <c r="AQ59" s="116" t="s">
        <v>78</v>
      </c>
      <c r="AR59" s="117"/>
      <c r="AS59" s="118">
        <v>0</v>
      </c>
      <c r="AT59" s="119">
        <f>ROUND(SUM(AV59:AW59),2)</f>
        <v>0</v>
      </c>
      <c r="AU59" s="120">
        <f>'SO02 - Zkapacitnění úseku...'!P93</f>
        <v>0</v>
      </c>
      <c r="AV59" s="119">
        <f>'SO02 - Zkapacitnění úseku...'!J33</f>
        <v>0</v>
      </c>
      <c r="AW59" s="119">
        <f>'SO02 - Zkapacitnění úseku...'!J34</f>
        <v>0</v>
      </c>
      <c r="AX59" s="119">
        <f>'SO02 - Zkapacitnění úseku...'!J35</f>
        <v>0</v>
      </c>
      <c r="AY59" s="119">
        <f>'SO02 - Zkapacitnění úseku...'!J36</f>
        <v>0</v>
      </c>
      <c r="AZ59" s="119">
        <f>'SO02 - Zkapacitnění úseku...'!F33</f>
        <v>0</v>
      </c>
      <c r="BA59" s="119">
        <f>'SO02 - Zkapacitnění úseku...'!F34</f>
        <v>0</v>
      </c>
      <c r="BB59" s="119">
        <f>'SO02 - Zkapacitnění úseku...'!F35</f>
        <v>0</v>
      </c>
      <c r="BC59" s="119">
        <f>'SO02 - Zkapacitnění úseku...'!F36</f>
        <v>0</v>
      </c>
      <c r="BD59" s="121">
        <f>'SO02 - Zkapacitnění úseku...'!F37</f>
        <v>0</v>
      </c>
      <c r="BE59" s="7"/>
      <c r="BT59" s="122" t="s">
        <v>79</v>
      </c>
      <c r="BV59" s="122" t="s">
        <v>74</v>
      </c>
      <c r="BW59" s="122" t="s">
        <v>95</v>
      </c>
      <c r="BX59" s="122" t="s">
        <v>5</v>
      </c>
      <c r="CL59" s="122" t="s">
        <v>19</v>
      </c>
      <c r="CM59" s="122" t="s">
        <v>81</v>
      </c>
    </row>
    <row r="60" s="7" customFormat="1" ht="16.5" customHeight="1">
      <c r="A60" s="123" t="s">
        <v>82</v>
      </c>
      <c r="B60" s="110"/>
      <c r="C60" s="111"/>
      <c r="D60" s="112" t="s">
        <v>96</v>
      </c>
      <c r="E60" s="112"/>
      <c r="F60" s="112"/>
      <c r="G60" s="112"/>
      <c r="H60" s="112"/>
      <c r="I60" s="113"/>
      <c r="J60" s="112" t="s">
        <v>97</v>
      </c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5">
        <f>'SO03 - Přeložka vodovodní...'!J30</f>
        <v>0</v>
      </c>
      <c r="AH60" s="113"/>
      <c r="AI60" s="113"/>
      <c r="AJ60" s="113"/>
      <c r="AK60" s="113"/>
      <c r="AL60" s="113"/>
      <c r="AM60" s="113"/>
      <c r="AN60" s="115">
        <f>SUM(AG60,AT60)</f>
        <v>0</v>
      </c>
      <c r="AO60" s="113"/>
      <c r="AP60" s="113"/>
      <c r="AQ60" s="116" t="s">
        <v>78</v>
      </c>
      <c r="AR60" s="117"/>
      <c r="AS60" s="118">
        <v>0</v>
      </c>
      <c r="AT60" s="119">
        <f>ROUND(SUM(AV60:AW60),2)</f>
        <v>0</v>
      </c>
      <c r="AU60" s="120">
        <f>'SO03 - Přeložka vodovodní...'!P89</f>
        <v>0</v>
      </c>
      <c r="AV60" s="119">
        <f>'SO03 - Přeložka vodovodní...'!J33</f>
        <v>0</v>
      </c>
      <c r="AW60" s="119">
        <f>'SO03 - Přeložka vodovodní...'!J34</f>
        <v>0</v>
      </c>
      <c r="AX60" s="119">
        <f>'SO03 - Přeložka vodovodní...'!J35</f>
        <v>0</v>
      </c>
      <c r="AY60" s="119">
        <f>'SO03 - Přeložka vodovodní...'!J36</f>
        <v>0</v>
      </c>
      <c r="AZ60" s="119">
        <f>'SO03 - Přeložka vodovodní...'!F33</f>
        <v>0</v>
      </c>
      <c r="BA60" s="119">
        <f>'SO03 - Přeložka vodovodní...'!F34</f>
        <v>0</v>
      </c>
      <c r="BB60" s="119">
        <f>'SO03 - Přeložka vodovodní...'!F35</f>
        <v>0</v>
      </c>
      <c r="BC60" s="119">
        <f>'SO03 - Přeložka vodovodní...'!F36</f>
        <v>0</v>
      </c>
      <c r="BD60" s="121">
        <f>'SO03 - Přeložka vodovodní...'!F37</f>
        <v>0</v>
      </c>
      <c r="BE60" s="7"/>
      <c r="BT60" s="122" t="s">
        <v>79</v>
      </c>
      <c r="BV60" s="122" t="s">
        <v>74</v>
      </c>
      <c r="BW60" s="122" t="s">
        <v>98</v>
      </c>
      <c r="BX60" s="122" t="s">
        <v>5</v>
      </c>
      <c r="CL60" s="122" t="s">
        <v>19</v>
      </c>
      <c r="CM60" s="122" t="s">
        <v>81</v>
      </c>
    </row>
    <row r="61" s="7" customFormat="1" ht="16.5" customHeight="1">
      <c r="A61" s="123" t="s">
        <v>82</v>
      </c>
      <c r="B61" s="110"/>
      <c r="C61" s="111"/>
      <c r="D61" s="112" t="s">
        <v>99</v>
      </c>
      <c r="E61" s="112"/>
      <c r="F61" s="112"/>
      <c r="G61" s="112"/>
      <c r="H61" s="112"/>
      <c r="I61" s="113"/>
      <c r="J61" s="112" t="s">
        <v>100</v>
      </c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5">
        <f>'Ostatní - vedlejší náklady'!J30</f>
        <v>0</v>
      </c>
      <c r="AH61" s="113"/>
      <c r="AI61" s="113"/>
      <c r="AJ61" s="113"/>
      <c r="AK61" s="113"/>
      <c r="AL61" s="113"/>
      <c r="AM61" s="113"/>
      <c r="AN61" s="115">
        <f>SUM(AG61,AT61)</f>
        <v>0</v>
      </c>
      <c r="AO61" s="113"/>
      <c r="AP61" s="113"/>
      <c r="AQ61" s="116" t="s">
        <v>101</v>
      </c>
      <c r="AR61" s="117"/>
      <c r="AS61" s="133">
        <v>0</v>
      </c>
      <c r="AT61" s="134">
        <f>ROUND(SUM(AV61:AW61),2)</f>
        <v>0</v>
      </c>
      <c r="AU61" s="135">
        <f>'Ostatní - vedlejší náklady'!P84</f>
        <v>0</v>
      </c>
      <c r="AV61" s="134">
        <f>'Ostatní - vedlejší náklady'!J33</f>
        <v>0</v>
      </c>
      <c r="AW61" s="134">
        <f>'Ostatní - vedlejší náklady'!J34</f>
        <v>0</v>
      </c>
      <c r="AX61" s="134">
        <f>'Ostatní - vedlejší náklady'!J35</f>
        <v>0</v>
      </c>
      <c r="AY61" s="134">
        <f>'Ostatní - vedlejší náklady'!J36</f>
        <v>0</v>
      </c>
      <c r="AZ61" s="134">
        <f>'Ostatní - vedlejší náklady'!F33</f>
        <v>0</v>
      </c>
      <c r="BA61" s="134">
        <f>'Ostatní - vedlejší náklady'!F34</f>
        <v>0</v>
      </c>
      <c r="BB61" s="134">
        <f>'Ostatní - vedlejší náklady'!F35</f>
        <v>0</v>
      </c>
      <c r="BC61" s="134">
        <f>'Ostatní - vedlejší náklady'!F36</f>
        <v>0</v>
      </c>
      <c r="BD61" s="136">
        <f>'Ostatní - vedlejší náklady'!F37</f>
        <v>0</v>
      </c>
      <c r="BE61" s="7"/>
      <c r="BT61" s="122" t="s">
        <v>79</v>
      </c>
      <c r="BV61" s="122" t="s">
        <v>74</v>
      </c>
      <c r="BW61" s="122" t="s">
        <v>102</v>
      </c>
      <c r="BX61" s="122" t="s">
        <v>5</v>
      </c>
      <c r="CL61" s="122" t="s">
        <v>19</v>
      </c>
      <c r="CM61" s="122" t="s">
        <v>81</v>
      </c>
    </row>
    <row r="62" s="2" customFormat="1" ht="30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43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</row>
    <row r="63" s="2" customFormat="1" ht="6.96" customHeight="1">
      <c r="A63" s="37"/>
      <c r="B63" s="58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43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</row>
  </sheetData>
  <sheetProtection sheet="1" formatColumns="0" formatRows="0" objects="1" scenarios="1" spinCount="100000" saltValue="ZtUpMGWcIZuynFFthkZd3Ss7H2PXssiZr26R5f7m54Iu1ajXaSos3b9rUn0gvpzC9cwmLuwGlVP/zzFUC0+Puw==" hashValue="4uIP+4/N08As2QwxFNUL87RDbvLNyQaseWBYI3jZOpG1m18vkxlgwdqcOvewT776WDU6F/cZsHVyKooeykdFxA==" algorithmName="SHA-512" password="CC35"/>
  <mergeCells count="66">
    <mergeCell ref="L45:AO45"/>
    <mergeCell ref="AM47:AN47"/>
    <mergeCell ref="AS49:AT51"/>
    <mergeCell ref="AM49:AP49"/>
    <mergeCell ref="AM50:AP50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AN56:AP56"/>
    <mergeCell ref="E56:I56"/>
    <mergeCell ref="K56:AF56"/>
    <mergeCell ref="AG56:AM56"/>
    <mergeCell ref="K57:AF57"/>
    <mergeCell ref="AN57:AP57"/>
    <mergeCell ref="E57:I57"/>
    <mergeCell ref="AG57:AM57"/>
    <mergeCell ref="AG58:AM58"/>
    <mergeCell ref="AN58:AP58"/>
    <mergeCell ref="E58:I58"/>
    <mergeCell ref="K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56" location="'D.1.3 - Vírový separátor'!C2" display="/"/>
    <hyperlink ref="A57" location="'D.1.5 - Oplocení'!C2" display="/"/>
    <hyperlink ref="A58" location="'D.1.6 - Zpevněná plocha'!C2" display="/"/>
    <hyperlink ref="A59" location="'SO02 - Zkapacitnění úseku...'!C2" display="/"/>
    <hyperlink ref="A60" location="'SO03 - Přeložka vodovodní...'!C2" display="/"/>
    <hyperlink ref="A61" location="'Ostatní - vedlejší náklady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9"/>
      <c r="AT3" s="16" t="s">
        <v>81</v>
      </c>
    </row>
    <row r="4" s="1" customFormat="1" ht="24.96" customHeight="1">
      <c r="B4" s="19"/>
      <c r="D4" s="139" t="s">
        <v>103</v>
      </c>
      <c r="L4" s="19"/>
      <c r="M4" s="14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1" t="s">
        <v>16</v>
      </c>
      <c r="L6" s="19"/>
    </row>
    <row r="7" s="1" customFormat="1" ht="16.5" customHeight="1">
      <c r="B7" s="19"/>
      <c r="E7" s="142" t="str">
        <f>'Rekapitulace stavby'!K6</f>
        <v>Rekonstrukce vírového separátoru ul.Polenská, Jihlava</v>
      </c>
      <c r="F7" s="141"/>
      <c r="G7" s="141"/>
      <c r="H7" s="141"/>
      <c r="L7" s="19"/>
    </row>
    <row r="8" s="1" customFormat="1" ht="12" customHeight="1">
      <c r="B8" s="19"/>
      <c r="D8" s="141" t="s">
        <v>104</v>
      </c>
      <c r="L8" s="19"/>
    </row>
    <row r="9" s="2" customFormat="1" ht="16.5" customHeight="1">
      <c r="A9" s="37"/>
      <c r="B9" s="43"/>
      <c r="C9" s="37"/>
      <c r="D9" s="37"/>
      <c r="E9" s="142" t="s">
        <v>105</v>
      </c>
      <c r="F9" s="37"/>
      <c r="G9" s="37"/>
      <c r="H9" s="37"/>
      <c r="I9" s="37"/>
      <c r="J9" s="37"/>
      <c r="K9" s="37"/>
      <c r="L9" s="14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1" t="s">
        <v>106</v>
      </c>
      <c r="E10" s="37"/>
      <c r="F10" s="37"/>
      <c r="G10" s="37"/>
      <c r="H10" s="37"/>
      <c r="I10" s="37"/>
      <c r="J10" s="37"/>
      <c r="K10" s="37"/>
      <c r="L10" s="14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44" t="s">
        <v>107</v>
      </c>
      <c r="F11" s="37"/>
      <c r="G11" s="37"/>
      <c r="H11" s="37"/>
      <c r="I11" s="37"/>
      <c r="J11" s="37"/>
      <c r="K11" s="37"/>
      <c r="L11" s="14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14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1" t="s">
        <v>18</v>
      </c>
      <c r="E13" s="37"/>
      <c r="F13" s="132" t="s">
        <v>19</v>
      </c>
      <c r="G13" s="37"/>
      <c r="H13" s="37"/>
      <c r="I13" s="141" t="s">
        <v>20</v>
      </c>
      <c r="J13" s="132" t="s">
        <v>19</v>
      </c>
      <c r="K13" s="37"/>
      <c r="L13" s="14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21</v>
      </c>
      <c r="E14" s="37"/>
      <c r="F14" s="132" t="s">
        <v>22</v>
      </c>
      <c r="G14" s="37"/>
      <c r="H14" s="37"/>
      <c r="I14" s="141" t="s">
        <v>23</v>
      </c>
      <c r="J14" s="145" t="str">
        <f>'Rekapitulace stavby'!AN8</f>
        <v>11. 7. 2024</v>
      </c>
      <c r="K14" s="37"/>
      <c r="L14" s="14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14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1" t="s">
        <v>25</v>
      </c>
      <c r="E16" s="37"/>
      <c r="F16" s="37"/>
      <c r="G16" s="37"/>
      <c r="H16" s="37"/>
      <c r="I16" s="141" t="s">
        <v>26</v>
      </c>
      <c r="J16" s="132" t="s">
        <v>19</v>
      </c>
      <c r="K16" s="37"/>
      <c r="L16" s="14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32" t="s">
        <v>27</v>
      </c>
      <c r="F17" s="37"/>
      <c r="G17" s="37"/>
      <c r="H17" s="37"/>
      <c r="I17" s="141" t="s">
        <v>28</v>
      </c>
      <c r="J17" s="132" t="s">
        <v>19</v>
      </c>
      <c r="K17" s="37"/>
      <c r="L17" s="14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14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1" t="s">
        <v>29</v>
      </c>
      <c r="E19" s="37"/>
      <c r="F19" s="37"/>
      <c r="G19" s="37"/>
      <c r="H19" s="37"/>
      <c r="I19" s="141" t="s">
        <v>26</v>
      </c>
      <c r="J19" s="32" t="str">
        <f>'Rekapitulace stavby'!AN13</f>
        <v>Vyplň údaj</v>
      </c>
      <c r="K19" s="37"/>
      <c r="L19" s="14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32"/>
      <c r="G20" s="132"/>
      <c r="H20" s="132"/>
      <c r="I20" s="141" t="s">
        <v>28</v>
      </c>
      <c r="J20" s="32" t="str">
        <f>'Rekapitulace stavby'!AN14</f>
        <v>Vyplň údaj</v>
      </c>
      <c r="K20" s="37"/>
      <c r="L20" s="14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14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1" t="s">
        <v>31</v>
      </c>
      <c r="E22" s="37"/>
      <c r="F22" s="37"/>
      <c r="G22" s="37"/>
      <c r="H22" s="37"/>
      <c r="I22" s="141" t="s">
        <v>26</v>
      </c>
      <c r="J22" s="132" t="s">
        <v>19</v>
      </c>
      <c r="K22" s="37"/>
      <c r="L22" s="14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32" t="s">
        <v>32</v>
      </c>
      <c r="F23" s="37"/>
      <c r="G23" s="37"/>
      <c r="H23" s="37"/>
      <c r="I23" s="141" t="s">
        <v>28</v>
      </c>
      <c r="J23" s="132" t="s">
        <v>19</v>
      </c>
      <c r="K23" s="37"/>
      <c r="L23" s="14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14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1" t="s">
        <v>34</v>
      </c>
      <c r="E25" s="37"/>
      <c r="F25" s="37"/>
      <c r="G25" s="37"/>
      <c r="H25" s="37"/>
      <c r="I25" s="141" t="s">
        <v>26</v>
      </c>
      <c r="J25" s="132" t="s">
        <v>19</v>
      </c>
      <c r="K25" s="37"/>
      <c r="L25" s="14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32" t="s">
        <v>35</v>
      </c>
      <c r="F26" s="37"/>
      <c r="G26" s="37"/>
      <c r="H26" s="37"/>
      <c r="I26" s="141" t="s">
        <v>28</v>
      </c>
      <c r="J26" s="132" t="s">
        <v>19</v>
      </c>
      <c r="K26" s="37"/>
      <c r="L26" s="14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143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1" t="s">
        <v>36</v>
      </c>
      <c r="E28" s="37"/>
      <c r="F28" s="37"/>
      <c r="G28" s="37"/>
      <c r="H28" s="37"/>
      <c r="I28" s="37"/>
      <c r="J28" s="37"/>
      <c r="K28" s="37"/>
      <c r="L28" s="14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46"/>
      <c r="B29" s="147"/>
      <c r="C29" s="146"/>
      <c r="D29" s="146"/>
      <c r="E29" s="148" t="s">
        <v>19</v>
      </c>
      <c r="F29" s="148"/>
      <c r="G29" s="148"/>
      <c r="H29" s="148"/>
      <c r="I29" s="146"/>
      <c r="J29" s="146"/>
      <c r="K29" s="146"/>
      <c r="L29" s="149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14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0"/>
      <c r="E31" s="150"/>
      <c r="F31" s="150"/>
      <c r="G31" s="150"/>
      <c r="H31" s="150"/>
      <c r="I31" s="150"/>
      <c r="J31" s="150"/>
      <c r="K31" s="150"/>
      <c r="L31" s="14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1" t="s">
        <v>38</v>
      </c>
      <c r="E32" s="37"/>
      <c r="F32" s="37"/>
      <c r="G32" s="37"/>
      <c r="H32" s="37"/>
      <c r="I32" s="37"/>
      <c r="J32" s="152">
        <f>ROUND(J97, 2)</f>
        <v>0</v>
      </c>
      <c r="K32" s="37"/>
      <c r="L32" s="14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0"/>
      <c r="E33" s="150"/>
      <c r="F33" s="150"/>
      <c r="G33" s="150"/>
      <c r="H33" s="150"/>
      <c r="I33" s="150"/>
      <c r="J33" s="150"/>
      <c r="K33" s="150"/>
      <c r="L33" s="14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53" t="s">
        <v>40</v>
      </c>
      <c r="G34" s="37"/>
      <c r="H34" s="37"/>
      <c r="I34" s="153" t="s">
        <v>39</v>
      </c>
      <c r="J34" s="153" t="s">
        <v>41</v>
      </c>
      <c r="K34" s="37"/>
      <c r="L34" s="14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54" t="s">
        <v>42</v>
      </c>
      <c r="E35" s="141" t="s">
        <v>43</v>
      </c>
      <c r="F35" s="155">
        <f>ROUND((SUM(BE97:BE227)),  2)</f>
        <v>0</v>
      </c>
      <c r="G35" s="37"/>
      <c r="H35" s="37"/>
      <c r="I35" s="156">
        <v>0.20999999999999999</v>
      </c>
      <c r="J35" s="155">
        <f>ROUND(((SUM(BE97:BE227))*I35),  2)</f>
        <v>0</v>
      </c>
      <c r="K35" s="37"/>
      <c r="L35" s="14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1" t="s">
        <v>44</v>
      </c>
      <c r="F36" s="155">
        <f>ROUND((SUM(BF97:BF227)),  2)</f>
        <v>0</v>
      </c>
      <c r="G36" s="37"/>
      <c r="H36" s="37"/>
      <c r="I36" s="156">
        <v>0.12</v>
      </c>
      <c r="J36" s="155">
        <f>ROUND(((SUM(BF97:BF227))*I36),  2)</f>
        <v>0</v>
      </c>
      <c r="K36" s="37"/>
      <c r="L36" s="14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45</v>
      </c>
      <c r="F37" s="155">
        <f>ROUND((SUM(BG97:BG227)),  2)</f>
        <v>0</v>
      </c>
      <c r="G37" s="37"/>
      <c r="H37" s="37"/>
      <c r="I37" s="156">
        <v>0.20999999999999999</v>
      </c>
      <c r="J37" s="155">
        <f>0</f>
        <v>0</v>
      </c>
      <c r="K37" s="37"/>
      <c r="L37" s="14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1" t="s">
        <v>46</v>
      </c>
      <c r="F38" s="155">
        <f>ROUND((SUM(BH97:BH227)),  2)</f>
        <v>0</v>
      </c>
      <c r="G38" s="37"/>
      <c r="H38" s="37"/>
      <c r="I38" s="156">
        <v>0.12</v>
      </c>
      <c r="J38" s="155">
        <f>0</f>
        <v>0</v>
      </c>
      <c r="K38" s="37"/>
      <c r="L38" s="14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1" t="s">
        <v>47</v>
      </c>
      <c r="F39" s="155">
        <f>ROUND((SUM(BI97:BI227)),  2)</f>
        <v>0</v>
      </c>
      <c r="G39" s="37"/>
      <c r="H39" s="37"/>
      <c r="I39" s="156">
        <v>0</v>
      </c>
      <c r="J39" s="155">
        <f>0</f>
        <v>0</v>
      </c>
      <c r="K39" s="37"/>
      <c r="L39" s="14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14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57"/>
      <c r="D41" s="158" t="s">
        <v>48</v>
      </c>
      <c r="E41" s="159"/>
      <c r="F41" s="159"/>
      <c r="G41" s="160" t="s">
        <v>49</v>
      </c>
      <c r="H41" s="161" t="s">
        <v>50</v>
      </c>
      <c r="I41" s="159"/>
      <c r="J41" s="162">
        <f>SUM(J32:J39)</f>
        <v>0</v>
      </c>
      <c r="K41" s="163"/>
      <c r="L41" s="143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164"/>
      <c r="C42" s="165"/>
      <c r="D42" s="165"/>
      <c r="E42" s="165"/>
      <c r="F42" s="165"/>
      <c r="G42" s="165"/>
      <c r="H42" s="165"/>
      <c r="I42" s="165"/>
      <c r="J42" s="165"/>
      <c r="K42" s="165"/>
      <c r="L42" s="143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="2" customFormat="1" ht="6.96" customHeight="1">
      <c r="A46" s="37"/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4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24.96" customHeight="1">
      <c r="A47" s="37"/>
      <c r="B47" s="38"/>
      <c r="C47" s="22" t="s">
        <v>108</v>
      </c>
      <c r="D47" s="39"/>
      <c r="E47" s="39"/>
      <c r="F47" s="39"/>
      <c r="G47" s="39"/>
      <c r="H47" s="39"/>
      <c r="I47" s="39"/>
      <c r="J47" s="39"/>
      <c r="K47" s="39"/>
      <c r="L47" s="14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6.96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4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16</v>
      </c>
      <c r="D49" s="39"/>
      <c r="E49" s="39"/>
      <c r="F49" s="39"/>
      <c r="G49" s="39"/>
      <c r="H49" s="39"/>
      <c r="I49" s="39"/>
      <c r="J49" s="39"/>
      <c r="K49" s="39"/>
      <c r="L49" s="14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168" t="str">
        <f>E7</f>
        <v>Rekonstrukce vírového separátoru ul.Polenská, Jihlava</v>
      </c>
      <c r="F50" s="31"/>
      <c r="G50" s="31"/>
      <c r="H50" s="31"/>
      <c r="I50" s="39"/>
      <c r="J50" s="39"/>
      <c r="K50" s="39"/>
      <c r="L50" s="14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1" customFormat="1" ht="12" customHeight="1">
      <c r="B51" s="20"/>
      <c r="C51" s="31" t="s">
        <v>104</v>
      </c>
      <c r="D51" s="21"/>
      <c r="E51" s="21"/>
      <c r="F51" s="21"/>
      <c r="G51" s="21"/>
      <c r="H51" s="21"/>
      <c r="I51" s="21"/>
      <c r="J51" s="21"/>
      <c r="K51" s="21"/>
      <c r="L51" s="19"/>
    </row>
    <row r="52" s="2" customFormat="1" ht="16.5" customHeight="1">
      <c r="A52" s="37"/>
      <c r="B52" s="38"/>
      <c r="C52" s="39"/>
      <c r="D52" s="39"/>
      <c r="E52" s="168" t="s">
        <v>105</v>
      </c>
      <c r="F52" s="39"/>
      <c r="G52" s="39"/>
      <c r="H52" s="39"/>
      <c r="I52" s="39"/>
      <c r="J52" s="39"/>
      <c r="K52" s="39"/>
      <c r="L52" s="14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12" customHeight="1">
      <c r="A53" s="37"/>
      <c r="B53" s="38"/>
      <c r="C53" s="31" t="s">
        <v>106</v>
      </c>
      <c r="D53" s="39"/>
      <c r="E53" s="39"/>
      <c r="F53" s="39"/>
      <c r="G53" s="39"/>
      <c r="H53" s="39"/>
      <c r="I53" s="39"/>
      <c r="J53" s="39"/>
      <c r="K53" s="39"/>
      <c r="L53" s="14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16.5" customHeight="1">
      <c r="A54" s="37"/>
      <c r="B54" s="38"/>
      <c r="C54" s="39"/>
      <c r="D54" s="39"/>
      <c r="E54" s="68" t="str">
        <f>E11</f>
        <v>D.1.3 - Vírový separátor</v>
      </c>
      <c r="F54" s="39"/>
      <c r="G54" s="39"/>
      <c r="H54" s="39"/>
      <c r="I54" s="39"/>
      <c r="J54" s="39"/>
      <c r="K54" s="39"/>
      <c r="L54" s="14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6.96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4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2" customHeight="1">
      <c r="A56" s="37"/>
      <c r="B56" s="38"/>
      <c r="C56" s="31" t="s">
        <v>21</v>
      </c>
      <c r="D56" s="39"/>
      <c r="E56" s="39"/>
      <c r="F56" s="26" t="str">
        <f>F14</f>
        <v>Jihlava</v>
      </c>
      <c r="G56" s="39"/>
      <c r="H56" s="39"/>
      <c r="I56" s="31" t="s">
        <v>23</v>
      </c>
      <c r="J56" s="71" t="str">
        <f>IF(J14="","",J14)</f>
        <v>11. 7. 2024</v>
      </c>
      <c r="K56" s="39"/>
      <c r="L56" s="14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6.96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4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25.65" customHeight="1">
      <c r="A58" s="37"/>
      <c r="B58" s="38"/>
      <c r="C58" s="31" t="s">
        <v>25</v>
      </c>
      <c r="D58" s="39"/>
      <c r="E58" s="39"/>
      <c r="F58" s="26" t="str">
        <f>E17</f>
        <v>Statutární město Jihlava</v>
      </c>
      <c r="G58" s="39"/>
      <c r="H58" s="39"/>
      <c r="I58" s="31" t="s">
        <v>31</v>
      </c>
      <c r="J58" s="35" t="str">
        <f>E23</f>
        <v>AQA-CLEAN ing.Josef Novotný</v>
      </c>
      <c r="K58" s="39"/>
      <c r="L58" s="14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15.15" customHeight="1">
      <c r="A59" s="37"/>
      <c r="B59" s="38"/>
      <c r="C59" s="31" t="s">
        <v>29</v>
      </c>
      <c r="D59" s="39"/>
      <c r="E59" s="39"/>
      <c r="F59" s="26" t="str">
        <f>IF(E20="","",E20)</f>
        <v>Vyplň údaj</v>
      </c>
      <c r="G59" s="39"/>
      <c r="H59" s="39"/>
      <c r="I59" s="31" t="s">
        <v>34</v>
      </c>
      <c r="J59" s="35" t="str">
        <f>E26</f>
        <v>Martin Lang</v>
      </c>
      <c r="K59" s="39"/>
      <c r="L59" s="14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="2" customFormat="1" ht="10.32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43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="2" customFormat="1" ht="29.28" customHeight="1">
      <c r="A61" s="37"/>
      <c r="B61" s="38"/>
      <c r="C61" s="169" t="s">
        <v>109</v>
      </c>
      <c r="D61" s="170"/>
      <c r="E61" s="170"/>
      <c r="F61" s="170"/>
      <c r="G61" s="170"/>
      <c r="H61" s="170"/>
      <c r="I61" s="170"/>
      <c r="J61" s="171" t="s">
        <v>110</v>
      </c>
      <c r="K61" s="170"/>
      <c r="L61" s="143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="2" customFormat="1" ht="10.32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43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="2" customFormat="1" ht="22.8" customHeight="1">
      <c r="A63" s="37"/>
      <c r="B63" s="38"/>
      <c r="C63" s="172" t="s">
        <v>70</v>
      </c>
      <c r="D63" s="39"/>
      <c r="E63" s="39"/>
      <c r="F63" s="39"/>
      <c r="G63" s="39"/>
      <c r="H63" s="39"/>
      <c r="I63" s="39"/>
      <c r="J63" s="101">
        <f>J97</f>
        <v>0</v>
      </c>
      <c r="K63" s="39"/>
      <c r="L63" s="143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16" t="s">
        <v>111</v>
      </c>
    </row>
    <row r="64" s="9" customFormat="1" ht="24.96" customHeight="1">
      <c r="A64" s="9"/>
      <c r="B64" s="173"/>
      <c r="C64" s="174"/>
      <c r="D64" s="175" t="s">
        <v>112</v>
      </c>
      <c r="E64" s="176"/>
      <c r="F64" s="176"/>
      <c r="G64" s="176"/>
      <c r="H64" s="176"/>
      <c r="I64" s="176"/>
      <c r="J64" s="177">
        <f>J98</f>
        <v>0</v>
      </c>
      <c r="K64" s="174"/>
      <c r="L64" s="17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79"/>
      <c r="C65" s="124"/>
      <c r="D65" s="180" t="s">
        <v>113</v>
      </c>
      <c r="E65" s="181"/>
      <c r="F65" s="181"/>
      <c r="G65" s="181"/>
      <c r="H65" s="181"/>
      <c r="I65" s="181"/>
      <c r="J65" s="182">
        <f>J99</f>
        <v>0</v>
      </c>
      <c r="K65" s="124"/>
      <c r="L65" s="183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9"/>
      <c r="C66" s="124"/>
      <c r="D66" s="180" t="s">
        <v>114</v>
      </c>
      <c r="E66" s="181"/>
      <c r="F66" s="181"/>
      <c r="G66" s="181"/>
      <c r="H66" s="181"/>
      <c r="I66" s="181"/>
      <c r="J66" s="182">
        <f>J149</f>
        <v>0</v>
      </c>
      <c r="K66" s="124"/>
      <c r="L66" s="183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9"/>
      <c r="C67" s="124"/>
      <c r="D67" s="180" t="s">
        <v>115</v>
      </c>
      <c r="E67" s="181"/>
      <c r="F67" s="181"/>
      <c r="G67" s="181"/>
      <c r="H67" s="181"/>
      <c r="I67" s="181"/>
      <c r="J67" s="182">
        <f>J158</f>
        <v>0</v>
      </c>
      <c r="K67" s="124"/>
      <c r="L67" s="183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9"/>
      <c r="C68" s="124"/>
      <c r="D68" s="180" t="s">
        <v>116</v>
      </c>
      <c r="E68" s="181"/>
      <c r="F68" s="181"/>
      <c r="G68" s="181"/>
      <c r="H68" s="181"/>
      <c r="I68" s="181"/>
      <c r="J68" s="182">
        <f>J167</f>
        <v>0</v>
      </c>
      <c r="K68" s="124"/>
      <c r="L68" s="183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9"/>
      <c r="C69" s="124"/>
      <c r="D69" s="180" t="s">
        <v>117</v>
      </c>
      <c r="E69" s="181"/>
      <c r="F69" s="181"/>
      <c r="G69" s="181"/>
      <c r="H69" s="181"/>
      <c r="I69" s="181"/>
      <c r="J69" s="182">
        <f>J170</f>
        <v>0</v>
      </c>
      <c r="K69" s="124"/>
      <c r="L69" s="183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9"/>
      <c r="C70" s="124"/>
      <c r="D70" s="180" t="s">
        <v>118</v>
      </c>
      <c r="E70" s="181"/>
      <c r="F70" s="181"/>
      <c r="G70" s="181"/>
      <c r="H70" s="181"/>
      <c r="I70" s="181"/>
      <c r="J70" s="182">
        <f>J182</f>
        <v>0</v>
      </c>
      <c r="K70" s="124"/>
      <c r="L70" s="183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73"/>
      <c r="C71" s="174"/>
      <c r="D71" s="175" t="s">
        <v>119</v>
      </c>
      <c r="E71" s="176"/>
      <c r="F71" s="176"/>
      <c r="G71" s="176"/>
      <c r="H71" s="176"/>
      <c r="I71" s="176"/>
      <c r="J71" s="177">
        <f>J185</f>
        <v>0</v>
      </c>
      <c r="K71" s="174"/>
      <c r="L71" s="178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79"/>
      <c r="C72" s="124"/>
      <c r="D72" s="180" t="s">
        <v>120</v>
      </c>
      <c r="E72" s="181"/>
      <c r="F72" s="181"/>
      <c r="G72" s="181"/>
      <c r="H72" s="181"/>
      <c r="I72" s="181"/>
      <c r="J72" s="182">
        <f>J186</f>
        <v>0</v>
      </c>
      <c r="K72" s="124"/>
      <c r="L72" s="183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9"/>
      <c r="C73" s="124"/>
      <c r="D73" s="180" t="s">
        <v>121</v>
      </c>
      <c r="E73" s="181"/>
      <c r="F73" s="181"/>
      <c r="G73" s="181"/>
      <c r="H73" s="181"/>
      <c r="I73" s="181"/>
      <c r="J73" s="182">
        <f>J199</f>
        <v>0</v>
      </c>
      <c r="K73" s="124"/>
      <c r="L73" s="183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9"/>
      <c r="C74" s="124"/>
      <c r="D74" s="180" t="s">
        <v>122</v>
      </c>
      <c r="E74" s="181"/>
      <c r="F74" s="181"/>
      <c r="G74" s="181"/>
      <c r="H74" s="181"/>
      <c r="I74" s="181"/>
      <c r="J74" s="182">
        <f>J212</f>
        <v>0</v>
      </c>
      <c r="K74" s="124"/>
      <c r="L74" s="183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9"/>
      <c r="C75" s="124"/>
      <c r="D75" s="180" t="s">
        <v>123</v>
      </c>
      <c r="E75" s="181"/>
      <c r="F75" s="181"/>
      <c r="G75" s="181"/>
      <c r="H75" s="181"/>
      <c r="I75" s="181"/>
      <c r="J75" s="182">
        <f>J223</f>
        <v>0</v>
      </c>
      <c r="K75" s="124"/>
      <c r="L75" s="183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2" customFormat="1" ht="21.84" customHeigh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143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6.96" customHeight="1">
      <c r="A77" s="37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14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143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124</v>
      </c>
      <c r="D82" s="39"/>
      <c r="E82" s="39"/>
      <c r="F82" s="39"/>
      <c r="G82" s="39"/>
      <c r="H82" s="39"/>
      <c r="I82" s="39"/>
      <c r="J82" s="39"/>
      <c r="K82" s="39"/>
      <c r="L82" s="143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143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143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68" t="str">
        <f>E7</f>
        <v>Rekonstrukce vírového separátoru ul.Polenská, Jihlava</v>
      </c>
      <c r="F85" s="31"/>
      <c r="G85" s="31"/>
      <c r="H85" s="31"/>
      <c r="I85" s="39"/>
      <c r="J85" s="39"/>
      <c r="K85" s="39"/>
      <c r="L85" s="143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104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68" t="s">
        <v>105</v>
      </c>
      <c r="F87" s="39"/>
      <c r="G87" s="39"/>
      <c r="H87" s="39"/>
      <c r="I87" s="39"/>
      <c r="J87" s="39"/>
      <c r="K87" s="39"/>
      <c r="L87" s="143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106</v>
      </c>
      <c r="D88" s="39"/>
      <c r="E88" s="39"/>
      <c r="F88" s="39"/>
      <c r="G88" s="39"/>
      <c r="H88" s="39"/>
      <c r="I88" s="39"/>
      <c r="J88" s="39"/>
      <c r="K88" s="39"/>
      <c r="L88" s="143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68" t="str">
        <f>E11</f>
        <v>D.1.3 - Vírový separátor</v>
      </c>
      <c r="F89" s="39"/>
      <c r="G89" s="39"/>
      <c r="H89" s="39"/>
      <c r="I89" s="39"/>
      <c r="J89" s="39"/>
      <c r="K89" s="39"/>
      <c r="L89" s="143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143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21</v>
      </c>
      <c r="D91" s="39"/>
      <c r="E91" s="39"/>
      <c r="F91" s="26" t="str">
        <f>F14</f>
        <v>Jihlava</v>
      </c>
      <c r="G91" s="39"/>
      <c r="H91" s="39"/>
      <c r="I91" s="31" t="s">
        <v>23</v>
      </c>
      <c r="J91" s="71" t="str">
        <f>IF(J14="","",J14)</f>
        <v>11. 7. 2024</v>
      </c>
      <c r="K91" s="39"/>
      <c r="L91" s="143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143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25.65" customHeight="1">
      <c r="A93" s="37"/>
      <c r="B93" s="38"/>
      <c r="C93" s="31" t="s">
        <v>25</v>
      </c>
      <c r="D93" s="39"/>
      <c r="E93" s="39"/>
      <c r="F93" s="26" t="str">
        <f>E17</f>
        <v>Statutární město Jihlava</v>
      </c>
      <c r="G93" s="39"/>
      <c r="H93" s="39"/>
      <c r="I93" s="31" t="s">
        <v>31</v>
      </c>
      <c r="J93" s="35" t="str">
        <f>E23</f>
        <v>AQA-CLEAN ing.Josef Novotný</v>
      </c>
      <c r="K93" s="39"/>
      <c r="L93" s="143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29</v>
      </c>
      <c r="D94" s="39"/>
      <c r="E94" s="39"/>
      <c r="F94" s="26" t="str">
        <f>IF(E20="","",E20)</f>
        <v>Vyplň údaj</v>
      </c>
      <c r="G94" s="39"/>
      <c r="H94" s="39"/>
      <c r="I94" s="31" t="s">
        <v>34</v>
      </c>
      <c r="J94" s="35" t="str">
        <f>E26</f>
        <v>Martin Lang</v>
      </c>
      <c r="K94" s="39"/>
      <c r="L94" s="143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143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11" customFormat="1" ht="29.28" customHeight="1">
      <c r="A96" s="184"/>
      <c r="B96" s="185"/>
      <c r="C96" s="186" t="s">
        <v>125</v>
      </c>
      <c r="D96" s="187" t="s">
        <v>57</v>
      </c>
      <c r="E96" s="187" t="s">
        <v>53</v>
      </c>
      <c r="F96" s="187" t="s">
        <v>54</v>
      </c>
      <c r="G96" s="187" t="s">
        <v>126</v>
      </c>
      <c r="H96" s="187" t="s">
        <v>127</v>
      </c>
      <c r="I96" s="187" t="s">
        <v>128</v>
      </c>
      <c r="J96" s="188" t="s">
        <v>110</v>
      </c>
      <c r="K96" s="189" t="s">
        <v>129</v>
      </c>
      <c r="L96" s="190"/>
      <c r="M96" s="91" t="s">
        <v>19</v>
      </c>
      <c r="N96" s="92" t="s">
        <v>42</v>
      </c>
      <c r="O96" s="92" t="s">
        <v>130</v>
      </c>
      <c r="P96" s="92" t="s">
        <v>131</v>
      </c>
      <c r="Q96" s="92" t="s">
        <v>132</v>
      </c>
      <c r="R96" s="92" t="s">
        <v>133</v>
      </c>
      <c r="S96" s="92" t="s">
        <v>134</v>
      </c>
      <c r="T96" s="93" t="s">
        <v>135</v>
      </c>
      <c r="U96" s="184"/>
      <c r="V96" s="184"/>
      <c r="W96" s="184"/>
      <c r="X96" s="184"/>
      <c r="Y96" s="184"/>
      <c r="Z96" s="184"/>
      <c r="AA96" s="184"/>
      <c r="AB96" s="184"/>
      <c r="AC96" s="184"/>
      <c r="AD96" s="184"/>
      <c r="AE96" s="184"/>
    </row>
    <row r="97" s="2" customFormat="1" ht="22.8" customHeight="1">
      <c r="A97" s="37"/>
      <c r="B97" s="38"/>
      <c r="C97" s="98" t="s">
        <v>136</v>
      </c>
      <c r="D97" s="39"/>
      <c r="E97" s="39"/>
      <c r="F97" s="39"/>
      <c r="G97" s="39"/>
      <c r="H97" s="39"/>
      <c r="I97" s="39"/>
      <c r="J97" s="191">
        <f>BK97</f>
        <v>0</v>
      </c>
      <c r="K97" s="39"/>
      <c r="L97" s="43"/>
      <c r="M97" s="94"/>
      <c r="N97" s="192"/>
      <c r="O97" s="95"/>
      <c r="P97" s="193">
        <f>P98+P185</f>
        <v>0</v>
      </c>
      <c r="Q97" s="95"/>
      <c r="R97" s="193">
        <f>R98+R185</f>
        <v>181.09249924999998</v>
      </c>
      <c r="S97" s="95"/>
      <c r="T97" s="194">
        <f>T98+T185</f>
        <v>16.061599999999999</v>
      </c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T97" s="16" t="s">
        <v>71</v>
      </c>
      <c r="AU97" s="16" t="s">
        <v>111</v>
      </c>
      <c r="BK97" s="195">
        <f>BK98+BK185</f>
        <v>0</v>
      </c>
    </row>
    <row r="98" s="12" customFormat="1" ht="25.92" customHeight="1">
      <c r="A98" s="12"/>
      <c r="B98" s="196"/>
      <c r="C98" s="197"/>
      <c r="D98" s="198" t="s">
        <v>71</v>
      </c>
      <c r="E98" s="199" t="s">
        <v>137</v>
      </c>
      <c r="F98" s="199" t="s">
        <v>138</v>
      </c>
      <c r="G98" s="197"/>
      <c r="H98" s="197"/>
      <c r="I98" s="200"/>
      <c r="J98" s="201">
        <f>BK98</f>
        <v>0</v>
      </c>
      <c r="K98" s="197"/>
      <c r="L98" s="202"/>
      <c r="M98" s="203"/>
      <c r="N98" s="204"/>
      <c r="O98" s="204"/>
      <c r="P98" s="205">
        <f>P99+P149+P158+P167+P170+P182</f>
        <v>0</v>
      </c>
      <c r="Q98" s="204"/>
      <c r="R98" s="205">
        <f>R99+R149+R158+R167+R170+R182</f>
        <v>178.70365562999999</v>
      </c>
      <c r="S98" s="204"/>
      <c r="T98" s="206">
        <f>T99+T149+T158+T167+T170+T182</f>
        <v>15.021599999999999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7" t="s">
        <v>79</v>
      </c>
      <c r="AT98" s="208" t="s">
        <v>71</v>
      </c>
      <c r="AU98" s="208" t="s">
        <v>72</v>
      </c>
      <c r="AY98" s="207" t="s">
        <v>139</v>
      </c>
      <c r="BK98" s="209">
        <f>BK99+BK149+BK158+BK167+BK170+BK182</f>
        <v>0</v>
      </c>
    </row>
    <row r="99" s="12" customFormat="1" ht="22.8" customHeight="1">
      <c r="A99" s="12"/>
      <c r="B99" s="196"/>
      <c r="C99" s="197"/>
      <c r="D99" s="198" t="s">
        <v>71</v>
      </c>
      <c r="E99" s="210" t="s">
        <v>79</v>
      </c>
      <c r="F99" s="210" t="s">
        <v>140</v>
      </c>
      <c r="G99" s="197"/>
      <c r="H99" s="197"/>
      <c r="I99" s="200"/>
      <c r="J99" s="211">
        <f>BK99</f>
        <v>0</v>
      </c>
      <c r="K99" s="197"/>
      <c r="L99" s="202"/>
      <c r="M99" s="203"/>
      <c r="N99" s="204"/>
      <c r="O99" s="204"/>
      <c r="P99" s="205">
        <f>SUM(P100:P148)</f>
        <v>0</v>
      </c>
      <c r="Q99" s="204"/>
      <c r="R99" s="205">
        <f>SUM(R100:R148)</f>
        <v>0.002</v>
      </c>
      <c r="S99" s="204"/>
      <c r="T99" s="206">
        <f>SUM(T100:T148)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7" t="s">
        <v>79</v>
      </c>
      <c r="AT99" s="208" t="s">
        <v>71</v>
      </c>
      <c r="AU99" s="208" t="s">
        <v>79</v>
      </c>
      <c r="AY99" s="207" t="s">
        <v>139</v>
      </c>
      <c r="BK99" s="209">
        <f>SUM(BK100:BK148)</f>
        <v>0</v>
      </c>
    </row>
    <row r="100" s="2" customFormat="1" ht="16.5" customHeight="1">
      <c r="A100" s="37"/>
      <c r="B100" s="38"/>
      <c r="C100" s="212" t="s">
        <v>79</v>
      </c>
      <c r="D100" s="212" t="s">
        <v>141</v>
      </c>
      <c r="E100" s="213" t="s">
        <v>142</v>
      </c>
      <c r="F100" s="214" t="s">
        <v>143</v>
      </c>
      <c r="G100" s="215" t="s">
        <v>144</v>
      </c>
      <c r="H100" s="216">
        <v>100</v>
      </c>
      <c r="I100" s="217"/>
      <c r="J100" s="218">
        <f>ROUND(I100*H100,2)</f>
        <v>0</v>
      </c>
      <c r="K100" s="219"/>
      <c r="L100" s="43"/>
      <c r="M100" s="220" t="s">
        <v>19</v>
      </c>
      <c r="N100" s="221" t="s">
        <v>43</v>
      </c>
      <c r="O100" s="83"/>
      <c r="P100" s="222">
        <f>O100*H100</f>
        <v>0</v>
      </c>
      <c r="Q100" s="222">
        <v>0</v>
      </c>
      <c r="R100" s="222">
        <f>Q100*H100</f>
        <v>0</v>
      </c>
      <c r="S100" s="222">
        <v>0</v>
      </c>
      <c r="T100" s="223">
        <f>S100*H100</f>
        <v>0</v>
      </c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R100" s="224" t="s">
        <v>145</v>
      </c>
      <c r="AT100" s="224" t="s">
        <v>141</v>
      </c>
      <c r="AU100" s="224" t="s">
        <v>81</v>
      </c>
      <c r="AY100" s="16" t="s">
        <v>139</v>
      </c>
      <c r="BE100" s="225">
        <f>IF(N100="základní",J100,0)</f>
        <v>0</v>
      </c>
      <c r="BF100" s="225">
        <f>IF(N100="snížená",J100,0)</f>
        <v>0</v>
      </c>
      <c r="BG100" s="225">
        <f>IF(N100="zákl. přenesená",J100,0)</f>
        <v>0</v>
      </c>
      <c r="BH100" s="225">
        <f>IF(N100="sníž. přenesená",J100,0)</f>
        <v>0</v>
      </c>
      <c r="BI100" s="225">
        <f>IF(N100="nulová",J100,0)</f>
        <v>0</v>
      </c>
      <c r="BJ100" s="16" t="s">
        <v>79</v>
      </c>
      <c r="BK100" s="225">
        <f>ROUND(I100*H100,2)</f>
        <v>0</v>
      </c>
      <c r="BL100" s="16" t="s">
        <v>145</v>
      </c>
      <c r="BM100" s="224" t="s">
        <v>146</v>
      </c>
    </row>
    <row r="101" s="2" customFormat="1">
      <c r="A101" s="37"/>
      <c r="B101" s="38"/>
      <c r="C101" s="39"/>
      <c r="D101" s="226" t="s">
        <v>147</v>
      </c>
      <c r="E101" s="39"/>
      <c r="F101" s="227" t="s">
        <v>148</v>
      </c>
      <c r="G101" s="39"/>
      <c r="H101" s="39"/>
      <c r="I101" s="228"/>
      <c r="J101" s="39"/>
      <c r="K101" s="39"/>
      <c r="L101" s="43"/>
      <c r="M101" s="229"/>
      <c r="N101" s="230"/>
      <c r="O101" s="83"/>
      <c r="P101" s="83"/>
      <c r="Q101" s="83"/>
      <c r="R101" s="83"/>
      <c r="S101" s="83"/>
      <c r="T101" s="84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T101" s="16" t="s">
        <v>147</v>
      </c>
      <c r="AU101" s="16" t="s">
        <v>81</v>
      </c>
    </row>
    <row r="102" s="2" customFormat="1" ht="24.15" customHeight="1">
      <c r="A102" s="37"/>
      <c r="B102" s="38"/>
      <c r="C102" s="212" t="s">
        <v>81</v>
      </c>
      <c r="D102" s="212" t="s">
        <v>141</v>
      </c>
      <c r="E102" s="213" t="s">
        <v>149</v>
      </c>
      <c r="F102" s="214" t="s">
        <v>150</v>
      </c>
      <c r="G102" s="215" t="s">
        <v>151</v>
      </c>
      <c r="H102" s="216">
        <v>39.600000000000001</v>
      </c>
      <c r="I102" s="217"/>
      <c r="J102" s="218">
        <f>ROUND(I102*H102,2)</f>
        <v>0</v>
      </c>
      <c r="K102" s="219"/>
      <c r="L102" s="43"/>
      <c r="M102" s="220" t="s">
        <v>19</v>
      </c>
      <c r="N102" s="221" t="s">
        <v>43</v>
      </c>
      <c r="O102" s="83"/>
      <c r="P102" s="222">
        <f>O102*H102</f>
        <v>0</v>
      </c>
      <c r="Q102" s="222">
        <v>0</v>
      </c>
      <c r="R102" s="222">
        <f>Q102*H102</f>
        <v>0</v>
      </c>
      <c r="S102" s="222">
        <v>0</v>
      </c>
      <c r="T102" s="223">
        <f>S102*H102</f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224" t="s">
        <v>145</v>
      </c>
      <c r="AT102" s="224" t="s">
        <v>141</v>
      </c>
      <c r="AU102" s="224" t="s">
        <v>81</v>
      </c>
      <c r="AY102" s="16" t="s">
        <v>139</v>
      </c>
      <c r="BE102" s="225">
        <f>IF(N102="základní",J102,0)</f>
        <v>0</v>
      </c>
      <c r="BF102" s="225">
        <f>IF(N102="snížená",J102,0)</f>
        <v>0</v>
      </c>
      <c r="BG102" s="225">
        <f>IF(N102="zákl. přenesená",J102,0)</f>
        <v>0</v>
      </c>
      <c r="BH102" s="225">
        <f>IF(N102="sníž. přenesená",J102,0)</f>
        <v>0</v>
      </c>
      <c r="BI102" s="225">
        <f>IF(N102="nulová",J102,0)</f>
        <v>0</v>
      </c>
      <c r="BJ102" s="16" t="s">
        <v>79</v>
      </c>
      <c r="BK102" s="225">
        <f>ROUND(I102*H102,2)</f>
        <v>0</v>
      </c>
      <c r="BL102" s="16" t="s">
        <v>145</v>
      </c>
      <c r="BM102" s="224" t="s">
        <v>152</v>
      </c>
    </row>
    <row r="103" s="2" customFormat="1">
      <c r="A103" s="37"/>
      <c r="B103" s="38"/>
      <c r="C103" s="39"/>
      <c r="D103" s="226" t="s">
        <v>147</v>
      </c>
      <c r="E103" s="39"/>
      <c r="F103" s="227" t="s">
        <v>153</v>
      </c>
      <c r="G103" s="39"/>
      <c r="H103" s="39"/>
      <c r="I103" s="228"/>
      <c r="J103" s="39"/>
      <c r="K103" s="39"/>
      <c r="L103" s="43"/>
      <c r="M103" s="229"/>
      <c r="N103" s="230"/>
      <c r="O103" s="83"/>
      <c r="P103" s="83"/>
      <c r="Q103" s="83"/>
      <c r="R103" s="83"/>
      <c r="S103" s="83"/>
      <c r="T103" s="84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T103" s="16" t="s">
        <v>147</v>
      </c>
      <c r="AU103" s="16" t="s">
        <v>81</v>
      </c>
    </row>
    <row r="104" s="2" customFormat="1" ht="24.15" customHeight="1">
      <c r="A104" s="37"/>
      <c r="B104" s="38"/>
      <c r="C104" s="212" t="s">
        <v>154</v>
      </c>
      <c r="D104" s="212" t="s">
        <v>141</v>
      </c>
      <c r="E104" s="213" t="s">
        <v>155</v>
      </c>
      <c r="F104" s="214" t="s">
        <v>156</v>
      </c>
      <c r="G104" s="215" t="s">
        <v>151</v>
      </c>
      <c r="H104" s="216">
        <v>118.8</v>
      </c>
      <c r="I104" s="217"/>
      <c r="J104" s="218">
        <f>ROUND(I104*H104,2)</f>
        <v>0</v>
      </c>
      <c r="K104" s="219"/>
      <c r="L104" s="43"/>
      <c r="M104" s="220" t="s">
        <v>19</v>
      </c>
      <c r="N104" s="221" t="s">
        <v>43</v>
      </c>
      <c r="O104" s="83"/>
      <c r="P104" s="222">
        <f>O104*H104</f>
        <v>0</v>
      </c>
      <c r="Q104" s="222">
        <v>0</v>
      </c>
      <c r="R104" s="222">
        <f>Q104*H104</f>
        <v>0</v>
      </c>
      <c r="S104" s="222">
        <v>0</v>
      </c>
      <c r="T104" s="223">
        <f>S104*H104</f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224" t="s">
        <v>145</v>
      </c>
      <c r="AT104" s="224" t="s">
        <v>141</v>
      </c>
      <c r="AU104" s="224" t="s">
        <v>81</v>
      </c>
      <c r="AY104" s="16" t="s">
        <v>139</v>
      </c>
      <c r="BE104" s="225">
        <f>IF(N104="základní",J104,0)</f>
        <v>0</v>
      </c>
      <c r="BF104" s="225">
        <f>IF(N104="snížená",J104,0)</f>
        <v>0</v>
      </c>
      <c r="BG104" s="225">
        <f>IF(N104="zákl. přenesená",J104,0)</f>
        <v>0</v>
      </c>
      <c r="BH104" s="225">
        <f>IF(N104="sníž. přenesená",J104,0)</f>
        <v>0</v>
      </c>
      <c r="BI104" s="225">
        <f>IF(N104="nulová",J104,0)</f>
        <v>0</v>
      </c>
      <c r="BJ104" s="16" t="s">
        <v>79</v>
      </c>
      <c r="BK104" s="225">
        <f>ROUND(I104*H104,2)</f>
        <v>0</v>
      </c>
      <c r="BL104" s="16" t="s">
        <v>145</v>
      </c>
      <c r="BM104" s="224" t="s">
        <v>157</v>
      </c>
    </row>
    <row r="105" s="2" customFormat="1">
      <c r="A105" s="37"/>
      <c r="B105" s="38"/>
      <c r="C105" s="39"/>
      <c r="D105" s="226" t="s">
        <v>147</v>
      </c>
      <c r="E105" s="39"/>
      <c r="F105" s="227" t="s">
        <v>158</v>
      </c>
      <c r="G105" s="39"/>
      <c r="H105" s="39"/>
      <c r="I105" s="228"/>
      <c r="J105" s="39"/>
      <c r="K105" s="39"/>
      <c r="L105" s="43"/>
      <c r="M105" s="229"/>
      <c r="N105" s="230"/>
      <c r="O105" s="83"/>
      <c r="P105" s="83"/>
      <c r="Q105" s="83"/>
      <c r="R105" s="83"/>
      <c r="S105" s="83"/>
      <c r="T105" s="84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T105" s="16" t="s">
        <v>147</v>
      </c>
      <c r="AU105" s="16" t="s">
        <v>81</v>
      </c>
    </row>
    <row r="106" s="2" customFormat="1" ht="24.15" customHeight="1">
      <c r="A106" s="37"/>
      <c r="B106" s="38"/>
      <c r="C106" s="212" t="s">
        <v>145</v>
      </c>
      <c r="D106" s="212" t="s">
        <v>141</v>
      </c>
      <c r="E106" s="213" t="s">
        <v>159</v>
      </c>
      <c r="F106" s="214" t="s">
        <v>160</v>
      </c>
      <c r="G106" s="215" t="s">
        <v>151</v>
      </c>
      <c r="H106" s="216">
        <v>19.800000000000001</v>
      </c>
      <c r="I106" s="217"/>
      <c r="J106" s="218">
        <f>ROUND(I106*H106,2)</f>
        <v>0</v>
      </c>
      <c r="K106" s="219"/>
      <c r="L106" s="43"/>
      <c r="M106" s="220" t="s">
        <v>19</v>
      </c>
      <c r="N106" s="221" t="s">
        <v>43</v>
      </c>
      <c r="O106" s="83"/>
      <c r="P106" s="222">
        <f>O106*H106</f>
        <v>0</v>
      </c>
      <c r="Q106" s="222">
        <v>0</v>
      </c>
      <c r="R106" s="222">
        <f>Q106*H106</f>
        <v>0</v>
      </c>
      <c r="S106" s="222">
        <v>0</v>
      </c>
      <c r="T106" s="223">
        <f>S106*H106</f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224" t="s">
        <v>145</v>
      </c>
      <c r="AT106" s="224" t="s">
        <v>141</v>
      </c>
      <c r="AU106" s="224" t="s">
        <v>81</v>
      </c>
      <c r="AY106" s="16" t="s">
        <v>139</v>
      </c>
      <c r="BE106" s="225">
        <f>IF(N106="základní",J106,0)</f>
        <v>0</v>
      </c>
      <c r="BF106" s="225">
        <f>IF(N106="snížená",J106,0)</f>
        <v>0</v>
      </c>
      <c r="BG106" s="225">
        <f>IF(N106="zákl. přenesená",J106,0)</f>
        <v>0</v>
      </c>
      <c r="BH106" s="225">
        <f>IF(N106="sníž. přenesená",J106,0)</f>
        <v>0</v>
      </c>
      <c r="BI106" s="225">
        <f>IF(N106="nulová",J106,0)</f>
        <v>0</v>
      </c>
      <c r="BJ106" s="16" t="s">
        <v>79</v>
      </c>
      <c r="BK106" s="225">
        <f>ROUND(I106*H106,2)</f>
        <v>0</v>
      </c>
      <c r="BL106" s="16" t="s">
        <v>145</v>
      </c>
      <c r="BM106" s="224" t="s">
        <v>161</v>
      </c>
    </row>
    <row r="107" s="2" customFormat="1">
      <c r="A107" s="37"/>
      <c r="B107" s="38"/>
      <c r="C107" s="39"/>
      <c r="D107" s="226" t="s">
        <v>147</v>
      </c>
      <c r="E107" s="39"/>
      <c r="F107" s="227" t="s">
        <v>162</v>
      </c>
      <c r="G107" s="39"/>
      <c r="H107" s="39"/>
      <c r="I107" s="228"/>
      <c r="J107" s="39"/>
      <c r="K107" s="39"/>
      <c r="L107" s="43"/>
      <c r="M107" s="229"/>
      <c r="N107" s="230"/>
      <c r="O107" s="83"/>
      <c r="P107" s="83"/>
      <c r="Q107" s="83"/>
      <c r="R107" s="83"/>
      <c r="S107" s="83"/>
      <c r="T107" s="84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T107" s="16" t="s">
        <v>147</v>
      </c>
      <c r="AU107" s="16" t="s">
        <v>81</v>
      </c>
    </row>
    <row r="108" s="2" customFormat="1" ht="24.15" customHeight="1">
      <c r="A108" s="37"/>
      <c r="B108" s="38"/>
      <c r="C108" s="212" t="s">
        <v>163</v>
      </c>
      <c r="D108" s="212" t="s">
        <v>141</v>
      </c>
      <c r="E108" s="213" t="s">
        <v>164</v>
      </c>
      <c r="F108" s="214" t="s">
        <v>165</v>
      </c>
      <c r="G108" s="215" t="s">
        <v>151</v>
      </c>
      <c r="H108" s="216">
        <v>19.800000000000001</v>
      </c>
      <c r="I108" s="217"/>
      <c r="J108" s="218">
        <f>ROUND(I108*H108,2)</f>
        <v>0</v>
      </c>
      <c r="K108" s="219"/>
      <c r="L108" s="43"/>
      <c r="M108" s="220" t="s">
        <v>19</v>
      </c>
      <c r="N108" s="221" t="s">
        <v>43</v>
      </c>
      <c r="O108" s="83"/>
      <c r="P108" s="222">
        <f>O108*H108</f>
        <v>0</v>
      </c>
      <c r="Q108" s="222">
        <v>0</v>
      </c>
      <c r="R108" s="222">
        <f>Q108*H108</f>
        <v>0</v>
      </c>
      <c r="S108" s="222">
        <v>0</v>
      </c>
      <c r="T108" s="223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224" t="s">
        <v>145</v>
      </c>
      <c r="AT108" s="224" t="s">
        <v>141</v>
      </c>
      <c r="AU108" s="224" t="s">
        <v>81</v>
      </c>
      <c r="AY108" s="16" t="s">
        <v>139</v>
      </c>
      <c r="BE108" s="225">
        <f>IF(N108="základní",J108,0)</f>
        <v>0</v>
      </c>
      <c r="BF108" s="225">
        <f>IF(N108="snížená",J108,0)</f>
        <v>0</v>
      </c>
      <c r="BG108" s="225">
        <f>IF(N108="zákl. přenesená",J108,0)</f>
        <v>0</v>
      </c>
      <c r="BH108" s="225">
        <f>IF(N108="sníž. přenesená",J108,0)</f>
        <v>0</v>
      </c>
      <c r="BI108" s="225">
        <f>IF(N108="nulová",J108,0)</f>
        <v>0</v>
      </c>
      <c r="BJ108" s="16" t="s">
        <v>79</v>
      </c>
      <c r="BK108" s="225">
        <f>ROUND(I108*H108,2)</f>
        <v>0</v>
      </c>
      <c r="BL108" s="16" t="s">
        <v>145</v>
      </c>
      <c r="BM108" s="224" t="s">
        <v>166</v>
      </c>
    </row>
    <row r="109" s="2" customFormat="1">
      <c r="A109" s="37"/>
      <c r="B109" s="38"/>
      <c r="C109" s="39"/>
      <c r="D109" s="226" t="s">
        <v>147</v>
      </c>
      <c r="E109" s="39"/>
      <c r="F109" s="227" t="s">
        <v>167</v>
      </c>
      <c r="G109" s="39"/>
      <c r="H109" s="39"/>
      <c r="I109" s="228"/>
      <c r="J109" s="39"/>
      <c r="K109" s="39"/>
      <c r="L109" s="43"/>
      <c r="M109" s="229"/>
      <c r="N109" s="230"/>
      <c r="O109" s="83"/>
      <c r="P109" s="83"/>
      <c r="Q109" s="83"/>
      <c r="R109" s="83"/>
      <c r="S109" s="83"/>
      <c r="T109" s="84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T109" s="16" t="s">
        <v>147</v>
      </c>
      <c r="AU109" s="16" t="s">
        <v>81</v>
      </c>
    </row>
    <row r="110" s="2" customFormat="1" ht="24.15" customHeight="1">
      <c r="A110" s="37"/>
      <c r="B110" s="38"/>
      <c r="C110" s="212" t="s">
        <v>168</v>
      </c>
      <c r="D110" s="212" t="s">
        <v>141</v>
      </c>
      <c r="E110" s="213" t="s">
        <v>169</v>
      </c>
      <c r="F110" s="214" t="s">
        <v>170</v>
      </c>
      <c r="G110" s="215" t="s">
        <v>151</v>
      </c>
      <c r="H110" s="216">
        <v>19.800000000000001</v>
      </c>
      <c r="I110" s="217"/>
      <c r="J110" s="218">
        <f>ROUND(I110*H110,2)</f>
        <v>0</v>
      </c>
      <c r="K110" s="219"/>
      <c r="L110" s="43"/>
      <c r="M110" s="220" t="s">
        <v>19</v>
      </c>
      <c r="N110" s="221" t="s">
        <v>43</v>
      </c>
      <c r="O110" s="83"/>
      <c r="P110" s="222">
        <f>O110*H110</f>
        <v>0</v>
      </c>
      <c r="Q110" s="222">
        <v>0</v>
      </c>
      <c r="R110" s="222">
        <f>Q110*H110</f>
        <v>0</v>
      </c>
      <c r="S110" s="222">
        <v>0</v>
      </c>
      <c r="T110" s="223">
        <f>S110*H110</f>
        <v>0</v>
      </c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R110" s="224" t="s">
        <v>145</v>
      </c>
      <c r="AT110" s="224" t="s">
        <v>141</v>
      </c>
      <c r="AU110" s="224" t="s">
        <v>81</v>
      </c>
      <c r="AY110" s="16" t="s">
        <v>139</v>
      </c>
      <c r="BE110" s="225">
        <f>IF(N110="základní",J110,0)</f>
        <v>0</v>
      </c>
      <c r="BF110" s="225">
        <f>IF(N110="snížená",J110,0)</f>
        <v>0</v>
      </c>
      <c r="BG110" s="225">
        <f>IF(N110="zákl. přenesená",J110,0)</f>
        <v>0</v>
      </c>
      <c r="BH110" s="225">
        <f>IF(N110="sníž. přenesená",J110,0)</f>
        <v>0</v>
      </c>
      <c r="BI110" s="225">
        <f>IF(N110="nulová",J110,0)</f>
        <v>0</v>
      </c>
      <c r="BJ110" s="16" t="s">
        <v>79</v>
      </c>
      <c r="BK110" s="225">
        <f>ROUND(I110*H110,2)</f>
        <v>0</v>
      </c>
      <c r="BL110" s="16" t="s">
        <v>145</v>
      </c>
      <c r="BM110" s="224" t="s">
        <v>171</v>
      </c>
    </row>
    <row r="111" s="2" customFormat="1">
      <c r="A111" s="37"/>
      <c r="B111" s="38"/>
      <c r="C111" s="39"/>
      <c r="D111" s="226" t="s">
        <v>147</v>
      </c>
      <c r="E111" s="39"/>
      <c r="F111" s="227" t="s">
        <v>172</v>
      </c>
      <c r="G111" s="39"/>
      <c r="H111" s="39"/>
      <c r="I111" s="228"/>
      <c r="J111" s="39"/>
      <c r="K111" s="39"/>
      <c r="L111" s="43"/>
      <c r="M111" s="229"/>
      <c r="N111" s="230"/>
      <c r="O111" s="83"/>
      <c r="P111" s="83"/>
      <c r="Q111" s="83"/>
      <c r="R111" s="83"/>
      <c r="S111" s="83"/>
      <c r="T111" s="84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T111" s="16" t="s">
        <v>147</v>
      </c>
      <c r="AU111" s="16" t="s">
        <v>81</v>
      </c>
    </row>
    <row r="112" s="2" customFormat="1" ht="37.8" customHeight="1">
      <c r="A112" s="37"/>
      <c r="B112" s="38"/>
      <c r="C112" s="212" t="s">
        <v>173</v>
      </c>
      <c r="D112" s="212" t="s">
        <v>141</v>
      </c>
      <c r="E112" s="213" t="s">
        <v>174</v>
      </c>
      <c r="F112" s="214" t="s">
        <v>175</v>
      </c>
      <c r="G112" s="215" t="s">
        <v>151</v>
      </c>
      <c r="H112" s="216">
        <v>79.200000000000003</v>
      </c>
      <c r="I112" s="217"/>
      <c r="J112" s="218">
        <f>ROUND(I112*H112,2)</f>
        <v>0</v>
      </c>
      <c r="K112" s="219"/>
      <c r="L112" s="43"/>
      <c r="M112" s="220" t="s">
        <v>19</v>
      </c>
      <c r="N112" s="221" t="s">
        <v>43</v>
      </c>
      <c r="O112" s="83"/>
      <c r="P112" s="222">
        <f>O112*H112</f>
        <v>0</v>
      </c>
      <c r="Q112" s="222">
        <v>0</v>
      </c>
      <c r="R112" s="222">
        <f>Q112*H112</f>
        <v>0</v>
      </c>
      <c r="S112" s="222">
        <v>0</v>
      </c>
      <c r="T112" s="223">
        <f>S112*H112</f>
        <v>0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224" t="s">
        <v>145</v>
      </c>
      <c r="AT112" s="224" t="s">
        <v>141</v>
      </c>
      <c r="AU112" s="224" t="s">
        <v>81</v>
      </c>
      <c r="AY112" s="16" t="s">
        <v>139</v>
      </c>
      <c r="BE112" s="225">
        <f>IF(N112="základní",J112,0)</f>
        <v>0</v>
      </c>
      <c r="BF112" s="225">
        <f>IF(N112="snížená",J112,0)</f>
        <v>0</v>
      </c>
      <c r="BG112" s="225">
        <f>IF(N112="zákl. přenesená",J112,0)</f>
        <v>0</v>
      </c>
      <c r="BH112" s="225">
        <f>IF(N112="sníž. přenesená",J112,0)</f>
        <v>0</v>
      </c>
      <c r="BI112" s="225">
        <f>IF(N112="nulová",J112,0)</f>
        <v>0</v>
      </c>
      <c r="BJ112" s="16" t="s">
        <v>79</v>
      </c>
      <c r="BK112" s="225">
        <f>ROUND(I112*H112,2)</f>
        <v>0</v>
      </c>
      <c r="BL112" s="16" t="s">
        <v>145</v>
      </c>
      <c r="BM112" s="224" t="s">
        <v>176</v>
      </c>
    </row>
    <row r="113" s="2" customFormat="1">
      <c r="A113" s="37"/>
      <c r="B113" s="38"/>
      <c r="C113" s="39"/>
      <c r="D113" s="226" t="s">
        <v>147</v>
      </c>
      <c r="E113" s="39"/>
      <c r="F113" s="227" t="s">
        <v>177</v>
      </c>
      <c r="G113" s="39"/>
      <c r="H113" s="39"/>
      <c r="I113" s="228"/>
      <c r="J113" s="39"/>
      <c r="K113" s="39"/>
      <c r="L113" s="43"/>
      <c r="M113" s="229"/>
      <c r="N113" s="230"/>
      <c r="O113" s="83"/>
      <c r="P113" s="83"/>
      <c r="Q113" s="83"/>
      <c r="R113" s="83"/>
      <c r="S113" s="83"/>
      <c r="T113" s="84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T113" s="16" t="s">
        <v>147</v>
      </c>
      <c r="AU113" s="16" t="s">
        <v>81</v>
      </c>
    </row>
    <row r="114" s="2" customFormat="1" ht="37.8" customHeight="1">
      <c r="A114" s="37"/>
      <c r="B114" s="38"/>
      <c r="C114" s="212" t="s">
        <v>178</v>
      </c>
      <c r="D114" s="212" t="s">
        <v>141</v>
      </c>
      <c r="E114" s="213" t="s">
        <v>179</v>
      </c>
      <c r="F114" s="214" t="s">
        <v>180</v>
      </c>
      <c r="G114" s="215" t="s">
        <v>151</v>
      </c>
      <c r="H114" s="216">
        <v>250.16399999999999</v>
      </c>
      <c r="I114" s="217"/>
      <c r="J114" s="218">
        <f>ROUND(I114*H114,2)</f>
        <v>0</v>
      </c>
      <c r="K114" s="219"/>
      <c r="L114" s="43"/>
      <c r="M114" s="220" t="s">
        <v>19</v>
      </c>
      <c r="N114" s="221" t="s">
        <v>43</v>
      </c>
      <c r="O114" s="83"/>
      <c r="P114" s="222">
        <f>O114*H114</f>
        <v>0</v>
      </c>
      <c r="Q114" s="222">
        <v>0</v>
      </c>
      <c r="R114" s="222">
        <f>Q114*H114</f>
        <v>0</v>
      </c>
      <c r="S114" s="222">
        <v>0</v>
      </c>
      <c r="T114" s="223">
        <f>S114*H114</f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224" t="s">
        <v>145</v>
      </c>
      <c r="AT114" s="224" t="s">
        <v>141</v>
      </c>
      <c r="AU114" s="224" t="s">
        <v>81</v>
      </c>
      <c r="AY114" s="16" t="s">
        <v>139</v>
      </c>
      <c r="BE114" s="225">
        <f>IF(N114="základní",J114,0)</f>
        <v>0</v>
      </c>
      <c r="BF114" s="225">
        <f>IF(N114="snížená",J114,0)</f>
        <v>0</v>
      </c>
      <c r="BG114" s="225">
        <f>IF(N114="zákl. přenesená",J114,0)</f>
        <v>0</v>
      </c>
      <c r="BH114" s="225">
        <f>IF(N114="sníž. přenesená",J114,0)</f>
        <v>0</v>
      </c>
      <c r="BI114" s="225">
        <f>IF(N114="nulová",J114,0)</f>
        <v>0</v>
      </c>
      <c r="BJ114" s="16" t="s">
        <v>79</v>
      </c>
      <c r="BK114" s="225">
        <f>ROUND(I114*H114,2)</f>
        <v>0</v>
      </c>
      <c r="BL114" s="16" t="s">
        <v>145</v>
      </c>
      <c r="BM114" s="224" t="s">
        <v>181</v>
      </c>
    </row>
    <row r="115" s="2" customFormat="1">
      <c r="A115" s="37"/>
      <c r="B115" s="38"/>
      <c r="C115" s="39"/>
      <c r="D115" s="226" t="s">
        <v>147</v>
      </c>
      <c r="E115" s="39"/>
      <c r="F115" s="227" t="s">
        <v>182</v>
      </c>
      <c r="G115" s="39"/>
      <c r="H115" s="39"/>
      <c r="I115" s="228"/>
      <c r="J115" s="39"/>
      <c r="K115" s="39"/>
      <c r="L115" s="43"/>
      <c r="M115" s="229"/>
      <c r="N115" s="230"/>
      <c r="O115" s="83"/>
      <c r="P115" s="83"/>
      <c r="Q115" s="83"/>
      <c r="R115" s="83"/>
      <c r="S115" s="83"/>
      <c r="T115" s="84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T115" s="16" t="s">
        <v>147</v>
      </c>
      <c r="AU115" s="16" t="s">
        <v>81</v>
      </c>
    </row>
    <row r="116" s="2" customFormat="1" ht="37.8" customHeight="1">
      <c r="A116" s="37"/>
      <c r="B116" s="38"/>
      <c r="C116" s="212" t="s">
        <v>183</v>
      </c>
      <c r="D116" s="212" t="s">
        <v>141</v>
      </c>
      <c r="E116" s="213" t="s">
        <v>184</v>
      </c>
      <c r="F116" s="214" t="s">
        <v>185</v>
      </c>
      <c r="G116" s="215" t="s">
        <v>151</v>
      </c>
      <c r="H116" s="216">
        <v>19.800000000000001</v>
      </c>
      <c r="I116" s="217"/>
      <c r="J116" s="218">
        <f>ROUND(I116*H116,2)</f>
        <v>0</v>
      </c>
      <c r="K116" s="219"/>
      <c r="L116" s="43"/>
      <c r="M116" s="220" t="s">
        <v>19</v>
      </c>
      <c r="N116" s="221" t="s">
        <v>43</v>
      </c>
      <c r="O116" s="83"/>
      <c r="P116" s="222">
        <f>O116*H116</f>
        <v>0</v>
      </c>
      <c r="Q116" s="222">
        <v>0</v>
      </c>
      <c r="R116" s="222">
        <f>Q116*H116</f>
        <v>0</v>
      </c>
      <c r="S116" s="222">
        <v>0</v>
      </c>
      <c r="T116" s="223">
        <f>S116*H116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R116" s="224" t="s">
        <v>145</v>
      </c>
      <c r="AT116" s="224" t="s">
        <v>141</v>
      </c>
      <c r="AU116" s="224" t="s">
        <v>81</v>
      </c>
      <c r="AY116" s="16" t="s">
        <v>139</v>
      </c>
      <c r="BE116" s="225">
        <f>IF(N116="základní",J116,0)</f>
        <v>0</v>
      </c>
      <c r="BF116" s="225">
        <f>IF(N116="snížená",J116,0)</f>
        <v>0</v>
      </c>
      <c r="BG116" s="225">
        <f>IF(N116="zákl. přenesená",J116,0)</f>
        <v>0</v>
      </c>
      <c r="BH116" s="225">
        <f>IF(N116="sníž. přenesená",J116,0)</f>
        <v>0</v>
      </c>
      <c r="BI116" s="225">
        <f>IF(N116="nulová",J116,0)</f>
        <v>0</v>
      </c>
      <c r="BJ116" s="16" t="s">
        <v>79</v>
      </c>
      <c r="BK116" s="225">
        <f>ROUND(I116*H116,2)</f>
        <v>0</v>
      </c>
      <c r="BL116" s="16" t="s">
        <v>145</v>
      </c>
      <c r="BM116" s="224" t="s">
        <v>186</v>
      </c>
    </row>
    <row r="117" s="2" customFormat="1">
      <c r="A117" s="37"/>
      <c r="B117" s="38"/>
      <c r="C117" s="39"/>
      <c r="D117" s="226" t="s">
        <v>147</v>
      </c>
      <c r="E117" s="39"/>
      <c r="F117" s="227" t="s">
        <v>187</v>
      </c>
      <c r="G117" s="39"/>
      <c r="H117" s="39"/>
      <c r="I117" s="228"/>
      <c r="J117" s="39"/>
      <c r="K117" s="39"/>
      <c r="L117" s="43"/>
      <c r="M117" s="229"/>
      <c r="N117" s="230"/>
      <c r="O117" s="83"/>
      <c r="P117" s="83"/>
      <c r="Q117" s="83"/>
      <c r="R117" s="83"/>
      <c r="S117" s="83"/>
      <c r="T117" s="84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6" t="s">
        <v>147</v>
      </c>
      <c r="AU117" s="16" t="s">
        <v>81</v>
      </c>
    </row>
    <row r="118" s="2" customFormat="1" ht="37.8" customHeight="1">
      <c r="A118" s="37"/>
      <c r="B118" s="38"/>
      <c r="C118" s="212" t="s">
        <v>188</v>
      </c>
      <c r="D118" s="212" t="s">
        <v>141</v>
      </c>
      <c r="E118" s="213" t="s">
        <v>189</v>
      </c>
      <c r="F118" s="214" t="s">
        <v>190</v>
      </c>
      <c r="G118" s="215" t="s">
        <v>151</v>
      </c>
      <c r="H118" s="216">
        <v>27.036000000000001</v>
      </c>
      <c r="I118" s="217"/>
      <c r="J118" s="218">
        <f>ROUND(I118*H118,2)</f>
        <v>0</v>
      </c>
      <c r="K118" s="219"/>
      <c r="L118" s="43"/>
      <c r="M118" s="220" t="s">
        <v>19</v>
      </c>
      <c r="N118" s="221" t="s">
        <v>43</v>
      </c>
      <c r="O118" s="83"/>
      <c r="P118" s="222">
        <f>O118*H118</f>
        <v>0</v>
      </c>
      <c r="Q118" s="222">
        <v>0</v>
      </c>
      <c r="R118" s="222">
        <f>Q118*H118</f>
        <v>0</v>
      </c>
      <c r="S118" s="222">
        <v>0</v>
      </c>
      <c r="T118" s="223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224" t="s">
        <v>145</v>
      </c>
      <c r="AT118" s="224" t="s">
        <v>141</v>
      </c>
      <c r="AU118" s="224" t="s">
        <v>81</v>
      </c>
      <c r="AY118" s="16" t="s">
        <v>139</v>
      </c>
      <c r="BE118" s="225">
        <f>IF(N118="základní",J118,0)</f>
        <v>0</v>
      </c>
      <c r="BF118" s="225">
        <f>IF(N118="snížená",J118,0)</f>
        <v>0</v>
      </c>
      <c r="BG118" s="225">
        <f>IF(N118="zákl. přenesená",J118,0)</f>
        <v>0</v>
      </c>
      <c r="BH118" s="225">
        <f>IF(N118="sníž. přenesená",J118,0)</f>
        <v>0</v>
      </c>
      <c r="BI118" s="225">
        <f>IF(N118="nulová",J118,0)</f>
        <v>0</v>
      </c>
      <c r="BJ118" s="16" t="s">
        <v>79</v>
      </c>
      <c r="BK118" s="225">
        <f>ROUND(I118*H118,2)</f>
        <v>0</v>
      </c>
      <c r="BL118" s="16" t="s">
        <v>145</v>
      </c>
      <c r="BM118" s="224" t="s">
        <v>191</v>
      </c>
    </row>
    <row r="119" s="2" customFormat="1">
      <c r="A119" s="37"/>
      <c r="B119" s="38"/>
      <c r="C119" s="39"/>
      <c r="D119" s="226" t="s">
        <v>147</v>
      </c>
      <c r="E119" s="39"/>
      <c r="F119" s="227" t="s">
        <v>192</v>
      </c>
      <c r="G119" s="39"/>
      <c r="H119" s="39"/>
      <c r="I119" s="228"/>
      <c r="J119" s="39"/>
      <c r="K119" s="39"/>
      <c r="L119" s="43"/>
      <c r="M119" s="229"/>
      <c r="N119" s="230"/>
      <c r="O119" s="83"/>
      <c r="P119" s="83"/>
      <c r="Q119" s="83"/>
      <c r="R119" s="83"/>
      <c r="S119" s="83"/>
      <c r="T119" s="84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6" t="s">
        <v>147</v>
      </c>
      <c r="AU119" s="16" t="s">
        <v>81</v>
      </c>
    </row>
    <row r="120" s="2" customFormat="1" ht="37.8" customHeight="1">
      <c r="A120" s="37"/>
      <c r="B120" s="38"/>
      <c r="C120" s="212" t="s">
        <v>193</v>
      </c>
      <c r="D120" s="212" t="s">
        <v>141</v>
      </c>
      <c r="E120" s="213" t="s">
        <v>194</v>
      </c>
      <c r="F120" s="214" t="s">
        <v>195</v>
      </c>
      <c r="G120" s="215" t="s">
        <v>151</v>
      </c>
      <c r="H120" s="216">
        <v>405.54000000000002</v>
      </c>
      <c r="I120" s="217"/>
      <c r="J120" s="218">
        <f>ROUND(I120*H120,2)</f>
        <v>0</v>
      </c>
      <c r="K120" s="219"/>
      <c r="L120" s="43"/>
      <c r="M120" s="220" t="s">
        <v>19</v>
      </c>
      <c r="N120" s="221" t="s">
        <v>43</v>
      </c>
      <c r="O120" s="83"/>
      <c r="P120" s="222">
        <f>O120*H120</f>
        <v>0</v>
      </c>
      <c r="Q120" s="222">
        <v>0</v>
      </c>
      <c r="R120" s="222">
        <f>Q120*H120</f>
        <v>0</v>
      </c>
      <c r="S120" s="222">
        <v>0</v>
      </c>
      <c r="T120" s="223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24" t="s">
        <v>145</v>
      </c>
      <c r="AT120" s="224" t="s">
        <v>141</v>
      </c>
      <c r="AU120" s="224" t="s">
        <v>81</v>
      </c>
      <c r="AY120" s="16" t="s">
        <v>139</v>
      </c>
      <c r="BE120" s="225">
        <f>IF(N120="základní",J120,0)</f>
        <v>0</v>
      </c>
      <c r="BF120" s="225">
        <f>IF(N120="snížená",J120,0)</f>
        <v>0</v>
      </c>
      <c r="BG120" s="225">
        <f>IF(N120="zákl. přenesená",J120,0)</f>
        <v>0</v>
      </c>
      <c r="BH120" s="225">
        <f>IF(N120="sníž. přenesená",J120,0)</f>
        <v>0</v>
      </c>
      <c r="BI120" s="225">
        <f>IF(N120="nulová",J120,0)</f>
        <v>0</v>
      </c>
      <c r="BJ120" s="16" t="s">
        <v>79</v>
      </c>
      <c r="BK120" s="225">
        <f>ROUND(I120*H120,2)</f>
        <v>0</v>
      </c>
      <c r="BL120" s="16" t="s">
        <v>145</v>
      </c>
      <c r="BM120" s="224" t="s">
        <v>196</v>
      </c>
    </row>
    <row r="121" s="2" customFormat="1">
      <c r="A121" s="37"/>
      <c r="B121" s="38"/>
      <c r="C121" s="39"/>
      <c r="D121" s="226" t="s">
        <v>147</v>
      </c>
      <c r="E121" s="39"/>
      <c r="F121" s="227" t="s">
        <v>197</v>
      </c>
      <c r="G121" s="39"/>
      <c r="H121" s="39"/>
      <c r="I121" s="228"/>
      <c r="J121" s="39"/>
      <c r="K121" s="39"/>
      <c r="L121" s="43"/>
      <c r="M121" s="229"/>
      <c r="N121" s="230"/>
      <c r="O121" s="83"/>
      <c r="P121" s="83"/>
      <c r="Q121" s="83"/>
      <c r="R121" s="83"/>
      <c r="S121" s="83"/>
      <c r="T121" s="84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147</v>
      </c>
      <c r="AU121" s="16" t="s">
        <v>81</v>
      </c>
    </row>
    <row r="122" s="2" customFormat="1" ht="37.8" customHeight="1">
      <c r="A122" s="37"/>
      <c r="B122" s="38"/>
      <c r="C122" s="212" t="s">
        <v>8</v>
      </c>
      <c r="D122" s="212" t="s">
        <v>141</v>
      </c>
      <c r="E122" s="213" t="s">
        <v>198</v>
      </c>
      <c r="F122" s="214" t="s">
        <v>199</v>
      </c>
      <c r="G122" s="215" t="s">
        <v>151</v>
      </c>
      <c r="H122" s="216">
        <v>19.800000000000001</v>
      </c>
      <c r="I122" s="217"/>
      <c r="J122" s="218">
        <f>ROUND(I122*H122,2)</f>
        <v>0</v>
      </c>
      <c r="K122" s="219"/>
      <c r="L122" s="43"/>
      <c r="M122" s="220" t="s">
        <v>19</v>
      </c>
      <c r="N122" s="221" t="s">
        <v>43</v>
      </c>
      <c r="O122" s="83"/>
      <c r="P122" s="222">
        <f>O122*H122</f>
        <v>0</v>
      </c>
      <c r="Q122" s="222">
        <v>0</v>
      </c>
      <c r="R122" s="222">
        <f>Q122*H122</f>
        <v>0</v>
      </c>
      <c r="S122" s="222">
        <v>0</v>
      </c>
      <c r="T122" s="223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24" t="s">
        <v>145</v>
      </c>
      <c r="AT122" s="224" t="s">
        <v>141</v>
      </c>
      <c r="AU122" s="224" t="s">
        <v>81</v>
      </c>
      <c r="AY122" s="16" t="s">
        <v>139</v>
      </c>
      <c r="BE122" s="225">
        <f>IF(N122="základní",J122,0)</f>
        <v>0</v>
      </c>
      <c r="BF122" s="225">
        <f>IF(N122="snížená",J122,0)</f>
        <v>0</v>
      </c>
      <c r="BG122" s="225">
        <f>IF(N122="zákl. přenesená",J122,0)</f>
        <v>0</v>
      </c>
      <c r="BH122" s="225">
        <f>IF(N122="sníž. přenesená",J122,0)</f>
        <v>0</v>
      </c>
      <c r="BI122" s="225">
        <f>IF(N122="nulová",J122,0)</f>
        <v>0</v>
      </c>
      <c r="BJ122" s="16" t="s">
        <v>79</v>
      </c>
      <c r="BK122" s="225">
        <f>ROUND(I122*H122,2)</f>
        <v>0</v>
      </c>
      <c r="BL122" s="16" t="s">
        <v>145</v>
      </c>
      <c r="BM122" s="224" t="s">
        <v>200</v>
      </c>
    </row>
    <row r="123" s="2" customFormat="1">
      <c r="A123" s="37"/>
      <c r="B123" s="38"/>
      <c r="C123" s="39"/>
      <c r="D123" s="226" t="s">
        <v>147</v>
      </c>
      <c r="E123" s="39"/>
      <c r="F123" s="227" t="s">
        <v>201</v>
      </c>
      <c r="G123" s="39"/>
      <c r="H123" s="39"/>
      <c r="I123" s="228"/>
      <c r="J123" s="39"/>
      <c r="K123" s="39"/>
      <c r="L123" s="43"/>
      <c r="M123" s="229"/>
      <c r="N123" s="230"/>
      <c r="O123" s="83"/>
      <c r="P123" s="83"/>
      <c r="Q123" s="83"/>
      <c r="R123" s="83"/>
      <c r="S123" s="83"/>
      <c r="T123" s="84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147</v>
      </c>
      <c r="AU123" s="16" t="s">
        <v>81</v>
      </c>
    </row>
    <row r="124" s="2" customFormat="1" ht="37.8" customHeight="1">
      <c r="A124" s="37"/>
      <c r="B124" s="38"/>
      <c r="C124" s="212" t="s">
        <v>202</v>
      </c>
      <c r="D124" s="212" t="s">
        <v>141</v>
      </c>
      <c r="E124" s="213" t="s">
        <v>203</v>
      </c>
      <c r="F124" s="214" t="s">
        <v>204</v>
      </c>
      <c r="G124" s="215" t="s">
        <v>151</v>
      </c>
      <c r="H124" s="216">
        <v>297</v>
      </c>
      <c r="I124" s="217"/>
      <c r="J124" s="218">
        <f>ROUND(I124*H124,2)</f>
        <v>0</v>
      </c>
      <c r="K124" s="219"/>
      <c r="L124" s="43"/>
      <c r="M124" s="220" t="s">
        <v>19</v>
      </c>
      <c r="N124" s="221" t="s">
        <v>43</v>
      </c>
      <c r="O124" s="83"/>
      <c r="P124" s="222">
        <f>O124*H124</f>
        <v>0</v>
      </c>
      <c r="Q124" s="222">
        <v>0</v>
      </c>
      <c r="R124" s="222">
        <f>Q124*H124</f>
        <v>0</v>
      </c>
      <c r="S124" s="222">
        <v>0</v>
      </c>
      <c r="T124" s="223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24" t="s">
        <v>145</v>
      </c>
      <c r="AT124" s="224" t="s">
        <v>141</v>
      </c>
      <c r="AU124" s="224" t="s">
        <v>81</v>
      </c>
      <c r="AY124" s="16" t="s">
        <v>139</v>
      </c>
      <c r="BE124" s="225">
        <f>IF(N124="základní",J124,0)</f>
        <v>0</v>
      </c>
      <c r="BF124" s="225">
        <f>IF(N124="snížená",J124,0)</f>
        <v>0</v>
      </c>
      <c r="BG124" s="225">
        <f>IF(N124="zákl. přenesená",J124,0)</f>
        <v>0</v>
      </c>
      <c r="BH124" s="225">
        <f>IF(N124="sníž. přenesená",J124,0)</f>
        <v>0</v>
      </c>
      <c r="BI124" s="225">
        <f>IF(N124="nulová",J124,0)</f>
        <v>0</v>
      </c>
      <c r="BJ124" s="16" t="s">
        <v>79</v>
      </c>
      <c r="BK124" s="225">
        <f>ROUND(I124*H124,2)</f>
        <v>0</v>
      </c>
      <c r="BL124" s="16" t="s">
        <v>145</v>
      </c>
      <c r="BM124" s="224" t="s">
        <v>205</v>
      </c>
    </row>
    <row r="125" s="2" customFormat="1">
      <c r="A125" s="37"/>
      <c r="B125" s="38"/>
      <c r="C125" s="39"/>
      <c r="D125" s="226" t="s">
        <v>147</v>
      </c>
      <c r="E125" s="39"/>
      <c r="F125" s="227" t="s">
        <v>206</v>
      </c>
      <c r="G125" s="39"/>
      <c r="H125" s="39"/>
      <c r="I125" s="228"/>
      <c r="J125" s="39"/>
      <c r="K125" s="39"/>
      <c r="L125" s="43"/>
      <c r="M125" s="229"/>
      <c r="N125" s="230"/>
      <c r="O125" s="83"/>
      <c r="P125" s="83"/>
      <c r="Q125" s="83"/>
      <c r="R125" s="83"/>
      <c r="S125" s="83"/>
      <c r="T125" s="84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147</v>
      </c>
      <c r="AU125" s="16" t="s">
        <v>81</v>
      </c>
    </row>
    <row r="126" s="2" customFormat="1" ht="24.15" customHeight="1">
      <c r="A126" s="37"/>
      <c r="B126" s="38"/>
      <c r="C126" s="212" t="s">
        <v>207</v>
      </c>
      <c r="D126" s="212" t="s">
        <v>141</v>
      </c>
      <c r="E126" s="213" t="s">
        <v>208</v>
      </c>
      <c r="F126" s="214" t="s">
        <v>209</v>
      </c>
      <c r="G126" s="215" t="s">
        <v>151</v>
      </c>
      <c r="H126" s="216">
        <v>39.600000000000001</v>
      </c>
      <c r="I126" s="217"/>
      <c r="J126" s="218">
        <f>ROUND(I126*H126,2)</f>
        <v>0</v>
      </c>
      <c r="K126" s="219"/>
      <c r="L126" s="43"/>
      <c r="M126" s="220" t="s">
        <v>19</v>
      </c>
      <c r="N126" s="221" t="s">
        <v>43</v>
      </c>
      <c r="O126" s="83"/>
      <c r="P126" s="222">
        <f>O126*H126</f>
        <v>0</v>
      </c>
      <c r="Q126" s="222">
        <v>0</v>
      </c>
      <c r="R126" s="222">
        <f>Q126*H126</f>
        <v>0</v>
      </c>
      <c r="S126" s="222">
        <v>0</v>
      </c>
      <c r="T126" s="223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4" t="s">
        <v>145</v>
      </c>
      <c r="AT126" s="224" t="s">
        <v>141</v>
      </c>
      <c r="AU126" s="224" t="s">
        <v>81</v>
      </c>
      <c r="AY126" s="16" t="s">
        <v>139</v>
      </c>
      <c r="BE126" s="225">
        <f>IF(N126="základní",J126,0)</f>
        <v>0</v>
      </c>
      <c r="BF126" s="225">
        <f>IF(N126="snížená",J126,0)</f>
        <v>0</v>
      </c>
      <c r="BG126" s="225">
        <f>IF(N126="zákl. přenesená",J126,0)</f>
        <v>0</v>
      </c>
      <c r="BH126" s="225">
        <f>IF(N126="sníž. přenesená",J126,0)</f>
        <v>0</v>
      </c>
      <c r="BI126" s="225">
        <f>IF(N126="nulová",J126,0)</f>
        <v>0</v>
      </c>
      <c r="BJ126" s="16" t="s">
        <v>79</v>
      </c>
      <c r="BK126" s="225">
        <f>ROUND(I126*H126,2)</f>
        <v>0</v>
      </c>
      <c r="BL126" s="16" t="s">
        <v>145</v>
      </c>
      <c r="BM126" s="224" t="s">
        <v>210</v>
      </c>
    </row>
    <row r="127" s="2" customFormat="1">
      <c r="A127" s="37"/>
      <c r="B127" s="38"/>
      <c r="C127" s="39"/>
      <c r="D127" s="226" t="s">
        <v>147</v>
      </c>
      <c r="E127" s="39"/>
      <c r="F127" s="227" t="s">
        <v>211</v>
      </c>
      <c r="G127" s="39"/>
      <c r="H127" s="39"/>
      <c r="I127" s="228"/>
      <c r="J127" s="39"/>
      <c r="K127" s="39"/>
      <c r="L127" s="43"/>
      <c r="M127" s="229"/>
      <c r="N127" s="230"/>
      <c r="O127" s="83"/>
      <c r="P127" s="83"/>
      <c r="Q127" s="83"/>
      <c r="R127" s="83"/>
      <c r="S127" s="83"/>
      <c r="T127" s="84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147</v>
      </c>
      <c r="AU127" s="16" t="s">
        <v>81</v>
      </c>
    </row>
    <row r="128" s="2" customFormat="1" ht="24.15" customHeight="1">
      <c r="A128" s="37"/>
      <c r="B128" s="38"/>
      <c r="C128" s="212" t="s">
        <v>212</v>
      </c>
      <c r="D128" s="212" t="s">
        <v>141</v>
      </c>
      <c r="E128" s="213" t="s">
        <v>213</v>
      </c>
      <c r="F128" s="214" t="s">
        <v>214</v>
      </c>
      <c r="G128" s="215" t="s">
        <v>151</v>
      </c>
      <c r="H128" s="216">
        <v>138.59999999999999</v>
      </c>
      <c r="I128" s="217"/>
      <c r="J128" s="218">
        <f>ROUND(I128*H128,2)</f>
        <v>0</v>
      </c>
      <c r="K128" s="219"/>
      <c r="L128" s="43"/>
      <c r="M128" s="220" t="s">
        <v>19</v>
      </c>
      <c r="N128" s="221" t="s">
        <v>43</v>
      </c>
      <c r="O128" s="83"/>
      <c r="P128" s="222">
        <f>O128*H128</f>
        <v>0</v>
      </c>
      <c r="Q128" s="222">
        <v>0</v>
      </c>
      <c r="R128" s="222">
        <f>Q128*H128</f>
        <v>0</v>
      </c>
      <c r="S128" s="222">
        <v>0</v>
      </c>
      <c r="T128" s="223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4" t="s">
        <v>145</v>
      </c>
      <c r="AT128" s="224" t="s">
        <v>141</v>
      </c>
      <c r="AU128" s="224" t="s">
        <v>81</v>
      </c>
      <c r="AY128" s="16" t="s">
        <v>139</v>
      </c>
      <c r="BE128" s="225">
        <f>IF(N128="základní",J128,0)</f>
        <v>0</v>
      </c>
      <c r="BF128" s="225">
        <f>IF(N128="snížená",J128,0)</f>
        <v>0</v>
      </c>
      <c r="BG128" s="225">
        <f>IF(N128="zákl. přenesená",J128,0)</f>
        <v>0</v>
      </c>
      <c r="BH128" s="225">
        <f>IF(N128="sníž. přenesená",J128,0)</f>
        <v>0</v>
      </c>
      <c r="BI128" s="225">
        <f>IF(N128="nulová",J128,0)</f>
        <v>0</v>
      </c>
      <c r="BJ128" s="16" t="s">
        <v>79</v>
      </c>
      <c r="BK128" s="225">
        <f>ROUND(I128*H128,2)</f>
        <v>0</v>
      </c>
      <c r="BL128" s="16" t="s">
        <v>145</v>
      </c>
      <c r="BM128" s="224" t="s">
        <v>215</v>
      </c>
    </row>
    <row r="129" s="2" customFormat="1">
      <c r="A129" s="37"/>
      <c r="B129" s="38"/>
      <c r="C129" s="39"/>
      <c r="D129" s="226" t="s">
        <v>147</v>
      </c>
      <c r="E129" s="39"/>
      <c r="F129" s="227" t="s">
        <v>216</v>
      </c>
      <c r="G129" s="39"/>
      <c r="H129" s="39"/>
      <c r="I129" s="228"/>
      <c r="J129" s="39"/>
      <c r="K129" s="39"/>
      <c r="L129" s="43"/>
      <c r="M129" s="229"/>
      <c r="N129" s="230"/>
      <c r="O129" s="83"/>
      <c r="P129" s="83"/>
      <c r="Q129" s="83"/>
      <c r="R129" s="83"/>
      <c r="S129" s="83"/>
      <c r="T129" s="84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147</v>
      </c>
      <c r="AU129" s="16" t="s">
        <v>81</v>
      </c>
    </row>
    <row r="130" s="2" customFormat="1" ht="24.15" customHeight="1">
      <c r="A130" s="37"/>
      <c r="B130" s="38"/>
      <c r="C130" s="212" t="s">
        <v>217</v>
      </c>
      <c r="D130" s="212" t="s">
        <v>141</v>
      </c>
      <c r="E130" s="213" t="s">
        <v>218</v>
      </c>
      <c r="F130" s="214" t="s">
        <v>219</v>
      </c>
      <c r="G130" s="215" t="s">
        <v>151</v>
      </c>
      <c r="H130" s="216">
        <v>19.800000000000001</v>
      </c>
      <c r="I130" s="217"/>
      <c r="J130" s="218">
        <f>ROUND(I130*H130,2)</f>
        <v>0</v>
      </c>
      <c r="K130" s="219"/>
      <c r="L130" s="43"/>
      <c r="M130" s="220" t="s">
        <v>19</v>
      </c>
      <c r="N130" s="221" t="s">
        <v>43</v>
      </c>
      <c r="O130" s="83"/>
      <c r="P130" s="222">
        <f>O130*H130</f>
        <v>0</v>
      </c>
      <c r="Q130" s="222">
        <v>0</v>
      </c>
      <c r="R130" s="222">
        <f>Q130*H130</f>
        <v>0</v>
      </c>
      <c r="S130" s="222">
        <v>0</v>
      </c>
      <c r="T130" s="223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4" t="s">
        <v>145</v>
      </c>
      <c r="AT130" s="224" t="s">
        <v>141</v>
      </c>
      <c r="AU130" s="224" t="s">
        <v>81</v>
      </c>
      <c r="AY130" s="16" t="s">
        <v>139</v>
      </c>
      <c r="BE130" s="225">
        <f>IF(N130="základní",J130,0)</f>
        <v>0</v>
      </c>
      <c r="BF130" s="225">
        <f>IF(N130="snížená",J130,0)</f>
        <v>0</v>
      </c>
      <c r="BG130" s="225">
        <f>IF(N130="zákl. přenesená",J130,0)</f>
        <v>0</v>
      </c>
      <c r="BH130" s="225">
        <f>IF(N130="sníž. přenesená",J130,0)</f>
        <v>0</v>
      </c>
      <c r="BI130" s="225">
        <f>IF(N130="nulová",J130,0)</f>
        <v>0</v>
      </c>
      <c r="BJ130" s="16" t="s">
        <v>79</v>
      </c>
      <c r="BK130" s="225">
        <f>ROUND(I130*H130,2)</f>
        <v>0</v>
      </c>
      <c r="BL130" s="16" t="s">
        <v>145</v>
      </c>
      <c r="BM130" s="224" t="s">
        <v>220</v>
      </c>
    </row>
    <row r="131" s="2" customFormat="1">
      <c r="A131" s="37"/>
      <c r="B131" s="38"/>
      <c r="C131" s="39"/>
      <c r="D131" s="226" t="s">
        <v>147</v>
      </c>
      <c r="E131" s="39"/>
      <c r="F131" s="227" t="s">
        <v>221</v>
      </c>
      <c r="G131" s="39"/>
      <c r="H131" s="39"/>
      <c r="I131" s="228"/>
      <c r="J131" s="39"/>
      <c r="K131" s="39"/>
      <c r="L131" s="43"/>
      <c r="M131" s="229"/>
      <c r="N131" s="230"/>
      <c r="O131" s="83"/>
      <c r="P131" s="83"/>
      <c r="Q131" s="83"/>
      <c r="R131" s="83"/>
      <c r="S131" s="83"/>
      <c r="T131" s="84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147</v>
      </c>
      <c r="AU131" s="16" t="s">
        <v>81</v>
      </c>
    </row>
    <row r="132" s="2" customFormat="1" ht="24.15" customHeight="1">
      <c r="A132" s="37"/>
      <c r="B132" s="38"/>
      <c r="C132" s="212" t="s">
        <v>222</v>
      </c>
      <c r="D132" s="212" t="s">
        <v>141</v>
      </c>
      <c r="E132" s="213" t="s">
        <v>223</v>
      </c>
      <c r="F132" s="214" t="s">
        <v>224</v>
      </c>
      <c r="G132" s="215" t="s">
        <v>225</v>
      </c>
      <c r="H132" s="216">
        <v>82.864999999999995</v>
      </c>
      <c r="I132" s="217"/>
      <c r="J132" s="218">
        <f>ROUND(I132*H132,2)</f>
        <v>0</v>
      </c>
      <c r="K132" s="219"/>
      <c r="L132" s="43"/>
      <c r="M132" s="220" t="s">
        <v>19</v>
      </c>
      <c r="N132" s="221" t="s">
        <v>43</v>
      </c>
      <c r="O132" s="83"/>
      <c r="P132" s="222">
        <f>O132*H132</f>
        <v>0</v>
      </c>
      <c r="Q132" s="222">
        <v>0</v>
      </c>
      <c r="R132" s="222">
        <f>Q132*H132</f>
        <v>0</v>
      </c>
      <c r="S132" s="222">
        <v>0</v>
      </c>
      <c r="T132" s="223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24" t="s">
        <v>145</v>
      </c>
      <c r="AT132" s="224" t="s">
        <v>141</v>
      </c>
      <c r="AU132" s="224" t="s">
        <v>81</v>
      </c>
      <c r="AY132" s="16" t="s">
        <v>139</v>
      </c>
      <c r="BE132" s="225">
        <f>IF(N132="základní",J132,0)</f>
        <v>0</v>
      </c>
      <c r="BF132" s="225">
        <f>IF(N132="snížená",J132,0)</f>
        <v>0</v>
      </c>
      <c r="BG132" s="225">
        <f>IF(N132="zákl. přenesená",J132,0)</f>
        <v>0</v>
      </c>
      <c r="BH132" s="225">
        <f>IF(N132="sníž. přenesená",J132,0)</f>
        <v>0</v>
      </c>
      <c r="BI132" s="225">
        <f>IF(N132="nulová",J132,0)</f>
        <v>0</v>
      </c>
      <c r="BJ132" s="16" t="s">
        <v>79</v>
      </c>
      <c r="BK132" s="225">
        <f>ROUND(I132*H132,2)</f>
        <v>0</v>
      </c>
      <c r="BL132" s="16" t="s">
        <v>145</v>
      </c>
      <c r="BM132" s="224" t="s">
        <v>226</v>
      </c>
    </row>
    <row r="133" s="2" customFormat="1">
      <c r="A133" s="37"/>
      <c r="B133" s="38"/>
      <c r="C133" s="39"/>
      <c r="D133" s="226" t="s">
        <v>147</v>
      </c>
      <c r="E133" s="39"/>
      <c r="F133" s="227" t="s">
        <v>227</v>
      </c>
      <c r="G133" s="39"/>
      <c r="H133" s="39"/>
      <c r="I133" s="228"/>
      <c r="J133" s="39"/>
      <c r="K133" s="39"/>
      <c r="L133" s="43"/>
      <c r="M133" s="229"/>
      <c r="N133" s="230"/>
      <c r="O133" s="83"/>
      <c r="P133" s="83"/>
      <c r="Q133" s="83"/>
      <c r="R133" s="83"/>
      <c r="S133" s="83"/>
      <c r="T133" s="84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147</v>
      </c>
      <c r="AU133" s="16" t="s">
        <v>81</v>
      </c>
    </row>
    <row r="134" s="2" customFormat="1" ht="24.15" customHeight="1">
      <c r="A134" s="37"/>
      <c r="B134" s="38"/>
      <c r="C134" s="212" t="s">
        <v>228</v>
      </c>
      <c r="D134" s="212" t="s">
        <v>141</v>
      </c>
      <c r="E134" s="213" t="s">
        <v>229</v>
      </c>
      <c r="F134" s="214" t="s">
        <v>230</v>
      </c>
      <c r="G134" s="215" t="s">
        <v>151</v>
      </c>
      <c r="H134" s="216">
        <v>46.036000000000001</v>
      </c>
      <c r="I134" s="217"/>
      <c r="J134" s="218">
        <f>ROUND(I134*H134,2)</f>
        <v>0</v>
      </c>
      <c r="K134" s="219"/>
      <c r="L134" s="43"/>
      <c r="M134" s="220" t="s">
        <v>19</v>
      </c>
      <c r="N134" s="221" t="s">
        <v>43</v>
      </c>
      <c r="O134" s="83"/>
      <c r="P134" s="222">
        <f>O134*H134</f>
        <v>0</v>
      </c>
      <c r="Q134" s="222">
        <v>0</v>
      </c>
      <c r="R134" s="222">
        <f>Q134*H134</f>
        <v>0</v>
      </c>
      <c r="S134" s="222">
        <v>0</v>
      </c>
      <c r="T134" s="223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4" t="s">
        <v>145</v>
      </c>
      <c r="AT134" s="224" t="s">
        <v>141</v>
      </c>
      <c r="AU134" s="224" t="s">
        <v>81</v>
      </c>
      <c r="AY134" s="16" t="s">
        <v>139</v>
      </c>
      <c r="BE134" s="225">
        <f>IF(N134="základní",J134,0)</f>
        <v>0</v>
      </c>
      <c r="BF134" s="225">
        <f>IF(N134="snížená",J134,0)</f>
        <v>0</v>
      </c>
      <c r="BG134" s="225">
        <f>IF(N134="zákl. přenesená",J134,0)</f>
        <v>0</v>
      </c>
      <c r="BH134" s="225">
        <f>IF(N134="sníž. přenesená",J134,0)</f>
        <v>0</v>
      </c>
      <c r="BI134" s="225">
        <f>IF(N134="nulová",J134,0)</f>
        <v>0</v>
      </c>
      <c r="BJ134" s="16" t="s">
        <v>79</v>
      </c>
      <c r="BK134" s="225">
        <f>ROUND(I134*H134,2)</f>
        <v>0</v>
      </c>
      <c r="BL134" s="16" t="s">
        <v>145</v>
      </c>
      <c r="BM134" s="224" t="s">
        <v>231</v>
      </c>
    </row>
    <row r="135" s="2" customFormat="1">
      <c r="A135" s="37"/>
      <c r="B135" s="38"/>
      <c r="C135" s="39"/>
      <c r="D135" s="226" t="s">
        <v>147</v>
      </c>
      <c r="E135" s="39"/>
      <c r="F135" s="227" t="s">
        <v>232</v>
      </c>
      <c r="G135" s="39"/>
      <c r="H135" s="39"/>
      <c r="I135" s="228"/>
      <c r="J135" s="39"/>
      <c r="K135" s="39"/>
      <c r="L135" s="43"/>
      <c r="M135" s="229"/>
      <c r="N135" s="230"/>
      <c r="O135" s="83"/>
      <c r="P135" s="83"/>
      <c r="Q135" s="83"/>
      <c r="R135" s="83"/>
      <c r="S135" s="83"/>
      <c r="T135" s="84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6" t="s">
        <v>147</v>
      </c>
      <c r="AU135" s="16" t="s">
        <v>81</v>
      </c>
    </row>
    <row r="136" s="2" customFormat="1" ht="24.15" customHeight="1">
      <c r="A136" s="37"/>
      <c r="B136" s="38"/>
      <c r="C136" s="212" t="s">
        <v>233</v>
      </c>
      <c r="D136" s="212" t="s">
        <v>141</v>
      </c>
      <c r="E136" s="213" t="s">
        <v>234</v>
      </c>
      <c r="F136" s="214" t="s">
        <v>235</v>
      </c>
      <c r="G136" s="215" t="s">
        <v>151</v>
      </c>
      <c r="H136" s="216">
        <v>151.16399999999999</v>
      </c>
      <c r="I136" s="217"/>
      <c r="J136" s="218">
        <f>ROUND(I136*H136,2)</f>
        <v>0</v>
      </c>
      <c r="K136" s="219"/>
      <c r="L136" s="43"/>
      <c r="M136" s="220" t="s">
        <v>19</v>
      </c>
      <c r="N136" s="221" t="s">
        <v>43</v>
      </c>
      <c r="O136" s="83"/>
      <c r="P136" s="222">
        <f>O136*H136</f>
        <v>0</v>
      </c>
      <c r="Q136" s="222">
        <v>0</v>
      </c>
      <c r="R136" s="222">
        <f>Q136*H136</f>
        <v>0</v>
      </c>
      <c r="S136" s="222">
        <v>0</v>
      </c>
      <c r="T136" s="223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4" t="s">
        <v>145</v>
      </c>
      <c r="AT136" s="224" t="s">
        <v>141</v>
      </c>
      <c r="AU136" s="224" t="s">
        <v>81</v>
      </c>
      <c r="AY136" s="16" t="s">
        <v>139</v>
      </c>
      <c r="BE136" s="225">
        <f>IF(N136="základní",J136,0)</f>
        <v>0</v>
      </c>
      <c r="BF136" s="225">
        <f>IF(N136="snížená",J136,0)</f>
        <v>0</v>
      </c>
      <c r="BG136" s="225">
        <f>IF(N136="zákl. přenesená",J136,0)</f>
        <v>0</v>
      </c>
      <c r="BH136" s="225">
        <f>IF(N136="sníž. přenesená",J136,0)</f>
        <v>0</v>
      </c>
      <c r="BI136" s="225">
        <f>IF(N136="nulová",J136,0)</f>
        <v>0</v>
      </c>
      <c r="BJ136" s="16" t="s">
        <v>79</v>
      </c>
      <c r="BK136" s="225">
        <f>ROUND(I136*H136,2)</f>
        <v>0</v>
      </c>
      <c r="BL136" s="16" t="s">
        <v>145</v>
      </c>
      <c r="BM136" s="224" t="s">
        <v>236</v>
      </c>
    </row>
    <row r="137" s="2" customFormat="1">
      <c r="A137" s="37"/>
      <c r="B137" s="38"/>
      <c r="C137" s="39"/>
      <c r="D137" s="226" t="s">
        <v>147</v>
      </c>
      <c r="E137" s="39"/>
      <c r="F137" s="227" t="s">
        <v>237</v>
      </c>
      <c r="G137" s="39"/>
      <c r="H137" s="39"/>
      <c r="I137" s="228"/>
      <c r="J137" s="39"/>
      <c r="K137" s="39"/>
      <c r="L137" s="43"/>
      <c r="M137" s="229"/>
      <c r="N137" s="230"/>
      <c r="O137" s="83"/>
      <c r="P137" s="83"/>
      <c r="Q137" s="83"/>
      <c r="R137" s="83"/>
      <c r="S137" s="83"/>
      <c r="T137" s="84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147</v>
      </c>
      <c r="AU137" s="16" t="s">
        <v>81</v>
      </c>
    </row>
    <row r="138" s="2" customFormat="1" ht="33" customHeight="1">
      <c r="A138" s="37"/>
      <c r="B138" s="38"/>
      <c r="C138" s="212" t="s">
        <v>238</v>
      </c>
      <c r="D138" s="212" t="s">
        <v>141</v>
      </c>
      <c r="E138" s="213" t="s">
        <v>239</v>
      </c>
      <c r="F138" s="214" t="s">
        <v>240</v>
      </c>
      <c r="G138" s="215" t="s">
        <v>144</v>
      </c>
      <c r="H138" s="216">
        <v>100</v>
      </c>
      <c r="I138" s="217"/>
      <c r="J138" s="218">
        <f>ROUND(I138*H138,2)</f>
        <v>0</v>
      </c>
      <c r="K138" s="219"/>
      <c r="L138" s="43"/>
      <c r="M138" s="220" t="s">
        <v>19</v>
      </c>
      <c r="N138" s="221" t="s">
        <v>43</v>
      </c>
      <c r="O138" s="83"/>
      <c r="P138" s="222">
        <f>O138*H138</f>
        <v>0</v>
      </c>
      <c r="Q138" s="222">
        <v>0</v>
      </c>
      <c r="R138" s="222">
        <f>Q138*H138</f>
        <v>0</v>
      </c>
      <c r="S138" s="222">
        <v>0</v>
      </c>
      <c r="T138" s="223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4" t="s">
        <v>145</v>
      </c>
      <c r="AT138" s="224" t="s">
        <v>141</v>
      </c>
      <c r="AU138" s="224" t="s">
        <v>81</v>
      </c>
      <c r="AY138" s="16" t="s">
        <v>139</v>
      </c>
      <c r="BE138" s="225">
        <f>IF(N138="základní",J138,0)</f>
        <v>0</v>
      </c>
      <c r="BF138" s="225">
        <f>IF(N138="snížená",J138,0)</f>
        <v>0</v>
      </c>
      <c r="BG138" s="225">
        <f>IF(N138="zákl. přenesená",J138,0)</f>
        <v>0</v>
      </c>
      <c r="BH138" s="225">
        <f>IF(N138="sníž. přenesená",J138,0)</f>
        <v>0</v>
      </c>
      <c r="BI138" s="225">
        <f>IF(N138="nulová",J138,0)</f>
        <v>0</v>
      </c>
      <c r="BJ138" s="16" t="s">
        <v>79</v>
      </c>
      <c r="BK138" s="225">
        <f>ROUND(I138*H138,2)</f>
        <v>0</v>
      </c>
      <c r="BL138" s="16" t="s">
        <v>145</v>
      </c>
      <c r="BM138" s="224" t="s">
        <v>241</v>
      </c>
    </row>
    <row r="139" s="2" customFormat="1">
      <c r="A139" s="37"/>
      <c r="B139" s="38"/>
      <c r="C139" s="39"/>
      <c r="D139" s="226" t="s">
        <v>147</v>
      </c>
      <c r="E139" s="39"/>
      <c r="F139" s="227" t="s">
        <v>242</v>
      </c>
      <c r="G139" s="39"/>
      <c r="H139" s="39"/>
      <c r="I139" s="228"/>
      <c r="J139" s="39"/>
      <c r="K139" s="39"/>
      <c r="L139" s="43"/>
      <c r="M139" s="229"/>
      <c r="N139" s="230"/>
      <c r="O139" s="83"/>
      <c r="P139" s="83"/>
      <c r="Q139" s="83"/>
      <c r="R139" s="83"/>
      <c r="S139" s="83"/>
      <c r="T139" s="84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147</v>
      </c>
      <c r="AU139" s="16" t="s">
        <v>81</v>
      </c>
    </row>
    <row r="140" s="2" customFormat="1" ht="24.15" customHeight="1">
      <c r="A140" s="37"/>
      <c r="B140" s="38"/>
      <c r="C140" s="212" t="s">
        <v>7</v>
      </c>
      <c r="D140" s="212" t="s">
        <v>141</v>
      </c>
      <c r="E140" s="213" t="s">
        <v>243</v>
      </c>
      <c r="F140" s="214" t="s">
        <v>244</v>
      </c>
      <c r="G140" s="215" t="s">
        <v>144</v>
      </c>
      <c r="H140" s="216">
        <v>100</v>
      </c>
      <c r="I140" s="217"/>
      <c r="J140" s="218">
        <f>ROUND(I140*H140,2)</f>
        <v>0</v>
      </c>
      <c r="K140" s="219"/>
      <c r="L140" s="43"/>
      <c r="M140" s="220" t="s">
        <v>19</v>
      </c>
      <c r="N140" s="221" t="s">
        <v>43</v>
      </c>
      <c r="O140" s="83"/>
      <c r="P140" s="222">
        <f>O140*H140</f>
        <v>0</v>
      </c>
      <c r="Q140" s="222">
        <v>0</v>
      </c>
      <c r="R140" s="222">
        <f>Q140*H140</f>
        <v>0</v>
      </c>
      <c r="S140" s="222">
        <v>0</v>
      </c>
      <c r="T140" s="223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24" t="s">
        <v>145</v>
      </c>
      <c r="AT140" s="224" t="s">
        <v>141</v>
      </c>
      <c r="AU140" s="224" t="s">
        <v>81</v>
      </c>
      <c r="AY140" s="16" t="s">
        <v>139</v>
      </c>
      <c r="BE140" s="225">
        <f>IF(N140="základní",J140,0)</f>
        <v>0</v>
      </c>
      <c r="BF140" s="225">
        <f>IF(N140="snížená",J140,0)</f>
        <v>0</v>
      </c>
      <c r="BG140" s="225">
        <f>IF(N140="zákl. přenesená",J140,0)</f>
        <v>0</v>
      </c>
      <c r="BH140" s="225">
        <f>IF(N140="sníž. přenesená",J140,0)</f>
        <v>0</v>
      </c>
      <c r="BI140" s="225">
        <f>IF(N140="nulová",J140,0)</f>
        <v>0</v>
      </c>
      <c r="BJ140" s="16" t="s">
        <v>79</v>
      </c>
      <c r="BK140" s="225">
        <f>ROUND(I140*H140,2)</f>
        <v>0</v>
      </c>
      <c r="BL140" s="16" t="s">
        <v>145</v>
      </c>
      <c r="BM140" s="224" t="s">
        <v>245</v>
      </c>
    </row>
    <row r="141" s="2" customFormat="1">
      <c r="A141" s="37"/>
      <c r="B141" s="38"/>
      <c r="C141" s="39"/>
      <c r="D141" s="226" t="s">
        <v>147</v>
      </c>
      <c r="E141" s="39"/>
      <c r="F141" s="227" t="s">
        <v>246</v>
      </c>
      <c r="G141" s="39"/>
      <c r="H141" s="39"/>
      <c r="I141" s="228"/>
      <c r="J141" s="39"/>
      <c r="K141" s="39"/>
      <c r="L141" s="43"/>
      <c r="M141" s="229"/>
      <c r="N141" s="230"/>
      <c r="O141" s="83"/>
      <c r="P141" s="83"/>
      <c r="Q141" s="83"/>
      <c r="R141" s="83"/>
      <c r="S141" s="83"/>
      <c r="T141" s="84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6" t="s">
        <v>147</v>
      </c>
      <c r="AU141" s="16" t="s">
        <v>81</v>
      </c>
    </row>
    <row r="142" s="2" customFormat="1" ht="24.15" customHeight="1">
      <c r="A142" s="37"/>
      <c r="B142" s="38"/>
      <c r="C142" s="212" t="s">
        <v>247</v>
      </c>
      <c r="D142" s="212" t="s">
        <v>141</v>
      </c>
      <c r="E142" s="213" t="s">
        <v>248</v>
      </c>
      <c r="F142" s="214" t="s">
        <v>249</v>
      </c>
      <c r="G142" s="215" t="s">
        <v>144</v>
      </c>
      <c r="H142" s="216">
        <v>100</v>
      </c>
      <c r="I142" s="217"/>
      <c r="J142" s="218">
        <f>ROUND(I142*H142,2)</f>
        <v>0</v>
      </c>
      <c r="K142" s="219"/>
      <c r="L142" s="43"/>
      <c r="M142" s="220" t="s">
        <v>19</v>
      </c>
      <c r="N142" s="221" t="s">
        <v>43</v>
      </c>
      <c r="O142" s="83"/>
      <c r="P142" s="222">
        <f>O142*H142</f>
        <v>0</v>
      </c>
      <c r="Q142" s="222">
        <v>0</v>
      </c>
      <c r="R142" s="222">
        <f>Q142*H142</f>
        <v>0</v>
      </c>
      <c r="S142" s="222">
        <v>0</v>
      </c>
      <c r="T142" s="223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24" t="s">
        <v>145</v>
      </c>
      <c r="AT142" s="224" t="s">
        <v>141</v>
      </c>
      <c r="AU142" s="224" t="s">
        <v>81</v>
      </c>
      <c r="AY142" s="16" t="s">
        <v>139</v>
      </c>
      <c r="BE142" s="225">
        <f>IF(N142="základní",J142,0)</f>
        <v>0</v>
      </c>
      <c r="BF142" s="225">
        <f>IF(N142="snížená",J142,0)</f>
        <v>0</v>
      </c>
      <c r="BG142" s="225">
        <f>IF(N142="zákl. přenesená",J142,0)</f>
        <v>0</v>
      </c>
      <c r="BH142" s="225">
        <f>IF(N142="sníž. přenesená",J142,0)</f>
        <v>0</v>
      </c>
      <c r="BI142" s="225">
        <f>IF(N142="nulová",J142,0)</f>
        <v>0</v>
      </c>
      <c r="BJ142" s="16" t="s">
        <v>79</v>
      </c>
      <c r="BK142" s="225">
        <f>ROUND(I142*H142,2)</f>
        <v>0</v>
      </c>
      <c r="BL142" s="16" t="s">
        <v>145</v>
      </c>
      <c r="BM142" s="224" t="s">
        <v>250</v>
      </c>
    </row>
    <row r="143" s="2" customFormat="1">
      <c r="A143" s="37"/>
      <c r="B143" s="38"/>
      <c r="C143" s="39"/>
      <c r="D143" s="226" t="s">
        <v>147</v>
      </c>
      <c r="E143" s="39"/>
      <c r="F143" s="227" t="s">
        <v>251</v>
      </c>
      <c r="G143" s="39"/>
      <c r="H143" s="39"/>
      <c r="I143" s="228"/>
      <c r="J143" s="39"/>
      <c r="K143" s="39"/>
      <c r="L143" s="43"/>
      <c r="M143" s="229"/>
      <c r="N143" s="230"/>
      <c r="O143" s="83"/>
      <c r="P143" s="83"/>
      <c r="Q143" s="83"/>
      <c r="R143" s="83"/>
      <c r="S143" s="83"/>
      <c r="T143" s="84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6" t="s">
        <v>147</v>
      </c>
      <c r="AU143" s="16" t="s">
        <v>81</v>
      </c>
    </row>
    <row r="144" s="2" customFormat="1" ht="16.5" customHeight="1">
      <c r="A144" s="37"/>
      <c r="B144" s="38"/>
      <c r="C144" s="231" t="s">
        <v>252</v>
      </c>
      <c r="D144" s="231" t="s">
        <v>253</v>
      </c>
      <c r="E144" s="232" t="s">
        <v>254</v>
      </c>
      <c r="F144" s="233" t="s">
        <v>255</v>
      </c>
      <c r="G144" s="234" t="s">
        <v>256</v>
      </c>
      <c r="H144" s="235">
        <v>2</v>
      </c>
      <c r="I144" s="236"/>
      <c r="J144" s="237">
        <f>ROUND(I144*H144,2)</f>
        <v>0</v>
      </c>
      <c r="K144" s="238"/>
      <c r="L144" s="239"/>
      <c r="M144" s="240" t="s">
        <v>19</v>
      </c>
      <c r="N144" s="241" t="s">
        <v>43</v>
      </c>
      <c r="O144" s="83"/>
      <c r="P144" s="222">
        <f>O144*H144</f>
        <v>0</v>
      </c>
      <c r="Q144" s="222">
        <v>0.001</v>
      </c>
      <c r="R144" s="222">
        <f>Q144*H144</f>
        <v>0.002</v>
      </c>
      <c r="S144" s="222">
        <v>0</v>
      </c>
      <c r="T144" s="223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4" t="s">
        <v>178</v>
      </c>
      <c r="AT144" s="224" t="s">
        <v>253</v>
      </c>
      <c r="AU144" s="224" t="s">
        <v>81</v>
      </c>
      <c r="AY144" s="16" t="s">
        <v>139</v>
      </c>
      <c r="BE144" s="225">
        <f>IF(N144="základní",J144,0)</f>
        <v>0</v>
      </c>
      <c r="BF144" s="225">
        <f>IF(N144="snížená",J144,0)</f>
        <v>0</v>
      </c>
      <c r="BG144" s="225">
        <f>IF(N144="zákl. přenesená",J144,0)</f>
        <v>0</v>
      </c>
      <c r="BH144" s="225">
        <f>IF(N144="sníž. přenesená",J144,0)</f>
        <v>0</v>
      </c>
      <c r="BI144" s="225">
        <f>IF(N144="nulová",J144,0)</f>
        <v>0</v>
      </c>
      <c r="BJ144" s="16" t="s">
        <v>79</v>
      </c>
      <c r="BK144" s="225">
        <f>ROUND(I144*H144,2)</f>
        <v>0</v>
      </c>
      <c r="BL144" s="16" t="s">
        <v>145</v>
      </c>
      <c r="BM144" s="224" t="s">
        <v>257</v>
      </c>
    </row>
    <row r="145" s="2" customFormat="1" ht="21.75" customHeight="1">
      <c r="A145" s="37"/>
      <c r="B145" s="38"/>
      <c r="C145" s="212" t="s">
        <v>258</v>
      </c>
      <c r="D145" s="212" t="s">
        <v>141</v>
      </c>
      <c r="E145" s="213" t="s">
        <v>259</v>
      </c>
      <c r="F145" s="214" t="s">
        <v>260</v>
      </c>
      <c r="G145" s="215" t="s">
        <v>144</v>
      </c>
      <c r="H145" s="216">
        <v>45.75</v>
      </c>
      <c r="I145" s="217"/>
      <c r="J145" s="218">
        <f>ROUND(I145*H145,2)</f>
        <v>0</v>
      </c>
      <c r="K145" s="219"/>
      <c r="L145" s="43"/>
      <c r="M145" s="220" t="s">
        <v>19</v>
      </c>
      <c r="N145" s="221" t="s">
        <v>43</v>
      </c>
      <c r="O145" s="83"/>
      <c r="P145" s="222">
        <f>O145*H145</f>
        <v>0</v>
      </c>
      <c r="Q145" s="222">
        <v>0</v>
      </c>
      <c r="R145" s="222">
        <f>Q145*H145</f>
        <v>0</v>
      </c>
      <c r="S145" s="222">
        <v>0</v>
      </c>
      <c r="T145" s="223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4" t="s">
        <v>145</v>
      </c>
      <c r="AT145" s="224" t="s">
        <v>141</v>
      </c>
      <c r="AU145" s="224" t="s">
        <v>81</v>
      </c>
      <c r="AY145" s="16" t="s">
        <v>139</v>
      </c>
      <c r="BE145" s="225">
        <f>IF(N145="základní",J145,0)</f>
        <v>0</v>
      </c>
      <c r="BF145" s="225">
        <f>IF(N145="snížená",J145,0)</f>
        <v>0</v>
      </c>
      <c r="BG145" s="225">
        <f>IF(N145="zákl. přenesená",J145,0)</f>
        <v>0</v>
      </c>
      <c r="BH145" s="225">
        <f>IF(N145="sníž. přenesená",J145,0)</f>
        <v>0</v>
      </c>
      <c r="BI145" s="225">
        <f>IF(N145="nulová",J145,0)</f>
        <v>0</v>
      </c>
      <c r="BJ145" s="16" t="s">
        <v>79</v>
      </c>
      <c r="BK145" s="225">
        <f>ROUND(I145*H145,2)</f>
        <v>0</v>
      </c>
      <c r="BL145" s="16" t="s">
        <v>145</v>
      </c>
      <c r="BM145" s="224" t="s">
        <v>261</v>
      </c>
    </row>
    <row r="146" s="2" customFormat="1">
      <c r="A146" s="37"/>
      <c r="B146" s="38"/>
      <c r="C146" s="39"/>
      <c r="D146" s="226" t="s">
        <v>147</v>
      </c>
      <c r="E146" s="39"/>
      <c r="F146" s="227" t="s">
        <v>262</v>
      </c>
      <c r="G146" s="39"/>
      <c r="H146" s="39"/>
      <c r="I146" s="228"/>
      <c r="J146" s="39"/>
      <c r="K146" s="39"/>
      <c r="L146" s="43"/>
      <c r="M146" s="229"/>
      <c r="N146" s="230"/>
      <c r="O146" s="83"/>
      <c r="P146" s="83"/>
      <c r="Q146" s="83"/>
      <c r="R146" s="83"/>
      <c r="S146" s="83"/>
      <c r="T146" s="84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6" t="s">
        <v>147</v>
      </c>
      <c r="AU146" s="16" t="s">
        <v>81</v>
      </c>
    </row>
    <row r="147" s="2" customFormat="1" ht="16.5" customHeight="1">
      <c r="A147" s="37"/>
      <c r="B147" s="38"/>
      <c r="C147" s="212" t="s">
        <v>263</v>
      </c>
      <c r="D147" s="212" t="s">
        <v>141</v>
      </c>
      <c r="E147" s="213" t="s">
        <v>264</v>
      </c>
      <c r="F147" s="214" t="s">
        <v>265</v>
      </c>
      <c r="G147" s="215" t="s">
        <v>151</v>
      </c>
      <c r="H147" s="216">
        <v>198</v>
      </c>
      <c r="I147" s="217"/>
      <c r="J147" s="218">
        <f>ROUND(I147*H147,2)</f>
        <v>0</v>
      </c>
      <c r="K147" s="219"/>
      <c r="L147" s="43"/>
      <c r="M147" s="220" t="s">
        <v>19</v>
      </c>
      <c r="N147" s="221" t="s">
        <v>43</v>
      </c>
      <c r="O147" s="83"/>
      <c r="P147" s="222">
        <f>O147*H147</f>
        <v>0</v>
      </c>
      <c r="Q147" s="222">
        <v>0</v>
      </c>
      <c r="R147" s="222">
        <f>Q147*H147</f>
        <v>0</v>
      </c>
      <c r="S147" s="222">
        <v>0</v>
      </c>
      <c r="T147" s="223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24" t="s">
        <v>145</v>
      </c>
      <c r="AT147" s="224" t="s">
        <v>141</v>
      </c>
      <c r="AU147" s="224" t="s">
        <v>81</v>
      </c>
      <c r="AY147" s="16" t="s">
        <v>139</v>
      </c>
      <c r="BE147" s="225">
        <f>IF(N147="základní",J147,0)</f>
        <v>0</v>
      </c>
      <c r="BF147" s="225">
        <f>IF(N147="snížená",J147,0)</f>
        <v>0</v>
      </c>
      <c r="BG147" s="225">
        <f>IF(N147="zákl. přenesená",J147,0)</f>
        <v>0</v>
      </c>
      <c r="BH147" s="225">
        <f>IF(N147="sníž. přenesená",J147,0)</f>
        <v>0</v>
      </c>
      <c r="BI147" s="225">
        <f>IF(N147="nulová",J147,0)</f>
        <v>0</v>
      </c>
      <c r="BJ147" s="16" t="s">
        <v>79</v>
      </c>
      <c r="BK147" s="225">
        <f>ROUND(I147*H147,2)</f>
        <v>0</v>
      </c>
      <c r="BL147" s="16" t="s">
        <v>145</v>
      </c>
      <c r="BM147" s="224" t="s">
        <v>266</v>
      </c>
    </row>
    <row r="148" s="2" customFormat="1" ht="16.5" customHeight="1">
      <c r="A148" s="37"/>
      <c r="B148" s="38"/>
      <c r="C148" s="212" t="s">
        <v>267</v>
      </c>
      <c r="D148" s="212" t="s">
        <v>141</v>
      </c>
      <c r="E148" s="213" t="s">
        <v>268</v>
      </c>
      <c r="F148" s="214" t="s">
        <v>269</v>
      </c>
      <c r="G148" s="215" t="s">
        <v>151</v>
      </c>
      <c r="H148" s="216">
        <v>198</v>
      </c>
      <c r="I148" s="217"/>
      <c r="J148" s="218">
        <f>ROUND(I148*H148,2)</f>
        <v>0</v>
      </c>
      <c r="K148" s="219"/>
      <c r="L148" s="43"/>
      <c r="M148" s="220" t="s">
        <v>19</v>
      </c>
      <c r="N148" s="221" t="s">
        <v>43</v>
      </c>
      <c r="O148" s="83"/>
      <c r="P148" s="222">
        <f>O148*H148</f>
        <v>0</v>
      </c>
      <c r="Q148" s="222">
        <v>0</v>
      </c>
      <c r="R148" s="222">
        <f>Q148*H148</f>
        <v>0</v>
      </c>
      <c r="S148" s="222">
        <v>0</v>
      </c>
      <c r="T148" s="223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24" t="s">
        <v>145</v>
      </c>
      <c r="AT148" s="224" t="s">
        <v>141</v>
      </c>
      <c r="AU148" s="224" t="s">
        <v>81</v>
      </c>
      <c r="AY148" s="16" t="s">
        <v>139</v>
      </c>
      <c r="BE148" s="225">
        <f>IF(N148="základní",J148,0)</f>
        <v>0</v>
      </c>
      <c r="BF148" s="225">
        <f>IF(N148="snížená",J148,0)</f>
        <v>0</v>
      </c>
      <c r="BG148" s="225">
        <f>IF(N148="zákl. přenesená",J148,0)</f>
        <v>0</v>
      </c>
      <c r="BH148" s="225">
        <f>IF(N148="sníž. přenesená",J148,0)</f>
        <v>0</v>
      </c>
      <c r="BI148" s="225">
        <f>IF(N148="nulová",J148,0)</f>
        <v>0</v>
      </c>
      <c r="BJ148" s="16" t="s">
        <v>79</v>
      </c>
      <c r="BK148" s="225">
        <f>ROUND(I148*H148,2)</f>
        <v>0</v>
      </c>
      <c r="BL148" s="16" t="s">
        <v>145</v>
      </c>
      <c r="BM148" s="224" t="s">
        <v>270</v>
      </c>
    </row>
    <row r="149" s="12" customFormat="1" ht="22.8" customHeight="1">
      <c r="A149" s="12"/>
      <c r="B149" s="196"/>
      <c r="C149" s="197"/>
      <c r="D149" s="198" t="s">
        <v>71</v>
      </c>
      <c r="E149" s="210" t="s">
        <v>154</v>
      </c>
      <c r="F149" s="210" t="s">
        <v>271</v>
      </c>
      <c r="G149" s="197"/>
      <c r="H149" s="197"/>
      <c r="I149" s="200"/>
      <c r="J149" s="211">
        <f>BK149</f>
        <v>0</v>
      </c>
      <c r="K149" s="197"/>
      <c r="L149" s="202"/>
      <c r="M149" s="203"/>
      <c r="N149" s="204"/>
      <c r="O149" s="204"/>
      <c r="P149" s="205">
        <f>SUM(P150:P157)</f>
        <v>0</v>
      </c>
      <c r="Q149" s="204"/>
      <c r="R149" s="205">
        <f>SUM(R150:R157)</f>
        <v>116.53356645</v>
      </c>
      <c r="S149" s="204"/>
      <c r="T149" s="206">
        <f>SUM(T150:T157)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7" t="s">
        <v>79</v>
      </c>
      <c r="AT149" s="208" t="s">
        <v>71</v>
      </c>
      <c r="AU149" s="208" t="s">
        <v>79</v>
      </c>
      <c r="AY149" s="207" t="s">
        <v>139</v>
      </c>
      <c r="BK149" s="209">
        <f>SUM(BK150:BK157)</f>
        <v>0</v>
      </c>
    </row>
    <row r="150" s="2" customFormat="1" ht="24.15" customHeight="1">
      <c r="A150" s="37"/>
      <c r="B150" s="38"/>
      <c r="C150" s="212" t="s">
        <v>272</v>
      </c>
      <c r="D150" s="212" t="s">
        <v>141</v>
      </c>
      <c r="E150" s="213" t="s">
        <v>273</v>
      </c>
      <c r="F150" s="214" t="s">
        <v>274</v>
      </c>
      <c r="G150" s="215" t="s">
        <v>151</v>
      </c>
      <c r="H150" s="216">
        <v>42.887999999999998</v>
      </c>
      <c r="I150" s="217"/>
      <c r="J150" s="218">
        <f>ROUND(I150*H150,2)</f>
        <v>0</v>
      </c>
      <c r="K150" s="219"/>
      <c r="L150" s="43"/>
      <c r="M150" s="220" t="s">
        <v>19</v>
      </c>
      <c r="N150" s="221" t="s">
        <v>43</v>
      </c>
      <c r="O150" s="83"/>
      <c r="P150" s="222">
        <f>O150*H150</f>
        <v>0</v>
      </c>
      <c r="Q150" s="222">
        <v>2.5291299999999999</v>
      </c>
      <c r="R150" s="222">
        <f>Q150*H150</f>
        <v>108.46932743999999</v>
      </c>
      <c r="S150" s="222">
        <v>0</v>
      </c>
      <c r="T150" s="223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24" t="s">
        <v>145</v>
      </c>
      <c r="AT150" s="224" t="s">
        <v>141</v>
      </c>
      <c r="AU150" s="224" t="s">
        <v>81</v>
      </c>
      <c r="AY150" s="16" t="s">
        <v>139</v>
      </c>
      <c r="BE150" s="225">
        <f>IF(N150="základní",J150,0)</f>
        <v>0</v>
      </c>
      <c r="BF150" s="225">
        <f>IF(N150="snížená",J150,0)</f>
        <v>0</v>
      </c>
      <c r="BG150" s="225">
        <f>IF(N150="zákl. přenesená",J150,0)</f>
        <v>0</v>
      </c>
      <c r="BH150" s="225">
        <f>IF(N150="sníž. přenesená",J150,0)</f>
        <v>0</v>
      </c>
      <c r="BI150" s="225">
        <f>IF(N150="nulová",J150,0)</f>
        <v>0</v>
      </c>
      <c r="BJ150" s="16" t="s">
        <v>79</v>
      </c>
      <c r="BK150" s="225">
        <f>ROUND(I150*H150,2)</f>
        <v>0</v>
      </c>
      <c r="BL150" s="16" t="s">
        <v>145</v>
      </c>
      <c r="BM150" s="224" t="s">
        <v>275</v>
      </c>
    </row>
    <row r="151" s="2" customFormat="1">
      <c r="A151" s="37"/>
      <c r="B151" s="38"/>
      <c r="C151" s="39"/>
      <c r="D151" s="226" t="s">
        <v>147</v>
      </c>
      <c r="E151" s="39"/>
      <c r="F151" s="227" t="s">
        <v>276</v>
      </c>
      <c r="G151" s="39"/>
      <c r="H151" s="39"/>
      <c r="I151" s="228"/>
      <c r="J151" s="39"/>
      <c r="K151" s="39"/>
      <c r="L151" s="43"/>
      <c r="M151" s="229"/>
      <c r="N151" s="230"/>
      <c r="O151" s="83"/>
      <c r="P151" s="83"/>
      <c r="Q151" s="83"/>
      <c r="R151" s="83"/>
      <c r="S151" s="83"/>
      <c r="T151" s="84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16" t="s">
        <v>147</v>
      </c>
      <c r="AU151" s="16" t="s">
        <v>81</v>
      </c>
    </row>
    <row r="152" s="2" customFormat="1" ht="24.15" customHeight="1">
      <c r="A152" s="37"/>
      <c r="B152" s="38"/>
      <c r="C152" s="212" t="s">
        <v>277</v>
      </c>
      <c r="D152" s="212" t="s">
        <v>141</v>
      </c>
      <c r="E152" s="213" t="s">
        <v>278</v>
      </c>
      <c r="F152" s="214" t="s">
        <v>279</v>
      </c>
      <c r="G152" s="215" t="s">
        <v>144</v>
      </c>
      <c r="H152" s="216">
        <v>167.494</v>
      </c>
      <c r="I152" s="217"/>
      <c r="J152" s="218">
        <f>ROUND(I152*H152,2)</f>
        <v>0</v>
      </c>
      <c r="K152" s="219"/>
      <c r="L152" s="43"/>
      <c r="M152" s="220" t="s">
        <v>19</v>
      </c>
      <c r="N152" s="221" t="s">
        <v>43</v>
      </c>
      <c r="O152" s="83"/>
      <c r="P152" s="222">
        <f>O152*H152</f>
        <v>0</v>
      </c>
      <c r="Q152" s="222">
        <v>0.0055500000000000002</v>
      </c>
      <c r="R152" s="222">
        <f>Q152*H152</f>
        <v>0.92959170000000002</v>
      </c>
      <c r="S152" s="222">
        <v>0</v>
      </c>
      <c r="T152" s="223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24" t="s">
        <v>145</v>
      </c>
      <c r="AT152" s="224" t="s">
        <v>141</v>
      </c>
      <c r="AU152" s="224" t="s">
        <v>81</v>
      </c>
      <c r="AY152" s="16" t="s">
        <v>139</v>
      </c>
      <c r="BE152" s="225">
        <f>IF(N152="základní",J152,0)</f>
        <v>0</v>
      </c>
      <c r="BF152" s="225">
        <f>IF(N152="snížená",J152,0)</f>
        <v>0</v>
      </c>
      <c r="BG152" s="225">
        <f>IF(N152="zákl. přenesená",J152,0)</f>
        <v>0</v>
      </c>
      <c r="BH152" s="225">
        <f>IF(N152="sníž. přenesená",J152,0)</f>
        <v>0</v>
      </c>
      <c r="BI152" s="225">
        <f>IF(N152="nulová",J152,0)</f>
        <v>0</v>
      </c>
      <c r="BJ152" s="16" t="s">
        <v>79</v>
      </c>
      <c r="BK152" s="225">
        <f>ROUND(I152*H152,2)</f>
        <v>0</v>
      </c>
      <c r="BL152" s="16" t="s">
        <v>145</v>
      </c>
      <c r="BM152" s="224" t="s">
        <v>280</v>
      </c>
    </row>
    <row r="153" s="2" customFormat="1">
      <c r="A153" s="37"/>
      <c r="B153" s="38"/>
      <c r="C153" s="39"/>
      <c r="D153" s="226" t="s">
        <v>147</v>
      </c>
      <c r="E153" s="39"/>
      <c r="F153" s="227" t="s">
        <v>281</v>
      </c>
      <c r="G153" s="39"/>
      <c r="H153" s="39"/>
      <c r="I153" s="228"/>
      <c r="J153" s="39"/>
      <c r="K153" s="39"/>
      <c r="L153" s="43"/>
      <c r="M153" s="229"/>
      <c r="N153" s="230"/>
      <c r="O153" s="83"/>
      <c r="P153" s="83"/>
      <c r="Q153" s="83"/>
      <c r="R153" s="83"/>
      <c r="S153" s="83"/>
      <c r="T153" s="84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6" t="s">
        <v>147</v>
      </c>
      <c r="AU153" s="16" t="s">
        <v>81</v>
      </c>
    </row>
    <row r="154" s="2" customFormat="1" ht="24.15" customHeight="1">
      <c r="A154" s="37"/>
      <c r="B154" s="38"/>
      <c r="C154" s="212" t="s">
        <v>282</v>
      </c>
      <c r="D154" s="212" t="s">
        <v>141</v>
      </c>
      <c r="E154" s="213" t="s">
        <v>283</v>
      </c>
      <c r="F154" s="214" t="s">
        <v>284</v>
      </c>
      <c r="G154" s="215" t="s">
        <v>144</v>
      </c>
      <c r="H154" s="216">
        <v>167.494</v>
      </c>
      <c r="I154" s="217"/>
      <c r="J154" s="218">
        <f>ROUND(I154*H154,2)</f>
        <v>0</v>
      </c>
      <c r="K154" s="219"/>
      <c r="L154" s="43"/>
      <c r="M154" s="220" t="s">
        <v>19</v>
      </c>
      <c r="N154" s="221" t="s">
        <v>43</v>
      </c>
      <c r="O154" s="83"/>
      <c r="P154" s="222">
        <f>O154*H154</f>
        <v>0</v>
      </c>
      <c r="Q154" s="222">
        <v>0</v>
      </c>
      <c r="R154" s="222">
        <f>Q154*H154</f>
        <v>0</v>
      </c>
      <c r="S154" s="222">
        <v>0</v>
      </c>
      <c r="T154" s="223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24" t="s">
        <v>145</v>
      </c>
      <c r="AT154" s="224" t="s">
        <v>141</v>
      </c>
      <c r="AU154" s="224" t="s">
        <v>81</v>
      </c>
      <c r="AY154" s="16" t="s">
        <v>139</v>
      </c>
      <c r="BE154" s="225">
        <f>IF(N154="základní",J154,0)</f>
        <v>0</v>
      </c>
      <c r="BF154" s="225">
        <f>IF(N154="snížená",J154,0)</f>
        <v>0</v>
      </c>
      <c r="BG154" s="225">
        <f>IF(N154="zákl. přenesená",J154,0)</f>
        <v>0</v>
      </c>
      <c r="BH154" s="225">
        <f>IF(N154="sníž. přenesená",J154,0)</f>
        <v>0</v>
      </c>
      <c r="BI154" s="225">
        <f>IF(N154="nulová",J154,0)</f>
        <v>0</v>
      </c>
      <c r="BJ154" s="16" t="s">
        <v>79</v>
      </c>
      <c r="BK154" s="225">
        <f>ROUND(I154*H154,2)</f>
        <v>0</v>
      </c>
      <c r="BL154" s="16" t="s">
        <v>145</v>
      </c>
      <c r="BM154" s="224" t="s">
        <v>285</v>
      </c>
    </row>
    <row r="155" s="2" customFormat="1">
      <c r="A155" s="37"/>
      <c r="B155" s="38"/>
      <c r="C155" s="39"/>
      <c r="D155" s="226" t="s">
        <v>147</v>
      </c>
      <c r="E155" s="39"/>
      <c r="F155" s="227" t="s">
        <v>286</v>
      </c>
      <c r="G155" s="39"/>
      <c r="H155" s="39"/>
      <c r="I155" s="228"/>
      <c r="J155" s="39"/>
      <c r="K155" s="39"/>
      <c r="L155" s="43"/>
      <c r="M155" s="229"/>
      <c r="N155" s="230"/>
      <c r="O155" s="83"/>
      <c r="P155" s="83"/>
      <c r="Q155" s="83"/>
      <c r="R155" s="83"/>
      <c r="S155" s="83"/>
      <c r="T155" s="84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16" t="s">
        <v>147</v>
      </c>
      <c r="AU155" s="16" t="s">
        <v>81</v>
      </c>
    </row>
    <row r="156" s="2" customFormat="1" ht="24.15" customHeight="1">
      <c r="A156" s="37"/>
      <c r="B156" s="38"/>
      <c r="C156" s="212" t="s">
        <v>287</v>
      </c>
      <c r="D156" s="212" t="s">
        <v>141</v>
      </c>
      <c r="E156" s="213" t="s">
        <v>288</v>
      </c>
      <c r="F156" s="214" t="s">
        <v>289</v>
      </c>
      <c r="G156" s="215" t="s">
        <v>225</v>
      </c>
      <c r="H156" s="216">
        <v>6.4329999999999998</v>
      </c>
      <c r="I156" s="217"/>
      <c r="J156" s="218">
        <f>ROUND(I156*H156,2)</f>
        <v>0</v>
      </c>
      <c r="K156" s="219"/>
      <c r="L156" s="43"/>
      <c r="M156" s="220" t="s">
        <v>19</v>
      </c>
      <c r="N156" s="221" t="s">
        <v>43</v>
      </c>
      <c r="O156" s="83"/>
      <c r="P156" s="222">
        <f>O156*H156</f>
        <v>0</v>
      </c>
      <c r="Q156" s="222">
        <v>1.10907</v>
      </c>
      <c r="R156" s="222">
        <f>Q156*H156</f>
        <v>7.1346473100000001</v>
      </c>
      <c r="S156" s="222">
        <v>0</v>
      </c>
      <c r="T156" s="223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24" t="s">
        <v>145</v>
      </c>
      <c r="AT156" s="224" t="s">
        <v>141</v>
      </c>
      <c r="AU156" s="224" t="s">
        <v>81</v>
      </c>
      <c r="AY156" s="16" t="s">
        <v>139</v>
      </c>
      <c r="BE156" s="225">
        <f>IF(N156="základní",J156,0)</f>
        <v>0</v>
      </c>
      <c r="BF156" s="225">
        <f>IF(N156="snížená",J156,0)</f>
        <v>0</v>
      </c>
      <c r="BG156" s="225">
        <f>IF(N156="zákl. přenesená",J156,0)</f>
        <v>0</v>
      </c>
      <c r="BH156" s="225">
        <f>IF(N156="sníž. přenesená",J156,0)</f>
        <v>0</v>
      </c>
      <c r="BI156" s="225">
        <f>IF(N156="nulová",J156,0)</f>
        <v>0</v>
      </c>
      <c r="BJ156" s="16" t="s">
        <v>79</v>
      </c>
      <c r="BK156" s="225">
        <f>ROUND(I156*H156,2)</f>
        <v>0</v>
      </c>
      <c r="BL156" s="16" t="s">
        <v>145</v>
      </c>
      <c r="BM156" s="224" t="s">
        <v>290</v>
      </c>
    </row>
    <row r="157" s="2" customFormat="1">
      <c r="A157" s="37"/>
      <c r="B157" s="38"/>
      <c r="C157" s="39"/>
      <c r="D157" s="226" t="s">
        <v>147</v>
      </c>
      <c r="E157" s="39"/>
      <c r="F157" s="227" t="s">
        <v>291</v>
      </c>
      <c r="G157" s="39"/>
      <c r="H157" s="39"/>
      <c r="I157" s="228"/>
      <c r="J157" s="39"/>
      <c r="K157" s="39"/>
      <c r="L157" s="43"/>
      <c r="M157" s="229"/>
      <c r="N157" s="230"/>
      <c r="O157" s="83"/>
      <c r="P157" s="83"/>
      <c r="Q157" s="83"/>
      <c r="R157" s="83"/>
      <c r="S157" s="83"/>
      <c r="T157" s="84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T157" s="16" t="s">
        <v>147</v>
      </c>
      <c r="AU157" s="16" t="s">
        <v>81</v>
      </c>
    </row>
    <row r="158" s="12" customFormat="1" ht="22.8" customHeight="1">
      <c r="A158" s="12"/>
      <c r="B158" s="196"/>
      <c r="C158" s="197"/>
      <c r="D158" s="198" t="s">
        <v>71</v>
      </c>
      <c r="E158" s="210" t="s">
        <v>145</v>
      </c>
      <c r="F158" s="210" t="s">
        <v>292</v>
      </c>
      <c r="G158" s="197"/>
      <c r="H158" s="197"/>
      <c r="I158" s="200"/>
      <c r="J158" s="211">
        <f>BK158</f>
        <v>0</v>
      </c>
      <c r="K158" s="197"/>
      <c r="L158" s="202"/>
      <c r="M158" s="203"/>
      <c r="N158" s="204"/>
      <c r="O158" s="204"/>
      <c r="P158" s="205">
        <f>SUM(P159:P166)</f>
        <v>0</v>
      </c>
      <c r="Q158" s="204"/>
      <c r="R158" s="205">
        <f>SUM(R159:R166)</f>
        <v>39.243588859999996</v>
      </c>
      <c r="S158" s="204"/>
      <c r="T158" s="206">
        <f>SUM(T159:T166)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07" t="s">
        <v>79</v>
      </c>
      <c r="AT158" s="208" t="s">
        <v>71</v>
      </c>
      <c r="AU158" s="208" t="s">
        <v>79</v>
      </c>
      <c r="AY158" s="207" t="s">
        <v>139</v>
      </c>
      <c r="BK158" s="209">
        <f>SUM(BK159:BK166)</f>
        <v>0</v>
      </c>
    </row>
    <row r="159" s="2" customFormat="1" ht="16.5" customHeight="1">
      <c r="A159" s="37"/>
      <c r="B159" s="38"/>
      <c r="C159" s="212" t="s">
        <v>293</v>
      </c>
      <c r="D159" s="212" t="s">
        <v>141</v>
      </c>
      <c r="E159" s="213" t="s">
        <v>294</v>
      </c>
      <c r="F159" s="214" t="s">
        <v>295</v>
      </c>
      <c r="G159" s="215" t="s">
        <v>151</v>
      </c>
      <c r="H159" s="216">
        <v>17.675000000000001</v>
      </c>
      <c r="I159" s="217"/>
      <c r="J159" s="218">
        <f>ROUND(I159*H159,2)</f>
        <v>0</v>
      </c>
      <c r="K159" s="219"/>
      <c r="L159" s="43"/>
      <c r="M159" s="220" t="s">
        <v>19</v>
      </c>
      <c r="N159" s="221" t="s">
        <v>43</v>
      </c>
      <c r="O159" s="83"/>
      <c r="P159" s="222">
        <f>O159*H159</f>
        <v>0</v>
      </c>
      <c r="Q159" s="222">
        <v>1.7034</v>
      </c>
      <c r="R159" s="222">
        <f>Q159*H159</f>
        <v>30.107595</v>
      </c>
      <c r="S159" s="222">
        <v>0</v>
      </c>
      <c r="T159" s="223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24" t="s">
        <v>145</v>
      </c>
      <c r="AT159" s="224" t="s">
        <v>141</v>
      </c>
      <c r="AU159" s="224" t="s">
        <v>81</v>
      </c>
      <c r="AY159" s="16" t="s">
        <v>139</v>
      </c>
      <c r="BE159" s="225">
        <f>IF(N159="základní",J159,0)</f>
        <v>0</v>
      </c>
      <c r="BF159" s="225">
        <f>IF(N159="snížená",J159,0)</f>
        <v>0</v>
      </c>
      <c r="BG159" s="225">
        <f>IF(N159="zákl. přenesená",J159,0)</f>
        <v>0</v>
      </c>
      <c r="BH159" s="225">
        <f>IF(N159="sníž. přenesená",J159,0)</f>
        <v>0</v>
      </c>
      <c r="BI159" s="225">
        <f>IF(N159="nulová",J159,0)</f>
        <v>0</v>
      </c>
      <c r="BJ159" s="16" t="s">
        <v>79</v>
      </c>
      <c r="BK159" s="225">
        <f>ROUND(I159*H159,2)</f>
        <v>0</v>
      </c>
      <c r="BL159" s="16" t="s">
        <v>145</v>
      </c>
      <c r="BM159" s="224" t="s">
        <v>296</v>
      </c>
    </row>
    <row r="160" s="2" customFormat="1">
      <c r="A160" s="37"/>
      <c r="B160" s="38"/>
      <c r="C160" s="39"/>
      <c r="D160" s="226" t="s">
        <v>147</v>
      </c>
      <c r="E160" s="39"/>
      <c r="F160" s="227" t="s">
        <v>297</v>
      </c>
      <c r="G160" s="39"/>
      <c r="H160" s="39"/>
      <c r="I160" s="228"/>
      <c r="J160" s="39"/>
      <c r="K160" s="39"/>
      <c r="L160" s="43"/>
      <c r="M160" s="229"/>
      <c r="N160" s="230"/>
      <c r="O160" s="83"/>
      <c r="P160" s="83"/>
      <c r="Q160" s="83"/>
      <c r="R160" s="83"/>
      <c r="S160" s="83"/>
      <c r="T160" s="84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6" t="s">
        <v>147</v>
      </c>
      <c r="AU160" s="16" t="s">
        <v>81</v>
      </c>
    </row>
    <row r="161" s="2" customFormat="1" ht="24.15" customHeight="1">
      <c r="A161" s="37"/>
      <c r="B161" s="38"/>
      <c r="C161" s="212" t="s">
        <v>298</v>
      </c>
      <c r="D161" s="212" t="s">
        <v>141</v>
      </c>
      <c r="E161" s="213" t="s">
        <v>299</v>
      </c>
      <c r="F161" s="214" t="s">
        <v>300</v>
      </c>
      <c r="G161" s="215" t="s">
        <v>151</v>
      </c>
      <c r="H161" s="216">
        <v>3.9510000000000001</v>
      </c>
      <c r="I161" s="217"/>
      <c r="J161" s="218">
        <f>ROUND(I161*H161,2)</f>
        <v>0</v>
      </c>
      <c r="K161" s="219"/>
      <c r="L161" s="43"/>
      <c r="M161" s="220" t="s">
        <v>19</v>
      </c>
      <c r="N161" s="221" t="s">
        <v>43</v>
      </c>
      <c r="O161" s="83"/>
      <c r="P161" s="222">
        <f>O161*H161</f>
        <v>0</v>
      </c>
      <c r="Q161" s="222">
        <v>2.3010199999999998</v>
      </c>
      <c r="R161" s="222">
        <f>Q161*H161</f>
        <v>9.0913300199999991</v>
      </c>
      <c r="S161" s="222">
        <v>0</v>
      </c>
      <c r="T161" s="223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4" t="s">
        <v>145</v>
      </c>
      <c r="AT161" s="224" t="s">
        <v>141</v>
      </c>
      <c r="AU161" s="224" t="s">
        <v>81</v>
      </c>
      <c r="AY161" s="16" t="s">
        <v>139</v>
      </c>
      <c r="BE161" s="225">
        <f>IF(N161="základní",J161,0)</f>
        <v>0</v>
      </c>
      <c r="BF161" s="225">
        <f>IF(N161="snížená",J161,0)</f>
        <v>0</v>
      </c>
      <c r="BG161" s="225">
        <f>IF(N161="zákl. přenesená",J161,0)</f>
        <v>0</v>
      </c>
      <c r="BH161" s="225">
        <f>IF(N161="sníž. přenesená",J161,0)</f>
        <v>0</v>
      </c>
      <c r="BI161" s="225">
        <f>IF(N161="nulová",J161,0)</f>
        <v>0</v>
      </c>
      <c r="BJ161" s="16" t="s">
        <v>79</v>
      </c>
      <c r="BK161" s="225">
        <f>ROUND(I161*H161,2)</f>
        <v>0</v>
      </c>
      <c r="BL161" s="16" t="s">
        <v>145</v>
      </c>
      <c r="BM161" s="224" t="s">
        <v>301</v>
      </c>
    </row>
    <row r="162" s="2" customFormat="1">
      <c r="A162" s="37"/>
      <c r="B162" s="38"/>
      <c r="C162" s="39"/>
      <c r="D162" s="226" t="s">
        <v>147</v>
      </c>
      <c r="E162" s="39"/>
      <c r="F162" s="227" t="s">
        <v>302</v>
      </c>
      <c r="G162" s="39"/>
      <c r="H162" s="39"/>
      <c r="I162" s="228"/>
      <c r="J162" s="39"/>
      <c r="K162" s="39"/>
      <c r="L162" s="43"/>
      <c r="M162" s="229"/>
      <c r="N162" s="230"/>
      <c r="O162" s="83"/>
      <c r="P162" s="83"/>
      <c r="Q162" s="83"/>
      <c r="R162" s="83"/>
      <c r="S162" s="83"/>
      <c r="T162" s="84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6" t="s">
        <v>147</v>
      </c>
      <c r="AU162" s="16" t="s">
        <v>81</v>
      </c>
    </row>
    <row r="163" s="2" customFormat="1" ht="24.15" customHeight="1">
      <c r="A163" s="37"/>
      <c r="B163" s="38"/>
      <c r="C163" s="212" t="s">
        <v>303</v>
      </c>
      <c r="D163" s="212" t="s">
        <v>141</v>
      </c>
      <c r="E163" s="213" t="s">
        <v>304</v>
      </c>
      <c r="F163" s="214" t="s">
        <v>305</v>
      </c>
      <c r="G163" s="215" t="s">
        <v>144</v>
      </c>
      <c r="H163" s="216">
        <v>5.6680000000000001</v>
      </c>
      <c r="I163" s="217"/>
      <c r="J163" s="218">
        <f>ROUND(I163*H163,2)</f>
        <v>0</v>
      </c>
      <c r="K163" s="219"/>
      <c r="L163" s="43"/>
      <c r="M163" s="220" t="s">
        <v>19</v>
      </c>
      <c r="N163" s="221" t="s">
        <v>43</v>
      </c>
      <c r="O163" s="83"/>
      <c r="P163" s="222">
        <f>O163*H163</f>
        <v>0</v>
      </c>
      <c r="Q163" s="222">
        <v>0.0078799999999999999</v>
      </c>
      <c r="R163" s="222">
        <f>Q163*H163</f>
        <v>0.044663840000000003</v>
      </c>
      <c r="S163" s="222">
        <v>0</v>
      </c>
      <c r="T163" s="223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24" t="s">
        <v>145</v>
      </c>
      <c r="AT163" s="224" t="s">
        <v>141</v>
      </c>
      <c r="AU163" s="224" t="s">
        <v>81</v>
      </c>
      <c r="AY163" s="16" t="s">
        <v>139</v>
      </c>
      <c r="BE163" s="225">
        <f>IF(N163="základní",J163,0)</f>
        <v>0</v>
      </c>
      <c r="BF163" s="225">
        <f>IF(N163="snížená",J163,0)</f>
        <v>0</v>
      </c>
      <c r="BG163" s="225">
        <f>IF(N163="zákl. přenesená",J163,0)</f>
        <v>0</v>
      </c>
      <c r="BH163" s="225">
        <f>IF(N163="sníž. přenesená",J163,0)</f>
        <v>0</v>
      </c>
      <c r="BI163" s="225">
        <f>IF(N163="nulová",J163,0)</f>
        <v>0</v>
      </c>
      <c r="BJ163" s="16" t="s">
        <v>79</v>
      </c>
      <c r="BK163" s="225">
        <f>ROUND(I163*H163,2)</f>
        <v>0</v>
      </c>
      <c r="BL163" s="16" t="s">
        <v>145</v>
      </c>
      <c r="BM163" s="224" t="s">
        <v>306</v>
      </c>
    </row>
    <row r="164" s="2" customFormat="1">
      <c r="A164" s="37"/>
      <c r="B164" s="38"/>
      <c r="C164" s="39"/>
      <c r="D164" s="226" t="s">
        <v>147</v>
      </c>
      <c r="E164" s="39"/>
      <c r="F164" s="227" t="s">
        <v>307</v>
      </c>
      <c r="G164" s="39"/>
      <c r="H164" s="39"/>
      <c r="I164" s="228"/>
      <c r="J164" s="39"/>
      <c r="K164" s="39"/>
      <c r="L164" s="43"/>
      <c r="M164" s="229"/>
      <c r="N164" s="230"/>
      <c r="O164" s="83"/>
      <c r="P164" s="83"/>
      <c r="Q164" s="83"/>
      <c r="R164" s="83"/>
      <c r="S164" s="83"/>
      <c r="T164" s="84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6" t="s">
        <v>147</v>
      </c>
      <c r="AU164" s="16" t="s">
        <v>81</v>
      </c>
    </row>
    <row r="165" s="2" customFormat="1" ht="24.15" customHeight="1">
      <c r="A165" s="37"/>
      <c r="B165" s="38"/>
      <c r="C165" s="212" t="s">
        <v>308</v>
      </c>
      <c r="D165" s="212" t="s">
        <v>141</v>
      </c>
      <c r="E165" s="213" t="s">
        <v>309</v>
      </c>
      <c r="F165" s="214" t="s">
        <v>310</v>
      </c>
      <c r="G165" s="215" t="s">
        <v>144</v>
      </c>
      <c r="H165" s="216">
        <v>5.6680000000000001</v>
      </c>
      <c r="I165" s="217"/>
      <c r="J165" s="218">
        <f>ROUND(I165*H165,2)</f>
        <v>0</v>
      </c>
      <c r="K165" s="219"/>
      <c r="L165" s="43"/>
      <c r="M165" s="220" t="s">
        <v>19</v>
      </c>
      <c r="N165" s="221" t="s">
        <v>43</v>
      </c>
      <c r="O165" s="83"/>
      <c r="P165" s="222">
        <f>O165*H165</f>
        <v>0</v>
      </c>
      <c r="Q165" s="222">
        <v>0</v>
      </c>
      <c r="R165" s="222">
        <f>Q165*H165</f>
        <v>0</v>
      </c>
      <c r="S165" s="222">
        <v>0</v>
      </c>
      <c r="T165" s="223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24" t="s">
        <v>145</v>
      </c>
      <c r="AT165" s="224" t="s">
        <v>141</v>
      </c>
      <c r="AU165" s="224" t="s">
        <v>81</v>
      </c>
      <c r="AY165" s="16" t="s">
        <v>139</v>
      </c>
      <c r="BE165" s="225">
        <f>IF(N165="základní",J165,0)</f>
        <v>0</v>
      </c>
      <c r="BF165" s="225">
        <f>IF(N165="snížená",J165,0)</f>
        <v>0</v>
      </c>
      <c r="BG165" s="225">
        <f>IF(N165="zákl. přenesená",J165,0)</f>
        <v>0</v>
      </c>
      <c r="BH165" s="225">
        <f>IF(N165="sníž. přenesená",J165,0)</f>
        <v>0</v>
      </c>
      <c r="BI165" s="225">
        <f>IF(N165="nulová",J165,0)</f>
        <v>0</v>
      </c>
      <c r="BJ165" s="16" t="s">
        <v>79</v>
      </c>
      <c r="BK165" s="225">
        <f>ROUND(I165*H165,2)</f>
        <v>0</v>
      </c>
      <c r="BL165" s="16" t="s">
        <v>145</v>
      </c>
      <c r="BM165" s="224" t="s">
        <v>311</v>
      </c>
    </row>
    <row r="166" s="2" customFormat="1">
      <c r="A166" s="37"/>
      <c r="B166" s="38"/>
      <c r="C166" s="39"/>
      <c r="D166" s="226" t="s">
        <v>147</v>
      </c>
      <c r="E166" s="39"/>
      <c r="F166" s="227" t="s">
        <v>312</v>
      </c>
      <c r="G166" s="39"/>
      <c r="H166" s="39"/>
      <c r="I166" s="228"/>
      <c r="J166" s="39"/>
      <c r="K166" s="39"/>
      <c r="L166" s="43"/>
      <c r="M166" s="229"/>
      <c r="N166" s="230"/>
      <c r="O166" s="83"/>
      <c r="P166" s="83"/>
      <c r="Q166" s="83"/>
      <c r="R166" s="83"/>
      <c r="S166" s="83"/>
      <c r="T166" s="84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T166" s="16" t="s">
        <v>147</v>
      </c>
      <c r="AU166" s="16" t="s">
        <v>81</v>
      </c>
    </row>
    <row r="167" s="12" customFormat="1" ht="22.8" customHeight="1">
      <c r="A167" s="12"/>
      <c r="B167" s="196"/>
      <c r="C167" s="197"/>
      <c r="D167" s="198" t="s">
        <v>71</v>
      </c>
      <c r="E167" s="210" t="s">
        <v>178</v>
      </c>
      <c r="F167" s="210" t="s">
        <v>313</v>
      </c>
      <c r="G167" s="197"/>
      <c r="H167" s="197"/>
      <c r="I167" s="200"/>
      <c r="J167" s="211">
        <f>BK167</f>
        <v>0</v>
      </c>
      <c r="K167" s="197"/>
      <c r="L167" s="202"/>
      <c r="M167" s="203"/>
      <c r="N167" s="204"/>
      <c r="O167" s="204"/>
      <c r="P167" s="205">
        <f>SUM(P168:P169)</f>
        <v>0</v>
      </c>
      <c r="Q167" s="204"/>
      <c r="R167" s="205">
        <f>SUM(R168:R169)</f>
        <v>22.857084319999995</v>
      </c>
      <c r="S167" s="204"/>
      <c r="T167" s="206">
        <f>SUM(T168:T169)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7" t="s">
        <v>79</v>
      </c>
      <c r="AT167" s="208" t="s">
        <v>71</v>
      </c>
      <c r="AU167" s="208" t="s">
        <v>79</v>
      </c>
      <c r="AY167" s="207" t="s">
        <v>139</v>
      </c>
      <c r="BK167" s="209">
        <f>SUM(BK168:BK169)</f>
        <v>0</v>
      </c>
    </row>
    <row r="168" s="2" customFormat="1" ht="24.15" customHeight="1">
      <c r="A168" s="37"/>
      <c r="B168" s="38"/>
      <c r="C168" s="212" t="s">
        <v>314</v>
      </c>
      <c r="D168" s="212" t="s">
        <v>141</v>
      </c>
      <c r="E168" s="213" t="s">
        <v>315</v>
      </c>
      <c r="F168" s="214" t="s">
        <v>316</v>
      </c>
      <c r="G168" s="215" t="s">
        <v>151</v>
      </c>
      <c r="H168" s="216">
        <v>9.1359999999999992</v>
      </c>
      <c r="I168" s="217"/>
      <c r="J168" s="218">
        <f>ROUND(I168*H168,2)</f>
        <v>0</v>
      </c>
      <c r="K168" s="219"/>
      <c r="L168" s="43"/>
      <c r="M168" s="220" t="s">
        <v>19</v>
      </c>
      <c r="N168" s="221" t="s">
        <v>43</v>
      </c>
      <c r="O168" s="83"/>
      <c r="P168" s="222">
        <f>O168*H168</f>
        <v>0</v>
      </c>
      <c r="Q168" s="222">
        <v>2.5018699999999998</v>
      </c>
      <c r="R168" s="222">
        <f>Q168*H168</f>
        <v>22.857084319999995</v>
      </c>
      <c r="S168" s="222">
        <v>0</v>
      </c>
      <c r="T168" s="223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24" t="s">
        <v>145</v>
      </c>
      <c r="AT168" s="224" t="s">
        <v>141</v>
      </c>
      <c r="AU168" s="224" t="s">
        <v>81</v>
      </c>
      <c r="AY168" s="16" t="s">
        <v>139</v>
      </c>
      <c r="BE168" s="225">
        <f>IF(N168="základní",J168,0)</f>
        <v>0</v>
      </c>
      <c r="BF168" s="225">
        <f>IF(N168="snížená",J168,0)</f>
        <v>0</v>
      </c>
      <c r="BG168" s="225">
        <f>IF(N168="zákl. přenesená",J168,0)</f>
        <v>0</v>
      </c>
      <c r="BH168" s="225">
        <f>IF(N168="sníž. přenesená",J168,0)</f>
        <v>0</v>
      </c>
      <c r="BI168" s="225">
        <f>IF(N168="nulová",J168,0)</f>
        <v>0</v>
      </c>
      <c r="BJ168" s="16" t="s">
        <v>79</v>
      </c>
      <c r="BK168" s="225">
        <f>ROUND(I168*H168,2)</f>
        <v>0</v>
      </c>
      <c r="BL168" s="16" t="s">
        <v>145</v>
      </c>
      <c r="BM168" s="224" t="s">
        <v>317</v>
      </c>
    </row>
    <row r="169" s="2" customFormat="1">
      <c r="A169" s="37"/>
      <c r="B169" s="38"/>
      <c r="C169" s="39"/>
      <c r="D169" s="226" t="s">
        <v>147</v>
      </c>
      <c r="E169" s="39"/>
      <c r="F169" s="227" t="s">
        <v>318</v>
      </c>
      <c r="G169" s="39"/>
      <c r="H169" s="39"/>
      <c r="I169" s="228"/>
      <c r="J169" s="39"/>
      <c r="K169" s="39"/>
      <c r="L169" s="43"/>
      <c r="M169" s="229"/>
      <c r="N169" s="230"/>
      <c r="O169" s="83"/>
      <c r="P169" s="83"/>
      <c r="Q169" s="83"/>
      <c r="R169" s="83"/>
      <c r="S169" s="83"/>
      <c r="T169" s="84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T169" s="16" t="s">
        <v>147</v>
      </c>
      <c r="AU169" s="16" t="s">
        <v>81</v>
      </c>
    </row>
    <row r="170" s="12" customFormat="1" ht="22.8" customHeight="1">
      <c r="A170" s="12"/>
      <c r="B170" s="196"/>
      <c r="C170" s="197"/>
      <c r="D170" s="198" t="s">
        <v>71</v>
      </c>
      <c r="E170" s="210" t="s">
        <v>183</v>
      </c>
      <c r="F170" s="210" t="s">
        <v>319</v>
      </c>
      <c r="G170" s="197"/>
      <c r="H170" s="197"/>
      <c r="I170" s="200"/>
      <c r="J170" s="211">
        <f>BK170</f>
        <v>0</v>
      </c>
      <c r="K170" s="197"/>
      <c r="L170" s="202"/>
      <c r="M170" s="203"/>
      <c r="N170" s="204"/>
      <c r="O170" s="204"/>
      <c r="P170" s="205">
        <f>SUM(P171:P181)</f>
        <v>0</v>
      </c>
      <c r="Q170" s="204"/>
      <c r="R170" s="205">
        <f>SUM(R171:R181)</f>
        <v>0.067416000000000004</v>
      </c>
      <c r="S170" s="204"/>
      <c r="T170" s="206">
        <f>SUM(T171:T181)</f>
        <v>15.021599999999999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07" t="s">
        <v>79</v>
      </c>
      <c r="AT170" s="208" t="s">
        <v>71</v>
      </c>
      <c r="AU170" s="208" t="s">
        <v>79</v>
      </c>
      <c r="AY170" s="207" t="s">
        <v>139</v>
      </c>
      <c r="BK170" s="209">
        <f>SUM(BK171:BK181)</f>
        <v>0</v>
      </c>
    </row>
    <row r="171" s="2" customFormat="1" ht="24.15" customHeight="1">
      <c r="A171" s="37"/>
      <c r="B171" s="38"/>
      <c r="C171" s="212" t="s">
        <v>320</v>
      </c>
      <c r="D171" s="212" t="s">
        <v>141</v>
      </c>
      <c r="E171" s="213" t="s">
        <v>321</v>
      </c>
      <c r="F171" s="214" t="s">
        <v>322</v>
      </c>
      <c r="G171" s="215" t="s">
        <v>323</v>
      </c>
      <c r="H171" s="216">
        <v>26.899999999999999</v>
      </c>
      <c r="I171" s="217"/>
      <c r="J171" s="218">
        <f>ROUND(I171*H171,2)</f>
        <v>0</v>
      </c>
      <c r="K171" s="219"/>
      <c r="L171" s="43"/>
      <c r="M171" s="220" t="s">
        <v>19</v>
      </c>
      <c r="N171" s="221" t="s">
        <v>43</v>
      </c>
      <c r="O171" s="83"/>
      <c r="P171" s="222">
        <f>O171*H171</f>
        <v>0</v>
      </c>
      <c r="Q171" s="222">
        <v>0.0020400000000000001</v>
      </c>
      <c r="R171" s="222">
        <f>Q171*H171</f>
        <v>0.054876000000000001</v>
      </c>
      <c r="S171" s="222">
        <v>0</v>
      </c>
      <c r="T171" s="223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24" t="s">
        <v>145</v>
      </c>
      <c r="AT171" s="224" t="s">
        <v>141</v>
      </c>
      <c r="AU171" s="224" t="s">
        <v>81</v>
      </c>
      <c r="AY171" s="16" t="s">
        <v>139</v>
      </c>
      <c r="BE171" s="225">
        <f>IF(N171="základní",J171,0)</f>
        <v>0</v>
      </c>
      <c r="BF171" s="225">
        <f>IF(N171="snížená",J171,0)</f>
        <v>0</v>
      </c>
      <c r="BG171" s="225">
        <f>IF(N171="zákl. přenesená",J171,0)</f>
        <v>0</v>
      </c>
      <c r="BH171" s="225">
        <f>IF(N171="sníž. přenesená",J171,0)</f>
        <v>0</v>
      </c>
      <c r="BI171" s="225">
        <f>IF(N171="nulová",J171,0)</f>
        <v>0</v>
      </c>
      <c r="BJ171" s="16" t="s">
        <v>79</v>
      </c>
      <c r="BK171" s="225">
        <f>ROUND(I171*H171,2)</f>
        <v>0</v>
      </c>
      <c r="BL171" s="16" t="s">
        <v>145</v>
      </c>
      <c r="BM171" s="224" t="s">
        <v>324</v>
      </c>
    </row>
    <row r="172" s="2" customFormat="1">
      <c r="A172" s="37"/>
      <c r="B172" s="38"/>
      <c r="C172" s="39"/>
      <c r="D172" s="226" t="s">
        <v>147</v>
      </c>
      <c r="E172" s="39"/>
      <c r="F172" s="227" t="s">
        <v>325</v>
      </c>
      <c r="G172" s="39"/>
      <c r="H172" s="39"/>
      <c r="I172" s="228"/>
      <c r="J172" s="39"/>
      <c r="K172" s="39"/>
      <c r="L172" s="43"/>
      <c r="M172" s="229"/>
      <c r="N172" s="230"/>
      <c r="O172" s="83"/>
      <c r="P172" s="83"/>
      <c r="Q172" s="83"/>
      <c r="R172" s="83"/>
      <c r="S172" s="83"/>
      <c r="T172" s="84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6" t="s">
        <v>147</v>
      </c>
      <c r="AU172" s="16" t="s">
        <v>81</v>
      </c>
    </row>
    <row r="173" s="2" customFormat="1" ht="16.5" customHeight="1">
      <c r="A173" s="37"/>
      <c r="B173" s="38"/>
      <c r="C173" s="212" t="s">
        <v>326</v>
      </c>
      <c r="D173" s="212" t="s">
        <v>141</v>
      </c>
      <c r="E173" s="213" t="s">
        <v>327</v>
      </c>
      <c r="F173" s="214" t="s">
        <v>328</v>
      </c>
      <c r="G173" s="215" t="s">
        <v>151</v>
      </c>
      <c r="H173" s="216">
        <v>5.3040000000000003</v>
      </c>
      <c r="I173" s="217"/>
      <c r="J173" s="218">
        <f>ROUND(I173*H173,2)</f>
        <v>0</v>
      </c>
      <c r="K173" s="219"/>
      <c r="L173" s="43"/>
      <c r="M173" s="220" t="s">
        <v>19</v>
      </c>
      <c r="N173" s="221" t="s">
        <v>43</v>
      </c>
      <c r="O173" s="83"/>
      <c r="P173" s="222">
        <f>O173*H173</f>
        <v>0</v>
      </c>
      <c r="Q173" s="222">
        <v>0</v>
      </c>
      <c r="R173" s="222">
        <f>Q173*H173</f>
        <v>0</v>
      </c>
      <c r="S173" s="222">
        <v>2.3999999999999999</v>
      </c>
      <c r="T173" s="223">
        <f>S173*H173</f>
        <v>12.7296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24" t="s">
        <v>145</v>
      </c>
      <c r="AT173" s="224" t="s">
        <v>141</v>
      </c>
      <c r="AU173" s="224" t="s">
        <v>81</v>
      </c>
      <c r="AY173" s="16" t="s">
        <v>139</v>
      </c>
      <c r="BE173" s="225">
        <f>IF(N173="základní",J173,0)</f>
        <v>0</v>
      </c>
      <c r="BF173" s="225">
        <f>IF(N173="snížená",J173,0)</f>
        <v>0</v>
      </c>
      <c r="BG173" s="225">
        <f>IF(N173="zákl. přenesená",J173,0)</f>
        <v>0</v>
      </c>
      <c r="BH173" s="225">
        <f>IF(N173="sníž. přenesená",J173,0)</f>
        <v>0</v>
      </c>
      <c r="BI173" s="225">
        <f>IF(N173="nulová",J173,0)</f>
        <v>0</v>
      </c>
      <c r="BJ173" s="16" t="s">
        <v>79</v>
      </c>
      <c r="BK173" s="225">
        <f>ROUND(I173*H173,2)</f>
        <v>0</v>
      </c>
      <c r="BL173" s="16" t="s">
        <v>145</v>
      </c>
      <c r="BM173" s="224" t="s">
        <v>329</v>
      </c>
    </row>
    <row r="174" s="2" customFormat="1">
      <c r="A174" s="37"/>
      <c r="B174" s="38"/>
      <c r="C174" s="39"/>
      <c r="D174" s="226" t="s">
        <v>147</v>
      </c>
      <c r="E174" s="39"/>
      <c r="F174" s="227" t="s">
        <v>330</v>
      </c>
      <c r="G174" s="39"/>
      <c r="H174" s="39"/>
      <c r="I174" s="228"/>
      <c r="J174" s="39"/>
      <c r="K174" s="39"/>
      <c r="L174" s="43"/>
      <c r="M174" s="229"/>
      <c r="N174" s="230"/>
      <c r="O174" s="83"/>
      <c r="P174" s="83"/>
      <c r="Q174" s="83"/>
      <c r="R174" s="83"/>
      <c r="S174" s="83"/>
      <c r="T174" s="84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16" t="s">
        <v>147</v>
      </c>
      <c r="AU174" s="16" t="s">
        <v>81</v>
      </c>
    </row>
    <row r="175" s="2" customFormat="1" ht="24.15" customHeight="1">
      <c r="A175" s="37"/>
      <c r="B175" s="38"/>
      <c r="C175" s="212" t="s">
        <v>331</v>
      </c>
      <c r="D175" s="212" t="s">
        <v>141</v>
      </c>
      <c r="E175" s="213" t="s">
        <v>332</v>
      </c>
      <c r="F175" s="214" t="s">
        <v>333</v>
      </c>
      <c r="G175" s="215" t="s">
        <v>323</v>
      </c>
      <c r="H175" s="216">
        <v>0.40000000000000002</v>
      </c>
      <c r="I175" s="217"/>
      <c r="J175" s="218">
        <f>ROUND(I175*H175,2)</f>
        <v>0</v>
      </c>
      <c r="K175" s="219"/>
      <c r="L175" s="43"/>
      <c r="M175" s="220" t="s">
        <v>19</v>
      </c>
      <c r="N175" s="221" t="s">
        <v>43</v>
      </c>
      <c r="O175" s="83"/>
      <c r="P175" s="222">
        <f>O175*H175</f>
        <v>0</v>
      </c>
      <c r="Q175" s="222">
        <v>0.0069499999999999996</v>
      </c>
      <c r="R175" s="222">
        <f>Q175*H175</f>
        <v>0.0027799999999999999</v>
      </c>
      <c r="S175" s="222">
        <v>0.72999999999999998</v>
      </c>
      <c r="T175" s="223">
        <f>S175*H175</f>
        <v>0.29199999999999998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24" t="s">
        <v>145</v>
      </c>
      <c r="AT175" s="224" t="s">
        <v>141</v>
      </c>
      <c r="AU175" s="224" t="s">
        <v>81</v>
      </c>
      <c r="AY175" s="16" t="s">
        <v>139</v>
      </c>
      <c r="BE175" s="225">
        <f>IF(N175="základní",J175,0)</f>
        <v>0</v>
      </c>
      <c r="BF175" s="225">
        <f>IF(N175="snížená",J175,0)</f>
        <v>0</v>
      </c>
      <c r="BG175" s="225">
        <f>IF(N175="zákl. přenesená",J175,0)</f>
        <v>0</v>
      </c>
      <c r="BH175" s="225">
        <f>IF(N175="sníž. přenesená",J175,0)</f>
        <v>0</v>
      </c>
      <c r="BI175" s="225">
        <f>IF(N175="nulová",J175,0)</f>
        <v>0</v>
      </c>
      <c r="BJ175" s="16" t="s">
        <v>79</v>
      </c>
      <c r="BK175" s="225">
        <f>ROUND(I175*H175,2)</f>
        <v>0</v>
      </c>
      <c r="BL175" s="16" t="s">
        <v>145</v>
      </c>
      <c r="BM175" s="224" t="s">
        <v>334</v>
      </c>
    </row>
    <row r="176" s="2" customFormat="1">
      <c r="A176" s="37"/>
      <c r="B176" s="38"/>
      <c r="C176" s="39"/>
      <c r="D176" s="226" t="s">
        <v>147</v>
      </c>
      <c r="E176" s="39"/>
      <c r="F176" s="227" t="s">
        <v>335</v>
      </c>
      <c r="G176" s="39"/>
      <c r="H176" s="39"/>
      <c r="I176" s="228"/>
      <c r="J176" s="39"/>
      <c r="K176" s="39"/>
      <c r="L176" s="43"/>
      <c r="M176" s="229"/>
      <c r="N176" s="230"/>
      <c r="O176" s="83"/>
      <c r="P176" s="83"/>
      <c r="Q176" s="83"/>
      <c r="R176" s="83"/>
      <c r="S176" s="83"/>
      <c r="T176" s="84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6" t="s">
        <v>147</v>
      </c>
      <c r="AU176" s="16" t="s">
        <v>81</v>
      </c>
    </row>
    <row r="177" s="2" customFormat="1" ht="24.15" customHeight="1">
      <c r="A177" s="37"/>
      <c r="B177" s="38"/>
      <c r="C177" s="212" t="s">
        <v>336</v>
      </c>
      <c r="D177" s="212" t="s">
        <v>141</v>
      </c>
      <c r="E177" s="213" t="s">
        <v>337</v>
      </c>
      <c r="F177" s="214" t="s">
        <v>338</v>
      </c>
      <c r="G177" s="215" t="s">
        <v>323</v>
      </c>
      <c r="H177" s="216">
        <v>0.80000000000000004</v>
      </c>
      <c r="I177" s="217"/>
      <c r="J177" s="218">
        <f>ROUND(I177*H177,2)</f>
        <v>0</v>
      </c>
      <c r="K177" s="219"/>
      <c r="L177" s="43"/>
      <c r="M177" s="220" t="s">
        <v>19</v>
      </c>
      <c r="N177" s="221" t="s">
        <v>43</v>
      </c>
      <c r="O177" s="83"/>
      <c r="P177" s="222">
        <f>O177*H177</f>
        <v>0</v>
      </c>
      <c r="Q177" s="222">
        <v>0.012200000000000001</v>
      </c>
      <c r="R177" s="222">
        <f>Q177*H177</f>
        <v>0.0097600000000000013</v>
      </c>
      <c r="S177" s="222">
        <v>2.5</v>
      </c>
      <c r="T177" s="223">
        <f>S177*H177</f>
        <v>2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24" t="s">
        <v>145</v>
      </c>
      <c r="AT177" s="224" t="s">
        <v>141</v>
      </c>
      <c r="AU177" s="224" t="s">
        <v>81</v>
      </c>
      <c r="AY177" s="16" t="s">
        <v>139</v>
      </c>
      <c r="BE177" s="225">
        <f>IF(N177="základní",J177,0)</f>
        <v>0</v>
      </c>
      <c r="BF177" s="225">
        <f>IF(N177="snížená",J177,0)</f>
        <v>0</v>
      </c>
      <c r="BG177" s="225">
        <f>IF(N177="zákl. přenesená",J177,0)</f>
        <v>0</v>
      </c>
      <c r="BH177" s="225">
        <f>IF(N177="sníž. přenesená",J177,0)</f>
        <v>0</v>
      </c>
      <c r="BI177" s="225">
        <f>IF(N177="nulová",J177,0)</f>
        <v>0</v>
      </c>
      <c r="BJ177" s="16" t="s">
        <v>79</v>
      </c>
      <c r="BK177" s="225">
        <f>ROUND(I177*H177,2)</f>
        <v>0</v>
      </c>
      <c r="BL177" s="16" t="s">
        <v>145</v>
      </c>
      <c r="BM177" s="224" t="s">
        <v>339</v>
      </c>
    </row>
    <row r="178" s="2" customFormat="1">
      <c r="A178" s="37"/>
      <c r="B178" s="38"/>
      <c r="C178" s="39"/>
      <c r="D178" s="226" t="s">
        <v>147</v>
      </c>
      <c r="E178" s="39"/>
      <c r="F178" s="227" t="s">
        <v>340</v>
      </c>
      <c r="G178" s="39"/>
      <c r="H178" s="39"/>
      <c r="I178" s="228"/>
      <c r="J178" s="39"/>
      <c r="K178" s="39"/>
      <c r="L178" s="43"/>
      <c r="M178" s="229"/>
      <c r="N178" s="230"/>
      <c r="O178" s="83"/>
      <c r="P178" s="83"/>
      <c r="Q178" s="83"/>
      <c r="R178" s="83"/>
      <c r="S178" s="83"/>
      <c r="T178" s="84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16" t="s">
        <v>147</v>
      </c>
      <c r="AU178" s="16" t="s">
        <v>81</v>
      </c>
    </row>
    <row r="179" s="2" customFormat="1" ht="37.8" customHeight="1">
      <c r="A179" s="37"/>
      <c r="B179" s="38"/>
      <c r="C179" s="212" t="s">
        <v>341</v>
      </c>
      <c r="D179" s="212" t="s">
        <v>141</v>
      </c>
      <c r="E179" s="213" t="s">
        <v>342</v>
      </c>
      <c r="F179" s="214" t="s">
        <v>343</v>
      </c>
      <c r="G179" s="215" t="s">
        <v>344</v>
      </c>
      <c r="H179" s="216">
        <v>1</v>
      </c>
      <c r="I179" s="217"/>
      <c r="J179" s="218">
        <f>ROUND(I179*H179,2)</f>
        <v>0</v>
      </c>
      <c r="K179" s="219"/>
      <c r="L179" s="43"/>
      <c r="M179" s="220" t="s">
        <v>19</v>
      </c>
      <c r="N179" s="221" t="s">
        <v>43</v>
      </c>
      <c r="O179" s="83"/>
      <c r="P179" s="222">
        <f>O179*H179</f>
        <v>0</v>
      </c>
      <c r="Q179" s="222">
        <v>0</v>
      </c>
      <c r="R179" s="222">
        <f>Q179*H179</f>
        <v>0</v>
      </c>
      <c r="S179" s="222">
        <v>0</v>
      </c>
      <c r="T179" s="223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24" t="s">
        <v>145</v>
      </c>
      <c r="AT179" s="224" t="s">
        <v>141</v>
      </c>
      <c r="AU179" s="224" t="s">
        <v>81</v>
      </c>
      <c r="AY179" s="16" t="s">
        <v>139</v>
      </c>
      <c r="BE179" s="225">
        <f>IF(N179="základní",J179,0)</f>
        <v>0</v>
      </c>
      <c r="BF179" s="225">
        <f>IF(N179="snížená",J179,0)</f>
        <v>0</v>
      </c>
      <c r="BG179" s="225">
        <f>IF(N179="zákl. přenesená",J179,0)</f>
        <v>0</v>
      </c>
      <c r="BH179" s="225">
        <f>IF(N179="sníž. přenesená",J179,0)</f>
        <v>0</v>
      </c>
      <c r="BI179" s="225">
        <f>IF(N179="nulová",J179,0)</f>
        <v>0</v>
      </c>
      <c r="BJ179" s="16" t="s">
        <v>79</v>
      </c>
      <c r="BK179" s="225">
        <f>ROUND(I179*H179,2)</f>
        <v>0</v>
      </c>
      <c r="BL179" s="16" t="s">
        <v>145</v>
      </c>
      <c r="BM179" s="224" t="s">
        <v>345</v>
      </c>
    </row>
    <row r="180" s="2" customFormat="1" ht="37.8" customHeight="1">
      <c r="A180" s="37"/>
      <c r="B180" s="38"/>
      <c r="C180" s="212" t="s">
        <v>346</v>
      </c>
      <c r="D180" s="212" t="s">
        <v>141</v>
      </c>
      <c r="E180" s="213" t="s">
        <v>347</v>
      </c>
      <c r="F180" s="214" t="s">
        <v>348</v>
      </c>
      <c r="G180" s="215" t="s">
        <v>344</v>
      </c>
      <c r="H180" s="216">
        <v>1</v>
      </c>
      <c r="I180" s="217"/>
      <c r="J180" s="218">
        <f>ROUND(I180*H180,2)</f>
        <v>0</v>
      </c>
      <c r="K180" s="219"/>
      <c r="L180" s="43"/>
      <c r="M180" s="220" t="s">
        <v>19</v>
      </c>
      <c r="N180" s="221" t="s">
        <v>43</v>
      </c>
      <c r="O180" s="83"/>
      <c r="P180" s="222">
        <f>O180*H180</f>
        <v>0</v>
      </c>
      <c r="Q180" s="222">
        <v>0</v>
      </c>
      <c r="R180" s="222">
        <f>Q180*H180</f>
        <v>0</v>
      </c>
      <c r="S180" s="222">
        <v>0</v>
      </c>
      <c r="T180" s="223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24" t="s">
        <v>145</v>
      </c>
      <c r="AT180" s="224" t="s">
        <v>141</v>
      </c>
      <c r="AU180" s="224" t="s">
        <v>81</v>
      </c>
      <c r="AY180" s="16" t="s">
        <v>139</v>
      </c>
      <c r="BE180" s="225">
        <f>IF(N180="základní",J180,0)</f>
        <v>0</v>
      </c>
      <c r="BF180" s="225">
        <f>IF(N180="snížená",J180,0)</f>
        <v>0</v>
      </c>
      <c r="BG180" s="225">
        <f>IF(N180="zákl. přenesená",J180,0)</f>
        <v>0</v>
      </c>
      <c r="BH180" s="225">
        <f>IF(N180="sníž. přenesená",J180,0)</f>
        <v>0</v>
      </c>
      <c r="BI180" s="225">
        <f>IF(N180="nulová",J180,0)</f>
        <v>0</v>
      </c>
      <c r="BJ180" s="16" t="s">
        <v>79</v>
      </c>
      <c r="BK180" s="225">
        <f>ROUND(I180*H180,2)</f>
        <v>0</v>
      </c>
      <c r="BL180" s="16" t="s">
        <v>145</v>
      </c>
      <c r="BM180" s="224" t="s">
        <v>349</v>
      </c>
    </row>
    <row r="181" s="2" customFormat="1" ht="37.8" customHeight="1">
      <c r="A181" s="37"/>
      <c r="B181" s="38"/>
      <c r="C181" s="212" t="s">
        <v>350</v>
      </c>
      <c r="D181" s="212" t="s">
        <v>141</v>
      </c>
      <c r="E181" s="213" t="s">
        <v>351</v>
      </c>
      <c r="F181" s="214" t="s">
        <v>352</v>
      </c>
      <c r="G181" s="215" t="s">
        <v>344</v>
      </c>
      <c r="H181" s="216">
        <v>1</v>
      </c>
      <c r="I181" s="217"/>
      <c r="J181" s="218">
        <f>ROUND(I181*H181,2)</f>
        <v>0</v>
      </c>
      <c r="K181" s="219"/>
      <c r="L181" s="43"/>
      <c r="M181" s="220" t="s">
        <v>19</v>
      </c>
      <c r="N181" s="221" t="s">
        <v>43</v>
      </c>
      <c r="O181" s="83"/>
      <c r="P181" s="222">
        <f>O181*H181</f>
        <v>0</v>
      </c>
      <c r="Q181" s="222">
        <v>0</v>
      </c>
      <c r="R181" s="222">
        <f>Q181*H181</f>
        <v>0</v>
      </c>
      <c r="S181" s="222">
        <v>0</v>
      </c>
      <c r="T181" s="223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24" t="s">
        <v>145</v>
      </c>
      <c r="AT181" s="224" t="s">
        <v>141</v>
      </c>
      <c r="AU181" s="224" t="s">
        <v>81</v>
      </c>
      <c r="AY181" s="16" t="s">
        <v>139</v>
      </c>
      <c r="BE181" s="225">
        <f>IF(N181="základní",J181,0)</f>
        <v>0</v>
      </c>
      <c r="BF181" s="225">
        <f>IF(N181="snížená",J181,0)</f>
        <v>0</v>
      </c>
      <c r="BG181" s="225">
        <f>IF(N181="zákl. přenesená",J181,0)</f>
        <v>0</v>
      </c>
      <c r="BH181" s="225">
        <f>IF(N181="sníž. přenesená",J181,0)</f>
        <v>0</v>
      </c>
      <c r="BI181" s="225">
        <f>IF(N181="nulová",J181,0)</f>
        <v>0</v>
      </c>
      <c r="BJ181" s="16" t="s">
        <v>79</v>
      </c>
      <c r="BK181" s="225">
        <f>ROUND(I181*H181,2)</f>
        <v>0</v>
      </c>
      <c r="BL181" s="16" t="s">
        <v>145</v>
      </c>
      <c r="BM181" s="224" t="s">
        <v>353</v>
      </c>
    </row>
    <row r="182" s="12" customFormat="1" ht="22.8" customHeight="1">
      <c r="A182" s="12"/>
      <c r="B182" s="196"/>
      <c r="C182" s="197"/>
      <c r="D182" s="198" t="s">
        <v>71</v>
      </c>
      <c r="E182" s="210" t="s">
        <v>354</v>
      </c>
      <c r="F182" s="210" t="s">
        <v>355</v>
      </c>
      <c r="G182" s="197"/>
      <c r="H182" s="197"/>
      <c r="I182" s="200"/>
      <c r="J182" s="211">
        <f>BK182</f>
        <v>0</v>
      </c>
      <c r="K182" s="197"/>
      <c r="L182" s="202"/>
      <c r="M182" s="203"/>
      <c r="N182" s="204"/>
      <c r="O182" s="204"/>
      <c r="P182" s="205">
        <f>SUM(P183:P184)</f>
        <v>0</v>
      </c>
      <c r="Q182" s="204"/>
      <c r="R182" s="205">
        <f>SUM(R183:R184)</f>
        <v>0</v>
      </c>
      <c r="S182" s="204"/>
      <c r="T182" s="206">
        <f>SUM(T183:T184)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07" t="s">
        <v>79</v>
      </c>
      <c r="AT182" s="208" t="s">
        <v>71</v>
      </c>
      <c r="AU182" s="208" t="s">
        <v>79</v>
      </c>
      <c r="AY182" s="207" t="s">
        <v>139</v>
      </c>
      <c r="BK182" s="209">
        <f>SUM(BK183:BK184)</f>
        <v>0</v>
      </c>
    </row>
    <row r="183" s="2" customFormat="1" ht="24.15" customHeight="1">
      <c r="A183" s="37"/>
      <c r="B183" s="38"/>
      <c r="C183" s="212" t="s">
        <v>356</v>
      </c>
      <c r="D183" s="212" t="s">
        <v>141</v>
      </c>
      <c r="E183" s="213" t="s">
        <v>357</v>
      </c>
      <c r="F183" s="214" t="s">
        <v>358</v>
      </c>
      <c r="G183" s="215" t="s">
        <v>225</v>
      </c>
      <c r="H183" s="216">
        <v>178.70400000000001</v>
      </c>
      <c r="I183" s="217"/>
      <c r="J183" s="218">
        <f>ROUND(I183*H183,2)</f>
        <v>0</v>
      </c>
      <c r="K183" s="219"/>
      <c r="L183" s="43"/>
      <c r="M183" s="220" t="s">
        <v>19</v>
      </c>
      <c r="N183" s="221" t="s">
        <v>43</v>
      </c>
      <c r="O183" s="83"/>
      <c r="P183" s="222">
        <f>O183*H183</f>
        <v>0</v>
      </c>
      <c r="Q183" s="222">
        <v>0</v>
      </c>
      <c r="R183" s="222">
        <f>Q183*H183</f>
        <v>0</v>
      </c>
      <c r="S183" s="222">
        <v>0</v>
      </c>
      <c r="T183" s="223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24" t="s">
        <v>145</v>
      </c>
      <c r="AT183" s="224" t="s">
        <v>141</v>
      </c>
      <c r="AU183" s="224" t="s">
        <v>81</v>
      </c>
      <c r="AY183" s="16" t="s">
        <v>139</v>
      </c>
      <c r="BE183" s="225">
        <f>IF(N183="základní",J183,0)</f>
        <v>0</v>
      </c>
      <c r="BF183" s="225">
        <f>IF(N183="snížená",J183,0)</f>
        <v>0</v>
      </c>
      <c r="BG183" s="225">
        <f>IF(N183="zákl. přenesená",J183,0)</f>
        <v>0</v>
      </c>
      <c r="BH183" s="225">
        <f>IF(N183="sníž. přenesená",J183,0)</f>
        <v>0</v>
      </c>
      <c r="BI183" s="225">
        <f>IF(N183="nulová",J183,0)</f>
        <v>0</v>
      </c>
      <c r="BJ183" s="16" t="s">
        <v>79</v>
      </c>
      <c r="BK183" s="225">
        <f>ROUND(I183*H183,2)</f>
        <v>0</v>
      </c>
      <c r="BL183" s="16" t="s">
        <v>145</v>
      </c>
      <c r="BM183" s="224" t="s">
        <v>359</v>
      </c>
    </row>
    <row r="184" s="2" customFormat="1">
      <c r="A184" s="37"/>
      <c r="B184" s="38"/>
      <c r="C184" s="39"/>
      <c r="D184" s="226" t="s">
        <v>147</v>
      </c>
      <c r="E184" s="39"/>
      <c r="F184" s="227" t="s">
        <v>360</v>
      </c>
      <c r="G184" s="39"/>
      <c r="H184" s="39"/>
      <c r="I184" s="228"/>
      <c r="J184" s="39"/>
      <c r="K184" s="39"/>
      <c r="L184" s="43"/>
      <c r="M184" s="229"/>
      <c r="N184" s="230"/>
      <c r="O184" s="83"/>
      <c r="P184" s="83"/>
      <c r="Q184" s="83"/>
      <c r="R184" s="83"/>
      <c r="S184" s="83"/>
      <c r="T184" s="84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6" t="s">
        <v>147</v>
      </c>
      <c r="AU184" s="16" t="s">
        <v>81</v>
      </c>
    </row>
    <row r="185" s="12" customFormat="1" ht="25.92" customHeight="1">
      <c r="A185" s="12"/>
      <c r="B185" s="196"/>
      <c r="C185" s="197"/>
      <c r="D185" s="198" t="s">
        <v>71</v>
      </c>
      <c r="E185" s="199" t="s">
        <v>361</v>
      </c>
      <c r="F185" s="199" t="s">
        <v>362</v>
      </c>
      <c r="G185" s="197"/>
      <c r="H185" s="197"/>
      <c r="I185" s="200"/>
      <c r="J185" s="201">
        <f>BK185</f>
        <v>0</v>
      </c>
      <c r="K185" s="197"/>
      <c r="L185" s="202"/>
      <c r="M185" s="203"/>
      <c r="N185" s="204"/>
      <c r="O185" s="204"/>
      <c r="P185" s="205">
        <f>P186+P199+P212+P223</f>
        <v>0</v>
      </c>
      <c r="Q185" s="204"/>
      <c r="R185" s="205">
        <f>R186+R199+R212+R223</f>
        <v>2.3888436200000003</v>
      </c>
      <c r="S185" s="204"/>
      <c r="T185" s="206">
        <f>T186+T199+T212+T223</f>
        <v>1.04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07" t="s">
        <v>81</v>
      </c>
      <c r="AT185" s="208" t="s">
        <v>71</v>
      </c>
      <c r="AU185" s="208" t="s">
        <v>72</v>
      </c>
      <c r="AY185" s="207" t="s">
        <v>139</v>
      </c>
      <c r="BK185" s="209">
        <f>BK186+BK199+BK212+BK223</f>
        <v>0</v>
      </c>
    </row>
    <row r="186" s="12" customFormat="1" ht="22.8" customHeight="1">
      <c r="A186" s="12"/>
      <c r="B186" s="196"/>
      <c r="C186" s="197"/>
      <c r="D186" s="198" t="s">
        <v>71</v>
      </c>
      <c r="E186" s="210" t="s">
        <v>363</v>
      </c>
      <c r="F186" s="210" t="s">
        <v>364</v>
      </c>
      <c r="G186" s="197"/>
      <c r="H186" s="197"/>
      <c r="I186" s="200"/>
      <c r="J186" s="211">
        <f>BK186</f>
        <v>0</v>
      </c>
      <c r="K186" s="197"/>
      <c r="L186" s="202"/>
      <c r="M186" s="203"/>
      <c r="N186" s="204"/>
      <c r="O186" s="204"/>
      <c r="P186" s="205">
        <f>SUM(P187:P198)</f>
        <v>0</v>
      </c>
      <c r="Q186" s="204"/>
      <c r="R186" s="205">
        <f>SUM(R187:R198)</f>
        <v>1.8569992799999999</v>
      </c>
      <c r="S186" s="204"/>
      <c r="T186" s="206">
        <f>SUM(T187:T198)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07" t="s">
        <v>81</v>
      </c>
      <c r="AT186" s="208" t="s">
        <v>71</v>
      </c>
      <c r="AU186" s="208" t="s">
        <v>79</v>
      </c>
      <c r="AY186" s="207" t="s">
        <v>139</v>
      </c>
      <c r="BK186" s="209">
        <f>SUM(BK187:BK198)</f>
        <v>0</v>
      </c>
    </row>
    <row r="187" s="2" customFormat="1" ht="24.15" customHeight="1">
      <c r="A187" s="37"/>
      <c r="B187" s="38"/>
      <c r="C187" s="212" t="s">
        <v>365</v>
      </c>
      <c r="D187" s="212" t="s">
        <v>141</v>
      </c>
      <c r="E187" s="213" t="s">
        <v>366</v>
      </c>
      <c r="F187" s="214" t="s">
        <v>367</v>
      </c>
      <c r="G187" s="215" t="s">
        <v>144</v>
      </c>
      <c r="H187" s="216">
        <v>21.760999999999999</v>
      </c>
      <c r="I187" s="217"/>
      <c r="J187" s="218">
        <f>ROUND(I187*H187,2)</f>
        <v>0</v>
      </c>
      <c r="K187" s="219"/>
      <c r="L187" s="43"/>
      <c r="M187" s="220" t="s">
        <v>19</v>
      </c>
      <c r="N187" s="221" t="s">
        <v>43</v>
      </c>
      <c r="O187" s="83"/>
      <c r="P187" s="222">
        <f>O187*H187</f>
        <v>0</v>
      </c>
      <c r="Q187" s="222">
        <v>0.00024000000000000001</v>
      </c>
      <c r="R187" s="222">
        <f>Q187*H187</f>
        <v>0.0052226399999999997</v>
      </c>
      <c r="S187" s="222">
        <v>0</v>
      </c>
      <c r="T187" s="223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24" t="s">
        <v>217</v>
      </c>
      <c r="AT187" s="224" t="s">
        <v>141</v>
      </c>
      <c r="AU187" s="224" t="s">
        <v>81</v>
      </c>
      <c r="AY187" s="16" t="s">
        <v>139</v>
      </c>
      <c r="BE187" s="225">
        <f>IF(N187="základní",J187,0)</f>
        <v>0</v>
      </c>
      <c r="BF187" s="225">
        <f>IF(N187="snížená",J187,0)</f>
        <v>0</v>
      </c>
      <c r="BG187" s="225">
        <f>IF(N187="zákl. přenesená",J187,0)</f>
        <v>0</v>
      </c>
      <c r="BH187" s="225">
        <f>IF(N187="sníž. přenesená",J187,0)</f>
        <v>0</v>
      </c>
      <c r="BI187" s="225">
        <f>IF(N187="nulová",J187,0)</f>
        <v>0</v>
      </c>
      <c r="BJ187" s="16" t="s">
        <v>79</v>
      </c>
      <c r="BK187" s="225">
        <f>ROUND(I187*H187,2)</f>
        <v>0</v>
      </c>
      <c r="BL187" s="16" t="s">
        <v>217</v>
      </c>
      <c r="BM187" s="224" t="s">
        <v>368</v>
      </c>
    </row>
    <row r="188" s="2" customFormat="1">
      <c r="A188" s="37"/>
      <c r="B188" s="38"/>
      <c r="C188" s="39"/>
      <c r="D188" s="226" t="s">
        <v>147</v>
      </c>
      <c r="E188" s="39"/>
      <c r="F188" s="227" t="s">
        <v>369</v>
      </c>
      <c r="G188" s="39"/>
      <c r="H188" s="39"/>
      <c r="I188" s="228"/>
      <c r="J188" s="39"/>
      <c r="K188" s="39"/>
      <c r="L188" s="43"/>
      <c r="M188" s="229"/>
      <c r="N188" s="230"/>
      <c r="O188" s="83"/>
      <c r="P188" s="83"/>
      <c r="Q188" s="83"/>
      <c r="R188" s="83"/>
      <c r="S188" s="83"/>
      <c r="T188" s="84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T188" s="16" t="s">
        <v>147</v>
      </c>
      <c r="AU188" s="16" t="s">
        <v>81</v>
      </c>
    </row>
    <row r="189" s="2" customFormat="1" ht="16.5" customHeight="1">
      <c r="A189" s="37"/>
      <c r="B189" s="38"/>
      <c r="C189" s="231" t="s">
        <v>370</v>
      </c>
      <c r="D189" s="231" t="s">
        <v>253</v>
      </c>
      <c r="E189" s="232" t="s">
        <v>371</v>
      </c>
      <c r="F189" s="233" t="s">
        <v>372</v>
      </c>
      <c r="G189" s="234" t="s">
        <v>144</v>
      </c>
      <c r="H189" s="235">
        <v>23.501999999999999</v>
      </c>
      <c r="I189" s="236"/>
      <c r="J189" s="237">
        <f>ROUND(I189*H189,2)</f>
        <v>0</v>
      </c>
      <c r="K189" s="238"/>
      <c r="L189" s="239"/>
      <c r="M189" s="240" t="s">
        <v>19</v>
      </c>
      <c r="N189" s="241" t="s">
        <v>43</v>
      </c>
      <c r="O189" s="83"/>
      <c r="P189" s="222">
        <f>O189*H189</f>
        <v>0</v>
      </c>
      <c r="Q189" s="222">
        <v>0.062399999999999997</v>
      </c>
      <c r="R189" s="222">
        <f>Q189*H189</f>
        <v>1.4665248</v>
      </c>
      <c r="S189" s="222">
        <v>0</v>
      </c>
      <c r="T189" s="223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24" t="s">
        <v>298</v>
      </c>
      <c r="AT189" s="224" t="s">
        <v>253</v>
      </c>
      <c r="AU189" s="224" t="s">
        <v>81</v>
      </c>
      <c r="AY189" s="16" t="s">
        <v>139</v>
      </c>
      <c r="BE189" s="225">
        <f>IF(N189="základní",J189,0)</f>
        <v>0</v>
      </c>
      <c r="BF189" s="225">
        <f>IF(N189="snížená",J189,0)</f>
        <v>0</v>
      </c>
      <c r="BG189" s="225">
        <f>IF(N189="zákl. přenesená",J189,0)</f>
        <v>0</v>
      </c>
      <c r="BH189" s="225">
        <f>IF(N189="sníž. přenesená",J189,0)</f>
        <v>0</v>
      </c>
      <c r="BI189" s="225">
        <f>IF(N189="nulová",J189,0)</f>
        <v>0</v>
      </c>
      <c r="BJ189" s="16" t="s">
        <v>79</v>
      </c>
      <c r="BK189" s="225">
        <f>ROUND(I189*H189,2)</f>
        <v>0</v>
      </c>
      <c r="BL189" s="16" t="s">
        <v>217</v>
      </c>
      <c r="BM189" s="224" t="s">
        <v>373</v>
      </c>
    </row>
    <row r="190" s="2" customFormat="1" ht="24.15" customHeight="1">
      <c r="A190" s="37"/>
      <c r="B190" s="38"/>
      <c r="C190" s="212" t="s">
        <v>374</v>
      </c>
      <c r="D190" s="212" t="s">
        <v>141</v>
      </c>
      <c r="E190" s="213" t="s">
        <v>375</v>
      </c>
      <c r="F190" s="214" t="s">
        <v>376</v>
      </c>
      <c r="G190" s="215" t="s">
        <v>144</v>
      </c>
      <c r="H190" s="216">
        <v>5.6959999999999997</v>
      </c>
      <c r="I190" s="217"/>
      <c r="J190" s="218">
        <f>ROUND(I190*H190,2)</f>
        <v>0</v>
      </c>
      <c r="K190" s="219"/>
      <c r="L190" s="43"/>
      <c r="M190" s="220" t="s">
        <v>19</v>
      </c>
      <c r="N190" s="221" t="s">
        <v>43</v>
      </c>
      <c r="O190" s="83"/>
      <c r="P190" s="222">
        <f>O190*H190</f>
        <v>0</v>
      </c>
      <c r="Q190" s="222">
        <v>0.00024000000000000001</v>
      </c>
      <c r="R190" s="222">
        <f>Q190*H190</f>
        <v>0.0013670399999999999</v>
      </c>
      <c r="S190" s="222">
        <v>0</v>
      </c>
      <c r="T190" s="223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24" t="s">
        <v>217</v>
      </c>
      <c r="AT190" s="224" t="s">
        <v>141</v>
      </c>
      <c r="AU190" s="224" t="s">
        <v>81</v>
      </c>
      <c r="AY190" s="16" t="s">
        <v>139</v>
      </c>
      <c r="BE190" s="225">
        <f>IF(N190="základní",J190,0)</f>
        <v>0</v>
      </c>
      <c r="BF190" s="225">
        <f>IF(N190="snížená",J190,0)</f>
        <v>0</v>
      </c>
      <c r="BG190" s="225">
        <f>IF(N190="zákl. přenesená",J190,0)</f>
        <v>0</v>
      </c>
      <c r="BH190" s="225">
        <f>IF(N190="sníž. přenesená",J190,0)</f>
        <v>0</v>
      </c>
      <c r="BI190" s="225">
        <f>IF(N190="nulová",J190,0)</f>
        <v>0</v>
      </c>
      <c r="BJ190" s="16" t="s">
        <v>79</v>
      </c>
      <c r="BK190" s="225">
        <f>ROUND(I190*H190,2)</f>
        <v>0</v>
      </c>
      <c r="BL190" s="16" t="s">
        <v>217</v>
      </c>
      <c r="BM190" s="224" t="s">
        <v>377</v>
      </c>
    </row>
    <row r="191" s="2" customFormat="1">
      <c r="A191" s="37"/>
      <c r="B191" s="38"/>
      <c r="C191" s="39"/>
      <c r="D191" s="226" t="s">
        <v>147</v>
      </c>
      <c r="E191" s="39"/>
      <c r="F191" s="227" t="s">
        <v>378</v>
      </c>
      <c r="G191" s="39"/>
      <c r="H191" s="39"/>
      <c r="I191" s="228"/>
      <c r="J191" s="39"/>
      <c r="K191" s="39"/>
      <c r="L191" s="43"/>
      <c r="M191" s="229"/>
      <c r="N191" s="230"/>
      <c r="O191" s="83"/>
      <c r="P191" s="83"/>
      <c r="Q191" s="83"/>
      <c r="R191" s="83"/>
      <c r="S191" s="83"/>
      <c r="T191" s="84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T191" s="16" t="s">
        <v>147</v>
      </c>
      <c r="AU191" s="16" t="s">
        <v>81</v>
      </c>
    </row>
    <row r="192" s="2" customFormat="1" ht="16.5" customHeight="1">
      <c r="A192" s="37"/>
      <c r="B192" s="38"/>
      <c r="C192" s="231" t="s">
        <v>379</v>
      </c>
      <c r="D192" s="231" t="s">
        <v>253</v>
      </c>
      <c r="E192" s="232" t="s">
        <v>371</v>
      </c>
      <c r="F192" s="233" t="s">
        <v>372</v>
      </c>
      <c r="G192" s="234" t="s">
        <v>144</v>
      </c>
      <c r="H192" s="235">
        <v>6.1520000000000001</v>
      </c>
      <c r="I192" s="236"/>
      <c r="J192" s="237">
        <f>ROUND(I192*H192,2)</f>
        <v>0</v>
      </c>
      <c r="K192" s="238"/>
      <c r="L192" s="239"/>
      <c r="M192" s="240" t="s">
        <v>19</v>
      </c>
      <c r="N192" s="241" t="s">
        <v>43</v>
      </c>
      <c r="O192" s="83"/>
      <c r="P192" s="222">
        <f>O192*H192</f>
        <v>0</v>
      </c>
      <c r="Q192" s="222">
        <v>0.062399999999999997</v>
      </c>
      <c r="R192" s="222">
        <f>Q192*H192</f>
        <v>0.38388479999999997</v>
      </c>
      <c r="S192" s="222">
        <v>0</v>
      </c>
      <c r="T192" s="223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24" t="s">
        <v>298</v>
      </c>
      <c r="AT192" s="224" t="s">
        <v>253</v>
      </c>
      <c r="AU192" s="224" t="s">
        <v>81</v>
      </c>
      <c r="AY192" s="16" t="s">
        <v>139</v>
      </c>
      <c r="BE192" s="225">
        <f>IF(N192="základní",J192,0)</f>
        <v>0</v>
      </c>
      <c r="BF192" s="225">
        <f>IF(N192="snížená",J192,0)</f>
        <v>0</v>
      </c>
      <c r="BG192" s="225">
        <f>IF(N192="zákl. přenesená",J192,0)</f>
        <v>0</v>
      </c>
      <c r="BH192" s="225">
        <f>IF(N192="sníž. přenesená",J192,0)</f>
        <v>0</v>
      </c>
      <c r="BI192" s="225">
        <f>IF(N192="nulová",J192,0)</f>
        <v>0</v>
      </c>
      <c r="BJ192" s="16" t="s">
        <v>79</v>
      </c>
      <c r="BK192" s="225">
        <f>ROUND(I192*H192,2)</f>
        <v>0</v>
      </c>
      <c r="BL192" s="16" t="s">
        <v>217</v>
      </c>
      <c r="BM192" s="224" t="s">
        <v>380</v>
      </c>
    </row>
    <row r="193" s="2" customFormat="1" ht="24.15" customHeight="1">
      <c r="A193" s="37"/>
      <c r="B193" s="38"/>
      <c r="C193" s="212" t="s">
        <v>381</v>
      </c>
      <c r="D193" s="212" t="s">
        <v>141</v>
      </c>
      <c r="E193" s="213" t="s">
        <v>382</v>
      </c>
      <c r="F193" s="214" t="s">
        <v>383</v>
      </c>
      <c r="G193" s="215" t="s">
        <v>144</v>
      </c>
      <c r="H193" s="216">
        <v>27.457000000000001</v>
      </c>
      <c r="I193" s="217"/>
      <c r="J193" s="218">
        <f>ROUND(I193*H193,2)</f>
        <v>0</v>
      </c>
      <c r="K193" s="219"/>
      <c r="L193" s="43"/>
      <c r="M193" s="220" t="s">
        <v>19</v>
      </c>
      <c r="N193" s="221" t="s">
        <v>43</v>
      </c>
      <c r="O193" s="83"/>
      <c r="P193" s="222">
        <f>O193*H193</f>
        <v>0</v>
      </c>
      <c r="Q193" s="222">
        <v>0</v>
      </c>
      <c r="R193" s="222">
        <f>Q193*H193</f>
        <v>0</v>
      </c>
      <c r="S193" s="222">
        <v>0</v>
      </c>
      <c r="T193" s="223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24" t="s">
        <v>217</v>
      </c>
      <c r="AT193" s="224" t="s">
        <v>141</v>
      </c>
      <c r="AU193" s="224" t="s">
        <v>81</v>
      </c>
      <c r="AY193" s="16" t="s">
        <v>139</v>
      </c>
      <c r="BE193" s="225">
        <f>IF(N193="základní",J193,0)</f>
        <v>0</v>
      </c>
      <c r="BF193" s="225">
        <f>IF(N193="snížená",J193,0)</f>
        <v>0</v>
      </c>
      <c r="BG193" s="225">
        <f>IF(N193="zákl. přenesená",J193,0)</f>
        <v>0</v>
      </c>
      <c r="BH193" s="225">
        <f>IF(N193="sníž. přenesená",J193,0)</f>
        <v>0</v>
      </c>
      <c r="BI193" s="225">
        <f>IF(N193="nulová",J193,0)</f>
        <v>0</v>
      </c>
      <c r="BJ193" s="16" t="s">
        <v>79</v>
      </c>
      <c r="BK193" s="225">
        <f>ROUND(I193*H193,2)</f>
        <v>0</v>
      </c>
      <c r="BL193" s="16" t="s">
        <v>217</v>
      </c>
      <c r="BM193" s="224" t="s">
        <v>384</v>
      </c>
    </row>
    <row r="194" s="2" customFormat="1">
      <c r="A194" s="37"/>
      <c r="B194" s="38"/>
      <c r="C194" s="39"/>
      <c r="D194" s="226" t="s">
        <v>147</v>
      </c>
      <c r="E194" s="39"/>
      <c r="F194" s="227" t="s">
        <v>385</v>
      </c>
      <c r="G194" s="39"/>
      <c r="H194" s="39"/>
      <c r="I194" s="228"/>
      <c r="J194" s="39"/>
      <c r="K194" s="39"/>
      <c r="L194" s="43"/>
      <c r="M194" s="229"/>
      <c r="N194" s="230"/>
      <c r="O194" s="83"/>
      <c r="P194" s="83"/>
      <c r="Q194" s="83"/>
      <c r="R194" s="83"/>
      <c r="S194" s="83"/>
      <c r="T194" s="84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T194" s="16" t="s">
        <v>147</v>
      </c>
      <c r="AU194" s="16" t="s">
        <v>81</v>
      </c>
    </row>
    <row r="195" s="2" customFormat="1" ht="24.15" customHeight="1">
      <c r="A195" s="37"/>
      <c r="B195" s="38"/>
      <c r="C195" s="212" t="s">
        <v>386</v>
      </c>
      <c r="D195" s="212" t="s">
        <v>141</v>
      </c>
      <c r="E195" s="213" t="s">
        <v>387</v>
      </c>
      <c r="F195" s="214" t="s">
        <v>388</v>
      </c>
      <c r="G195" s="215" t="s">
        <v>144</v>
      </c>
      <c r="H195" s="216">
        <v>27.457000000000001</v>
      </c>
      <c r="I195" s="217"/>
      <c r="J195" s="218">
        <f>ROUND(I195*H195,2)</f>
        <v>0</v>
      </c>
      <c r="K195" s="219"/>
      <c r="L195" s="43"/>
      <c r="M195" s="220" t="s">
        <v>19</v>
      </c>
      <c r="N195" s="221" t="s">
        <v>43</v>
      </c>
      <c r="O195" s="83"/>
      <c r="P195" s="222">
        <f>O195*H195</f>
        <v>0</v>
      </c>
      <c r="Q195" s="222">
        <v>0</v>
      </c>
      <c r="R195" s="222">
        <f>Q195*H195</f>
        <v>0</v>
      </c>
      <c r="S195" s="222">
        <v>0</v>
      </c>
      <c r="T195" s="223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24" t="s">
        <v>217</v>
      </c>
      <c r="AT195" s="224" t="s">
        <v>141</v>
      </c>
      <c r="AU195" s="224" t="s">
        <v>81</v>
      </c>
      <c r="AY195" s="16" t="s">
        <v>139</v>
      </c>
      <c r="BE195" s="225">
        <f>IF(N195="základní",J195,0)</f>
        <v>0</v>
      </c>
      <c r="BF195" s="225">
        <f>IF(N195="snížená",J195,0)</f>
        <v>0</v>
      </c>
      <c r="BG195" s="225">
        <f>IF(N195="zákl. přenesená",J195,0)</f>
        <v>0</v>
      </c>
      <c r="BH195" s="225">
        <f>IF(N195="sníž. přenesená",J195,0)</f>
        <v>0</v>
      </c>
      <c r="BI195" s="225">
        <f>IF(N195="nulová",J195,0)</f>
        <v>0</v>
      </c>
      <c r="BJ195" s="16" t="s">
        <v>79</v>
      </c>
      <c r="BK195" s="225">
        <f>ROUND(I195*H195,2)</f>
        <v>0</v>
      </c>
      <c r="BL195" s="16" t="s">
        <v>217</v>
      </c>
      <c r="BM195" s="224" t="s">
        <v>389</v>
      </c>
    </row>
    <row r="196" s="2" customFormat="1">
      <c r="A196" s="37"/>
      <c r="B196" s="38"/>
      <c r="C196" s="39"/>
      <c r="D196" s="226" t="s">
        <v>147</v>
      </c>
      <c r="E196" s="39"/>
      <c r="F196" s="227" t="s">
        <v>390</v>
      </c>
      <c r="G196" s="39"/>
      <c r="H196" s="39"/>
      <c r="I196" s="228"/>
      <c r="J196" s="39"/>
      <c r="K196" s="39"/>
      <c r="L196" s="43"/>
      <c r="M196" s="229"/>
      <c r="N196" s="230"/>
      <c r="O196" s="83"/>
      <c r="P196" s="83"/>
      <c r="Q196" s="83"/>
      <c r="R196" s="83"/>
      <c r="S196" s="83"/>
      <c r="T196" s="84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T196" s="16" t="s">
        <v>147</v>
      </c>
      <c r="AU196" s="16" t="s">
        <v>81</v>
      </c>
    </row>
    <row r="197" s="2" customFormat="1" ht="24.15" customHeight="1">
      <c r="A197" s="37"/>
      <c r="B197" s="38"/>
      <c r="C197" s="212" t="s">
        <v>391</v>
      </c>
      <c r="D197" s="212" t="s">
        <v>141</v>
      </c>
      <c r="E197" s="213" t="s">
        <v>392</v>
      </c>
      <c r="F197" s="214" t="s">
        <v>393</v>
      </c>
      <c r="G197" s="215" t="s">
        <v>225</v>
      </c>
      <c r="H197" s="216">
        <v>1.857</v>
      </c>
      <c r="I197" s="217"/>
      <c r="J197" s="218">
        <f>ROUND(I197*H197,2)</f>
        <v>0</v>
      </c>
      <c r="K197" s="219"/>
      <c r="L197" s="43"/>
      <c r="M197" s="220" t="s">
        <v>19</v>
      </c>
      <c r="N197" s="221" t="s">
        <v>43</v>
      </c>
      <c r="O197" s="83"/>
      <c r="P197" s="222">
        <f>O197*H197</f>
        <v>0</v>
      </c>
      <c r="Q197" s="222">
        <v>0</v>
      </c>
      <c r="R197" s="222">
        <f>Q197*H197</f>
        <v>0</v>
      </c>
      <c r="S197" s="222">
        <v>0</v>
      </c>
      <c r="T197" s="223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24" t="s">
        <v>217</v>
      </c>
      <c r="AT197" s="224" t="s">
        <v>141</v>
      </c>
      <c r="AU197" s="224" t="s">
        <v>81</v>
      </c>
      <c r="AY197" s="16" t="s">
        <v>139</v>
      </c>
      <c r="BE197" s="225">
        <f>IF(N197="základní",J197,0)</f>
        <v>0</v>
      </c>
      <c r="BF197" s="225">
        <f>IF(N197="snížená",J197,0)</f>
        <v>0</v>
      </c>
      <c r="BG197" s="225">
        <f>IF(N197="zákl. přenesená",J197,0)</f>
        <v>0</v>
      </c>
      <c r="BH197" s="225">
        <f>IF(N197="sníž. přenesená",J197,0)</f>
        <v>0</v>
      </c>
      <c r="BI197" s="225">
        <f>IF(N197="nulová",J197,0)</f>
        <v>0</v>
      </c>
      <c r="BJ197" s="16" t="s">
        <v>79</v>
      </c>
      <c r="BK197" s="225">
        <f>ROUND(I197*H197,2)</f>
        <v>0</v>
      </c>
      <c r="BL197" s="16" t="s">
        <v>217</v>
      </c>
      <c r="BM197" s="224" t="s">
        <v>394</v>
      </c>
    </row>
    <row r="198" s="2" customFormat="1">
      <c r="A198" s="37"/>
      <c r="B198" s="38"/>
      <c r="C198" s="39"/>
      <c r="D198" s="226" t="s">
        <v>147</v>
      </c>
      <c r="E198" s="39"/>
      <c r="F198" s="227" t="s">
        <v>395</v>
      </c>
      <c r="G198" s="39"/>
      <c r="H198" s="39"/>
      <c r="I198" s="228"/>
      <c r="J198" s="39"/>
      <c r="K198" s="39"/>
      <c r="L198" s="43"/>
      <c r="M198" s="229"/>
      <c r="N198" s="230"/>
      <c r="O198" s="83"/>
      <c r="P198" s="83"/>
      <c r="Q198" s="83"/>
      <c r="R198" s="83"/>
      <c r="S198" s="83"/>
      <c r="T198" s="84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T198" s="16" t="s">
        <v>147</v>
      </c>
      <c r="AU198" s="16" t="s">
        <v>81</v>
      </c>
    </row>
    <row r="199" s="12" customFormat="1" ht="22.8" customHeight="1">
      <c r="A199" s="12"/>
      <c r="B199" s="196"/>
      <c r="C199" s="197"/>
      <c r="D199" s="198" t="s">
        <v>71</v>
      </c>
      <c r="E199" s="210" t="s">
        <v>396</v>
      </c>
      <c r="F199" s="210" t="s">
        <v>397</v>
      </c>
      <c r="G199" s="197"/>
      <c r="H199" s="197"/>
      <c r="I199" s="200"/>
      <c r="J199" s="211">
        <f>BK199</f>
        <v>0</v>
      </c>
      <c r="K199" s="197"/>
      <c r="L199" s="202"/>
      <c r="M199" s="203"/>
      <c r="N199" s="204"/>
      <c r="O199" s="204"/>
      <c r="P199" s="205">
        <f>SUM(P200:P211)</f>
        <v>0</v>
      </c>
      <c r="Q199" s="204"/>
      <c r="R199" s="205">
        <f>SUM(R200:R211)</f>
        <v>0.044550000000000006</v>
      </c>
      <c r="S199" s="204"/>
      <c r="T199" s="206">
        <f>SUM(T200:T211)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07" t="s">
        <v>81</v>
      </c>
      <c r="AT199" s="208" t="s">
        <v>71</v>
      </c>
      <c r="AU199" s="208" t="s">
        <v>79</v>
      </c>
      <c r="AY199" s="207" t="s">
        <v>139</v>
      </c>
      <c r="BK199" s="209">
        <f>SUM(BK200:BK211)</f>
        <v>0</v>
      </c>
    </row>
    <row r="200" s="2" customFormat="1" ht="24.15" customHeight="1">
      <c r="A200" s="37"/>
      <c r="B200" s="38"/>
      <c r="C200" s="212" t="s">
        <v>398</v>
      </c>
      <c r="D200" s="212" t="s">
        <v>141</v>
      </c>
      <c r="E200" s="213" t="s">
        <v>399</v>
      </c>
      <c r="F200" s="214" t="s">
        <v>400</v>
      </c>
      <c r="G200" s="215" t="s">
        <v>323</v>
      </c>
      <c r="H200" s="216">
        <v>27</v>
      </c>
      <c r="I200" s="217"/>
      <c r="J200" s="218">
        <f>ROUND(I200*H200,2)</f>
        <v>0</v>
      </c>
      <c r="K200" s="219"/>
      <c r="L200" s="43"/>
      <c r="M200" s="220" t="s">
        <v>19</v>
      </c>
      <c r="N200" s="221" t="s">
        <v>43</v>
      </c>
      <c r="O200" s="83"/>
      <c r="P200" s="222">
        <f>O200*H200</f>
        <v>0</v>
      </c>
      <c r="Q200" s="222">
        <v>0</v>
      </c>
      <c r="R200" s="222">
        <f>Q200*H200</f>
        <v>0</v>
      </c>
      <c r="S200" s="222">
        <v>0</v>
      </c>
      <c r="T200" s="223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24" t="s">
        <v>217</v>
      </c>
      <c r="AT200" s="224" t="s">
        <v>141</v>
      </c>
      <c r="AU200" s="224" t="s">
        <v>81</v>
      </c>
      <c r="AY200" s="16" t="s">
        <v>139</v>
      </c>
      <c r="BE200" s="225">
        <f>IF(N200="základní",J200,0)</f>
        <v>0</v>
      </c>
      <c r="BF200" s="225">
        <f>IF(N200="snížená",J200,0)</f>
        <v>0</v>
      </c>
      <c r="BG200" s="225">
        <f>IF(N200="zákl. přenesená",J200,0)</f>
        <v>0</v>
      </c>
      <c r="BH200" s="225">
        <f>IF(N200="sníž. přenesená",J200,0)</f>
        <v>0</v>
      </c>
      <c r="BI200" s="225">
        <f>IF(N200="nulová",J200,0)</f>
        <v>0</v>
      </c>
      <c r="BJ200" s="16" t="s">
        <v>79</v>
      </c>
      <c r="BK200" s="225">
        <f>ROUND(I200*H200,2)</f>
        <v>0</v>
      </c>
      <c r="BL200" s="16" t="s">
        <v>217</v>
      </c>
      <c r="BM200" s="224" t="s">
        <v>401</v>
      </c>
    </row>
    <row r="201" s="2" customFormat="1">
      <c r="A201" s="37"/>
      <c r="B201" s="38"/>
      <c r="C201" s="39"/>
      <c r="D201" s="226" t="s">
        <v>147</v>
      </c>
      <c r="E201" s="39"/>
      <c r="F201" s="227" t="s">
        <v>402</v>
      </c>
      <c r="G201" s="39"/>
      <c r="H201" s="39"/>
      <c r="I201" s="228"/>
      <c r="J201" s="39"/>
      <c r="K201" s="39"/>
      <c r="L201" s="43"/>
      <c r="M201" s="229"/>
      <c r="N201" s="230"/>
      <c r="O201" s="83"/>
      <c r="P201" s="83"/>
      <c r="Q201" s="83"/>
      <c r="R201" s="83"/>
      <c r="S201" s="83"/>
      <c r="T201" s="84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6" t="s">
        <v>147</v>
      </c>
      <c r="AU201" s="16" t="s">
        <v>81</v>
      </c>
    </row>
    <row r="202" s="2" customFormat="1" ht="16.5" customHeight="1">
      <c r="A202" s="37"/>
      <c r="B202" s="38"/>
      <c r="C202" s="231" t="s">
        <v>403</v>
      </c>
      <c r="D202" s="231" t="s">
        <v>253</v>
      </c>
      <c r="E202" s="232" t="s">
        <v>404</v>
      </c>
      <c r="F202" s="233" t="s">
        <v>405</v>
      </c>
      <c r="G202" s="234" t="s">
        <v>256</v>
      </c>
      <c r="H202" s="235">
        <v>27</v>
      </c>
      <c r="I202" s="236"/>
      <c r="J202" s="237">
        <f>ROUND(I202*H202,2)</f>
        <v>0</v>
      </c>
      <c r="K202" s="238"/>
      <c r="L202" s="239"/>
      <c r="M202" s="240" t="s">
        <v>19</v>
      </c>
      <c r="N202" s="241" t="s">
        <v>43</v>
      </c>
      <c r="O202" s="83"/>
      <c r="P202" s="222">
        <f>O202*H202</f>
        <v>0</v>
      </c>
      <c r="Q202" s="222">
        <v>0.001</v>
      </c>
      <c r="R202" s="222">
        <f>Q202*H202</f>
        <v>0.027</v>
      </c>
      <c r="S202" s="222">
        <v>0</v>
      </c>
      <c r="T202" s="223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24" t="s">
        <v>298</v>
      </c>
      <c r="AT202" s="224" t="s">
        <v>253</v>
      </c>
      <c r="AU202" s="224" t="s">
        <v>81</v>
      </c>
      <c r="AY202" s="16" t="s">
        <v>139</v>
      </c>
      <c r="BE202" s="225">
        <f>IF(N202="základní",J202,0)</f>
        <v>0</v>
      </c>
      <c r="BF202" s="225">
        <f>IF(N202="snížená",J202,0)</f>
        <v>0</v>
      </c>
      <c r="BG202" s="225">
        <f>IF(N202="zákl. přenesená",J202,0)</f>
        <v>0</v>
      </c>
      <c r="BH202" s="225">
        <f>IF(N202="sníž. přenesená",J202,0)</f>
        <v>0</v>
      </c>
      <c r="BI202" s="225">
        <f>IF(N202="nulová",J202,0)</f>
        <v>0</v>
      </c>
      <c r="BJ202" s="16" t="s">
        <v>79</v>
      </c>
      <c r="BK202" s="225">
        <f>ROUND(I202*H202,2)</f>
        <v>0</v>
      </c>
      <c r="BL202" s="16" t="s">
        <v>217</v>
      </c>
      <c r="BM202" s="224" t="s">
        <v>406</v>
      </c>
    </row>
    <row r="203" s="2" customFormat="1" ht="24.15" customHeight="1">
      <c r="A203" s="37"/>
      <c r="B203" s="38"/>
      <c r="C203" s="212" t="s">
        <v>407</v>
      </c>
      <c r="D203" s="212" t="s">
        <v>141</v>
      </c>
      <c r="E203" s="213" t="s">
        <v>408</v>
      </c>
      <c r="F203" s="214" t="s">
        <v>409</v>
      </c>
      <c r="G203" s="215" t="s">
        <v>323</v>
      </c>
      <c r="H203" s="216">
        <v>15</v>
      </c>
      <c r="I203" s="217"/>
      <c r="J203" s="218">
        <f>ROUND(I203*H203,2)</f>
        <v>0</v>
      </c>
      <c r="K203" s="219"/>
      <c r="L203" s="43"/>
      <c r="M203" s="220" t="s">
        <v>19</v>
      </c>
      <c r="N203" s="221" t="s">
        <v>43</v>
      </c>
      <c r="O203" s="83"/>
      <c r="P203" s="222">
        <f>O203*H203</f>
        <v>0</v>
      </c>
      <c r="Q203" s="222">
        <v>0</v>
      </c>
      <c r="R203" s="222">
        <f>Q203*H203</f>
        <v>0</v>
      </c>
      <c r="S203" s="222">
        <v>0</v>
      </c>
      <c r="T203" s="223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24" t="s">
        <v>217</v>
      </c>
      <c r="AT203" s="224" t="s">
        <v>141</v>
      </c>
      <c r="AU203" s="224" t="s">
        <v>81</v>
      </c>
      <c r="AY203" s="16" t="s">
        <v>139</v>
      </c>
      <c r="BE203" s="225">
        <f>IF(N203="základní",J203,0)</f>
        <v>0</v>
      </c>
      <c r="BF203" s="225">
        <f>IF(N203="snížená",J203,0)</f>
        <v>0</v>
      </c>
      <c r="BG203" s="225">
        <f>IF(N203="zákl. přenesená",J203,0)</f>
        <v>0</v>
      </c>
      <c r="BH203" s="225">
        <f>IF(N203="sníž. přenesená",J203,0)</f>
        <v>0</v>
      </c>
      <c r="BI203" s="225">
        <f>IF(N203="nulová",J203,0)</f>
        <v>0</v>
      </c>
      <c r="BJ203" s="16" t="s">
        <v>79</v>
      </c>
      <c r="BK203" s="225">
        <f>ROUND(I203*H203,2)</f>
        <v>0</v>
      </c>
      <c r="BL203" s="16" t="s">
        <v>217</v>
      </c>
      <c r="BM203" s="224" t="s">
        <v>410</v>
      </c>
    </row>
    <row r="204" s="2" customFormat="1">
      <c r="A204" s="37"/>
      <c r="B204" s="38"/>
      <c r="C204" s="39"/>
      <c r="D204" s="226" t="s">
        <v>147</v>
      </c>
      <c r="E204" s="39"/>
      <c r="F204" s="227" t="s">
        <v>411</v>
      </c>
      <c r="G204" s="39"/>
      <c r="H204" s="39"/>
      <c r="I204" s="228"/>
      <c r="J204" s="39"/>
      <c r="K204" s="39"/>
      <c r="L204" s="43"/>
      <c r="M204" s="229"/>
      <c r="N204" s="230"/>
      <c r="O204" s="83"/>
      <c r="P204" s="83"/>
      <c r="Q204" s="83"/>
      <c r="R204" s="83"/>
      <c r="S204" s="83"/>
      <c r="T204" s="84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T204" s="16" t="s">
        <v>147</v>
      </c>
      <c r="AU204" s="16" t="s">
        <v>81</v>
      </c>
    </row>
    <row r="205" s="2" customFormat="1" ht="16.5" customHeight="1">
      <c r="A205" s="37"/>
      <c r="B205" s="38"/>
      <c r="C205" s="231" t="s">
        <v>412</v>
      </c>
      <c r="D205" s="231" t="s">
        <v>253</v>
      </c>
      <c r="E205" s="232" t="s">
        <v>413</v>
      </c>
      <c r="F205" s="233" t="s">
        <v>414</v>
      </c>
      <c r="G205" s="234" t="s">
        <v>256</v>
      </c>
      <c r="H205" s="235">
        <v>12.75</v>
      </c>
      <c r="I205" s="236"/>
      <c r="J205" s="237">
        <f>ROUND(I205*H205,2)</f>
        <v>0</v>
      </c>
      <c r="K205" s="238"/>
      <c r="L205" s="239"/>
      <c r="M205" s="240" t="s">
        <v>19</v>
      </c>
      <c r="N205" s="241" t="s">
        <v>43</v>
      </c>
      <c r="O205" s="83"/>
      <c r="P205" s="222">
        <f>O205*H205</f>
        <v>0</v>
      </c>
      <c r="Q205" s="222">
        <v>0.001</v>
      </c>
      <c r="R205" s="222">
        <f>Q205*H205</f>
        <v>0.012750000000000001</v>
      </c>
      <c r="S205" s="222">
        <v>0</v>
      </c>
      <c r="T205" s="223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24" t="s">
        <v>298</v>
      </c>
      <c r="AT205" s="224" t="s">
        <v>253</v>
      </c>
      <c r="AU205" s="224" t="s">
        <v>81</v>
      </c>
      <c r="AY205" s="16" t="s">
        <v>139</v>
      </c>
      <c r="BE205" s="225">
        <f>IF(N205="základní",J205,0)</f>
        <v>0</v>
      </c>
      <c r="BF205" s="225">
        <f>IF(N205="snížená",J205,0)</f>
        <v>0</v>
      </c>
      <c r="BG205" s="225">
        <f>IF(N205="zákl. přenesená",J205,0)</f>
        <v>0</v>
      </c>
      <c r="BH205" s="225">
        <f>IF(N205="sníž. přenesená",J205,0)</f>
        <v>0</v>
      </c>
      <c r="BI205" s="225">
        <f>IF(N205="nulová",J205,0)</f>
        <v>0</v>
      </c>
      <c r="BJ205" s="16" t="s">
        <v>79</v>
      </c>
      <c r="BK205" s="225">
        <f>ROUND(I205*H205,2)</f>
        <v>0</v>
      </c>
      <c r="BL205" s="16" t="s">
        <v>217</v>
      </c>
      <c r="BM205" s="224" t="s">
        <v>415</v>
      </c>
    </row>
    <row r="206" s="2" customFormat="1" ht="16.5" customHeight="1">
      <c r="A206" s="37"/>
      <c r="B206" s="38"/>
      <c r="C206" s="212" t="s">
        <v>416</v>
      </c>
      <c r="D206" s="212" t="s">
        <v>141</v>
      </c>
      <c r="E206" s="213" t="s">
        <v>417</v>
      </c>
      <c r="F206" s="214" t="s">
        <v>418</v>
      </c>
      <c r="G206" s="215" t="s">
        <v>344</v>
      </c>
      <c r="H206" s="216">
        <v>10</v>
      </c>
      <c r="I206" s="217"/>
      <c r="J206" s="218">
        <f>ROUND(I206*H206,2)</f>
        <v>0</v>
      </c>
      <c r="K206" s="219"/>
      <c r="L206" s="43"/>
      <c r="M206" s="220" t="s">
        <v>19</v>
      </c>
      <c r="N206" s="221" t="s">
        <v>43</v>
      </c>
      <c r="O206" s="83"/>
      <c r="P206" s="222">
        <f>O206*H206</f>
        <v>0</v>
      </c>
      <c r="Q206" s="222">
        <v>0</v>
      </c>
      <c r="R206" s="222">
        <f>Q206*H206</f>
        <v>0</v>
      </c>
      <c r="S206" s="222">
        <v>0</v>
      </c>
      <c r="T206" s="223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24" t="s">
        <v>217</v>
      </c>
      <c r="AT206" s="224" t="s">
        <v>141</v>
      </c>
      <c r="AU206" s="224" t="s">
        <v>81</v>
      </c>
      <c r="AY206" s="16" t="s">
        <v>139</v>
      </c>
      <c r="BE206" s="225">
        <f>IF(N206="základní",J206,0)</f>
        <v>0</v>
      </c>
      <c r="BF206" s="225">
        <f>IF(N206="snížená",J206,0)</f>
        <v>0</v>
      </c>
      <c r="BG206" s="225">
        <f>IF(N206="zákl. přenesená",J206,0)</f>
        <v>0</v>
      </c>
      <c r="BH206" s="225">
        <f>IF(N206="sníž. přenesená",J206,0)</f>
        <v>0</v>
      </c>
      <c r="BI206" s="225">
        <f>IF(N206="nulová",J206,0)</f>
        <v>0</v>
      </c>
      <c r="BJ206" s="16" t="s">
        <v>79</v>
      </c>
      <c r="BK206" s="225">
        <f>ROUND(I206*H206,2)</f>
        <v>0</v>
      </c>
      <c r="BL206" s="16" t="s">
        <v>217</v>
      </c>
      <c r="BM206" s="224" t="s">
        <v>419</v>
      </c>
    </row>
    <row r="207" s="2" customFormat="1">
      <c r="A207" s="37"/>
      <c r="B207" s="38"/>
      <c r="C207" s="39"/>
      <c r="D207" s="226" t="s">
        <v>147</v>
      </c>
      <c r="E207" s="39"/>
      <c r="F207" s="227" t="s">
        <v>420</v>
      </c>
      <c r="G207" s="39"/>
      <c r="H207" s="39"/>
      <c r="I207" s="228"/>
      <c r="J207" s="39"/>
      <c r="K207" s="39"/>
      <c r="L207" s="43"/>
      <c r="M207" s="229"/>
      <c r="N207" s="230"/>
      <c r="O207" s="83"/>
      <c r="P207" s="83"/>
      <c r="Q207" s="83"/>
      <c r="R207" s="83"/>
      <c r="S207" s="83"/>
      <c r="T207" s="84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T207" s="16" t="s">
        <v>147</v>
      </c>
      <c r="AU207" s="16" t="s">
        <v>81</v>
      </c>
    </row>
    <row r="208" s="2" customFormat="1" ht="16.5" customHeight="1">
      <c r="A208" s="37"/>
      <c r="B208" s="38"/>
      <c r="C208" s="231" t="s">
        <v>421</v>
      </c>
      <c r="D208" s="231" t="s">
        <v>253</v>
      </c>
      <c r="E208" s="232" t="s">
        <v>422</v>
      </c>
      <c r="F208" s="233" t="s">
        <v>423</v>
      </c>
      <c r="G208" s="234" t="s">
        <v>344</v>
      </c>
      <c r="H208" s="235">
        <v>5</v>
      </c>
      <c r="I208" s="236"/>
      <c r="J208" s="237">
        <f>ROUND(I208*H208,2)</f>
        <v>0</v>
      </c>
      <c r="K208" s="238"/>
      <c r="L208" s="239"/>
      <c r="M208" s="240" t="s">
        <v>19</v>
      </c>
      <c r="N208" s="241" t="s">
        <v>43</v>
      </c>
      <c r="O208" s="83"/>
      <c r="P208" s="222">
        <f>O208*H208</f>
        <v>0</v>
      </c>
      <c r="Q208" s="222">
        <v>0.00025999999999999998</v>
      </c>
      <c r="R208" s="222">
        <f>Q208*H208</f>
        <v>0.0012999999999999999</v>
      </c>
      <c r="S208" s="222">
        <v>0</v>
      </c>
      <c r="T208" s="223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24" t="s">
        <v>298</v>
      </c>
      <c r="AT208" s="224" t="s">
        <v>253</v>
      </c>
      <c r="AU208" s="224" t="s">
        <v>81</v>
      </c>
      <c r="AY208" s="16" t="s">
        <v>139</v>
      </c>
      <c r="BE208" s="225">
        <f>IF(N208="základní",J208,0)</f>
        <v>0</v>
      </c>
      <c r="BF208" s="225">
        <f>IF(N208="snížená",J208,0)</f>
        <v>0</v>
      </c>
      <c r="BG208" s="225">
        <f>IF(N208="zákl. přenesená",J208,0)</f>
        <v>0</v>
      </c>
      <c r="BH208" s="225">
        <f>IF(N208="sníž. přenesená",J208,0)</f>
        <v>0</v>
      </c>
      <c r="BI208" s="225">
        <f>IF(N208="nulová",J208,0)</f>
        <v>0</v>
      </c>
      <c r="BJ208" s="16" t="s">
        <v>79</v>
      </c>
      <c r="BK208" s="225">
        <f>ROUND(I208*H208,2)</f>
        <v>0</v>
      </c>
      <c r="BL208" s="16" t="s">
        <v>217</v>
      </c>
      <c r="BM208" s="224" t="s">
        <v>424</v>
      </c>
    </row>
    <row r="209" s="2" customFormat="1" ht="16.5" customHeight="1">
      <c r="A209" s="37"/>
      <c r="B209" s="38"/>
      <c r="C209" s="231" t="s">
        <v>425</v>
      </c>
      <c r="D209" s="231" t="s">
        <v>253</v>
      </c>
      <c r="E209" s="232" t="s">
        <v>426</v>
      </c>
      <c r="F209" s="233" t="s">
        <v>427</v>
      </c>
      <c r="G209" s="234" t="s">
        <v>344</v>
      </c>
      <c r="H209" s="235">
        <v>5</v>
      </c>
      <c r="I209" s="236"/>
      <c r="J209" s="237">
        <f>ROUND(I209*H209,2)</f>
        <v>0</v>
      </c>
      <c r="K209" s="238"/>
      <c r="L209" s="239"/>
      <c r="M209" s="240" t="s">
        <v>19</v>
      </c>
      <c r="N209" s="241" t="s">
        <v>43</v>
      </c>
      <c r="O209" s="83"/>
      <c r="P209" s="222">
        <f>O209*H209</f>
        <v>0</v>
      </c>
      <c r="Q209" s="222">
        <v>0.00069999999999999999</v>
      </c>
      <c r="R209" s="222">
        <f>Q209*H209</f>
        <v>0.0035000000000000001</v>
      </c>
      <c r="S209" s="222">
        <v>0</v>
      </c>
      <c r="T209" s="223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24" t="s">
        <v>298</v>
      </c>
      <c r="AT209" s="224" t="s">
        <v>253</v>
      </c>
      <c r="AU209" s="224" t="s">
        <v>81</v>
      </c>
      <c r="AY209" s="16" t="s">
        <v>139</v>
      </c>
      <c r="BE209" s="225">
        <f>IF(N209="základní",J209,0)</f>
        <v>0</v>
      </c>
      <c r="BF209" s="225">
        <f>IF(N209="snížená",J209,0)</f>
        <v>0</v>
      </c>
      <c r="BG209" s="225">
        <f>IF(N209="zákl. přenesená",J209,0)</f>
        <v>0</v>
      </c>
      <c r="BH209" s="225">
        <f>IF(N209="sníž. přenesená",J209,0)</f>
        <v>0</v>
      </c>
      <c r="BI209" s="225">
        <f>IF(N209="nulová",J209,0)</f>
        <v>0</v>
      </c>
      <c r="BJ209" s="16" t="s">
        <v>79</v>
      </c>
      <c r="BK209" s="225">
        <f>ROUND(I209*H209,2)</f>
        <v>0</v>
      </c>
      <c r="BL209" s="16" t="s">
        <v>217</v>
      </c>
      <c r="BM209" s="224" t="s">
        <v>428</v>
      </c>
    </row>
    <row r="210" s="2" customFormat="1" ht="24.15" customHeight="1">
      <c r="A210" s="37"/>
      <c r="B210" s="38"/>
      <c r="C210" s="212" t="s">
        <v>429</v>
      </c>
      <c r="D210" s="212" t="s">
        <v>141</v>
      </c>
      <c r="E210" s="213" t="s">
        <v>430</v>
      </c>
      <c r="F210" s="214" t="s">
        <v>431</v>
      </c>
      <c r="G210" s="215" t="s">
        <v>225</v>
      </c>
      <c r="H210" s="216">
        <v>0.044999999999999998</v>
      </c>
      <c r="I210" s="217"/>
      <c r="J210" s="218">
        <f>ROUND(I210*H210,2)</f>
        <v>0</v>
      </c>
      <c r="K210" s="219"/>
      <c r="L210" s="43"/>
      <c r="M210" s="220" t="s">
        <v>19</v>
      </c>
      <c r="N210" s="221" t="s">
        <v>43</v>
      </c>
      <c r="O210" s="83"/>
      <c r="P210" s="222">
        <f>O210*H210</f>
        <v>0</v>
      </c>
      <c r="Q210" s="222">
        <v>0</v>
      </c>
      <c r="R210" s="222">
        <f>Q210*H210</f>
        <v>0</v>
      </c>
      <c r="S210" s="222">
        <v>0</v>
      </c>
      <c r="T210" s="223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24" t="s">
        <v>217</v>
      </c>
      <c r="AT210" s="224" t="s">
        <v>141</v>
      </c>
      <c r="AU210" s="224" t="s">
        <v>81</v>
      </c>
      <c r="AY210" s="16" t="s">
        <v>139</v>
      </c>
      <c r="BE210" s="225">
        <f>IF(N210="základní",J210,0)</f>
        <v>0</v>
      </c>
      <c r="BF210" s="225">
        <f>IF(N210="snížená",J210,0)</f>
        <v>0</v>
      </c>
      <c r="BG210" s="225">
        <f>IF(N210="zákl. přenesená",J210,0)</f>
        <v>0</v>
      </c>
      <c r="BH210" s="225">
        <f>IF(N210="sníž. přenesená",J210,0)</f>
        <v>0</v>
      </c>
      <c r="BI210" s="225">
        <f>IF(N210="nulová",J210,0)</f>
        <v>0</v>
      </c>
      <c r="BJ210" s="16" t="s">
        <v>79</v>
      </c>
      <c r="BK210" s="225">
        <f>ROUND(I210*H210,2)</f>
        <v>0</v>
      </c>
      <c r="BL210" s="16" t="s">
        <v>217</v>
      </c>
      <c r="BM210" s="224" t="s">
        <v>432</v>
      </c>
    </row>
    <row r="211" s="2" customFormat="1">
      <c r="A211" s="37"/>
      <c r="B211" s="38"/>
      <c r="C211" s="39"/>
      <c r="D211" s="226" t="s">
        <v>147</v>
      </c>
      <c r="E211" s="39"/>
      <c r="F211" s="227" t="s">
        <v>433</v>
      </c>
      <c r="G211" s="39"/>
      <c r="H211" s="39"/>
      <c r="I211" s="228"/>
      <c r="J211" s="39"/>
      <c r="K211" s="39"/>
      <c r="L211" s="43"/>
      <c r="M211" s="229"/>
      <c r="N211" s="230"/>
      <c r="O211" s="83"/>
      <c r="P211" s="83"/>
      <c r="Q211" s="83"/>
      <c r="R211" s="83"/>
      <c r="S211" s="83"/>
      <c r="T211" s="84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T211" s="16" t="s">
        <v>147</v>
      </c>
      <c r="AU211" s="16" t="s">
        <v>81</v>
      </c>
    </row>
    <row r="212" s="12" customFormat="1" ht="22.8" customHeight="1">
      <c r="A212" s="12"/>
      <c r="B212" s="196"/>
      <c r="C212" s="197"/>
      <c r="D212" s="198" t="s">
        <v>71</v>
      </c>
      <c r="E212" s="210" t="s">
        <v>434</v>
      </c>
      <c r="F212" s="210" t="s">
        <v>435</v>
      </c>
      <c r="G212" s="197"/>
      <c r="H212" s="197"/>
      <c r="I212" s="200"/>
      <c r="J212" s="211">
        <f>BK212</f>
        <v>0</v>
      </c>
      <c r="K212" s="197"/>
      <c r="L212" s="202"/>
      <c r="M212" s="203"/>
      <c r="N212" s="204"/>
      <c r="O212" s="204"/>
      <c r="P212" s="205">
        <f>SUM(P213:P222)</f>
        <v>0</v>
      </c>
      <c r="Q212" s="204"/>
      <c r="R212" s="205">
        <f>SUM(R213:R222)</f>
        <v>0.38338999999999995</v>
      </c>
      <c r="S212" s="204"/>
      <c r="T212" s="206">
        <f>SUM(T213:T222)</f>
        <v>1.04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07" t="s">
        <v>81</v>
      </c>
      <c r="AT212" s="208" t="s">
        <v>71</v>
      </c>
      <c r="AU212" s="208" t="s">
        <v>79</v>
      </c>
      <c r="AY212" s="207" t="s">
        <v>139</v>
      </c>
      <c r="BK212" s="209">
        <f>SUM(BK213:BK222)</f>
        <v>0</v>
      </c>
    </row>
    <row r="213" s="2" customFormat="1" ht="21.75" customHeight="1">
      <c r="A213" s="37"/>
      <c r="B213" s="38"/>
      <c r="C213" s="212" t="s">
        <v>436</v>
      </c>
      <c r="D213" s="212" t="s">
        <v>141</v>
      </c>
      <c r="E213" s="213" t="s">
        <v>437</v>
      </c>
      <c r="F213" s="214" t="s">
        <v>438</v>
      </c>
      <c r="G213" s="215" t="s">
        <v>144</v>
      </c>
      <c r="H213" s="216">
        <v>26</v>
      </c>
      <c r="I213" s="217"/>
      <c r="J213" s="218">
        <f>ROUND(I213*H213,2)</f>
        <v>0</v>
      </c>
      <c r="K213" s="219"/>
      <c r="L213" s="43"/>
      <c r="M213" s="220" t="s">
        <v>19</v>
      </c>
      <c r="N213" s="221" t="s">
        <v>43</v>
      </c>
      <c r="O213" s="83"/>
      <c r="P213" s="222">
        <f>O213*H213</f>
        <v>0</v>
      </c>
      <c r="Q213" s="222">
        <v>0.00048999999999999998</v>
      </c>
      <c r="R213" s="222">
        <f>Q213*H213</f>
        <v>0.01274</v>
      </c>
      <c r="S213" s="222">
        <v>0</v>
      </c>
      <c r="T213" s="223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24" t="s">
        <v>217</v>
      </c>
      <c r="AT213" s="224" t="s">
        <v>141</v>
      </c>
      <c r="AU213" s="224" t="s">
        <v>81</v>
      </c>
      <c r="AY213" s="16" t="s">
        <v>139</v>
      </c>
      <c r="BE213" s="225">
        <f>IF(N213="základní",J213,0)</f>
        <v>0</v>
      </c>
      <c r="BF213" s="225">
        <f>IF(N213="snížená",J213,0)</f>
        <v>0</v>
      </c>
      <c r="BG213" s="225">
        <f>IF(N213="zákl. přenesená",J213,0)</f>
        <v>0</v>
      </c>
      <c r="BH213" s="225">
        <f>IF(N213="sníž. přenesená",J213,0)</f>
        <v>0</v>
      </c>
      <c r="BI213" s="225">
        <f>IF(N213="nulová",J213,0)</f>
        <v>0</v>
      </c>
      <c r="BJ213" s="16" t="s">
        <v>79</v>
      </c>
      <c r="BK213" s="225">
        <f>ROUND(I213*H213,2)</f>
        <v>0</v>
      </c>
      <c r="BL213" s="16" t="s">
        <v>217</v>
      </c>
      <c r="BM213" s="224" t="s">
        <v>439</v>
      </c>
    </row>
    <row r="214" s="2" customFormat="1">
      <c r="A214" s="37"/>
      <c r="B214" s="38"/>
      <c r="C214" s="39"/>
      <c r="D214" s="226" t="s">
        <v>147</v>
      </c>
      <c r="E214" s="39"/>
      <c r="F214" s="227" t="s">
        <v>440</v>
      </c>
      <c r="G214" s="39"/>
      <c r="H214" s="39"/>
      <c r="I214" s="228"/>
      <c r="J214" s="39"/>
      <c r="K214" s="39"/>
      <c r="L214" s="43"/>
      <c r="M214" s="229"/>
      <c r="N214" s="230"/>
      <c r="O214" s="83"/>
      <c r="P214" s="83"/>
      <c r="Q214" s="83"/>
      <c r="R214" s="83"/>
      <c r="S214" s="83"/>
      <c r="T214" s="84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T214" s="16" t="s">
        <v>147</v>
      </c>
      <c r="AU214" s="16" t="s">
        <v>81</v>
      </c>
    </row>
    <row r="215" s="2" customFormat="1" ht="16.5" customHeight="1">
      <c r="A215" s="37"/>
      <c r="B215" s="38"/>
      <c r="C215" s="231" t="s">
        <v>441</v>
      </c>
      <c r="D215" s="231" t="s">
        <v>253</v>
      </c>
      <c r="E215" s="232" t="s">
        <v>442</v>
      </c>
      <c r="F215" s="233" t="s">
        <v>443</v>
      </c>
      <c r="G215" s="234" t="s">
        <v>144</v>
      </c>
      <c r="H215" s="235">
        <v>26</v>
      </c>
      <c r="I215" s="236"/>
      <c r="J215" s="237">
        <f>ROUND(I215*H215,2)</f>
        <v>0</v>
      </c>
      <c r="K215" s="238"/>
      <c r="L215" s="239"/>
      <c r="M215" s="240" t="s">
        <v>19</v>
      </c>
      <c r="N215" s="241" t="s">
        <v>43</v>
      </c>
      <c r="O215" s="83"/>
      <c r="P215" s="222">
        <f>O215*H215</f>
        <v>0</v>
      </c>
      <c r="Q215" s="222">
        <v>0.012</v>
      </c>
      <c r="R215" s="222">
        <f>Q215*H215</f>
        <v>0.312</v>
      </c>
      <c r="S215" s="222">
        <v>0</v>
      </c>
      <c r="T215" s="223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24" t="s">
        <v>298</v>
      </c>
      <c r="AT215" s="224" t="s">
        <v>253</v>
      </c>
      <c r="AU215" s="224" t="s">
        <v>81</v>
      </c>
      <c r="AY215" s="16" t="s">
        <v>139</v>
      </c>
      <c r="BE215" s="225">
        <f>IF(N215="základní",J215,0)</f>
        <v>0</v>
      </c>
      <c r="BF215" s="225">
        <f>IF(N215="snížená",J215,0)</f>
        <v>0</v>
      </c>
      <c r="BG215" s="225">
        <f>IF(N215="zákl. přenesená",J215,0)</f>
        <v>0</v>
      </c>
      <c r="BH215" s="225">
        <f>IF(N215="sníž. přenesená",J215,0)</f>
        <v>0</v>
      </c>
      <c r="BI215" s="225">
        <f>IF(N215="nulová",J215,0)</f>
        <v>0</v>
      </c>
      <c r="BJ215" s="16" t="s">
        <v>79</v>
      </c>
      <c r="BK215" s="225">
        <f>ROUND(I215*H215,2)</f>
        <v>0</v>
      </c>
      <c r="BL215" s="16" t="s">
        <v>217</v>
      </c>
      <c r="BM215" s="224" t="s">
        <v>444</v>
      </c>
    </row>
    <row r="216" s="2" customFormat="1" ht="16.5" customHeight="1">
      <c r="A216" s="37"/>
      <c r="B216" s="38"/>
      <c r="C216" s="212" t="s">
        <v>445</v>
      </c>
      <c r="D216" s="212" t="s">
        <v>141</v>
      </c>
      <c r="E216" s="213" t="s">
        <v>446</v>
      </c>
      <c r="F216" s="214" t="s">
        <v>447</v>
      </c>
      <c r="G216" s="215" t="s">
        <v>144</v>
      </c>
      <c r="H216" s="216">
        <v>26</v>
      </c>
      <c r="I216" s="217"/>
      <c r="J216" s="218">
        <f>ROUND(I216*H216,2)</f>
        <v>0</v>
      </c>
      <c r="K216" s="219"/>
      <c r="L216" s="43"/>
      <c r="M216" s="220" t="s">
        <v>19</v>
      </c>
      <c r="N216" s="221" t="s">
        <v>43</v>
      </c>
      <c r="O216" s="83"/>
      <c r="P216" s="222">
        <f>O216*H216</f>
        <v>0</v>
      </c>
      <c r="Q216" s="222">
        <v>0</v>
      </c>
      <c r="R216" s="222">
        <f>Q216*H216</f>
        <v>0</v>
      </c>
      <c r="S216" s="222">
        <v>0.040000000000000001</v>
      </c>
      <c r="T216" s="223">
        <f>S216*H216</f>
        <v>1.04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24" t="s">
        <v>217</v>
      </c>
      <c r="AT216" s="224" t="s">
        <v>141</v>
      </c>
      <c r="AU216" s="224" t="s">
        <v>81</v>
      </c>
      <c r="AY216" s="16" t="s">
        <v>139</v>
      </c>
      <c r="BE216" s="225">
        <f>IF(N216="základní",J216,0)</f>
        <v>0</v>
      </c>
      <c r="BF216" s="225">
        <f>IF(N216="snížená",J216,0)</f>
        <v>0</v>
      </c>
      <c r="BG216" s="225">
        <f>IF(N216="zákl. přenesená",J216,0)</f>
        <v>0</v>
      </c>
      <c r="BH216" s="225">
        <f>IF(N216="sníž. přenesená",J216,0)</f>
        <v>0</v>
      </c>
      <c r="BI216" s="225">
        <f>IF(N216="nulová",J216,0)</f>
        <v>0</v>
      </c>
      <c r="BJ216" s="16" t="s">
        <v>79</v>
      </c>
      <c r="BK216" s="225">
        <f>ROUND(I216*H216,2)</f>
        <v>0</v>
      </c>
      <c r="BL216" s="16" t="s">
        <v>217</v>
      </c>
      <c r="BM216" s="224" t="s">
        <v>448</v>
      </c>
    </row>
    <row r="217" s="2" customFormat="1">
      <c r="A217" s="37"/>
      <c r="B217" s="38"/>
      <c r="C217" s="39"/>
      <c r="D217" s="226" t="s">
        <v>147</v>
      </c>
      <c r="E217" s="39"/>
      <c r="F217" s="227" t="s">
        <v>449</v>
      </c>
      <c r="G217" s="39"/>
      <c r="H217" s="39"/>
      <c r="I217" s="228"/>
      <c r="J217" s="39"/>
      <c r="K217" s="39"/>
      <c r="L217" s="43"/>
      <c r="M217" s="229"/>
      <c r="N217" s="230"/>
      <c r="O217" s="83"/>
      <c r="P217" s="83"/>
      <c r="Q217" s="83"/>
      <c r="R217" s="83"/>
      <c r="S217" s="83"/>
      <c r="T217" s="84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T217" s="16" t="s">
        <v>147</v>
      </c>
      <c r="AU217" s="16" t="s">
        <v>81</v>
      </c>
    </row>
    <row r="218" s="2" customFormat="1" ht="21.75" customHeight="1">
      <c r="A218" s="37"/>
      <c r="B218" s="38"/>
      <c r="C218" s="212" t="s">
        <v>450</v>
      </c>
      <c r="D218" s="212" t="s">
        <v>141</v>
      </c>
      <c r="E218" s="213" t="s">
        <v>451</v>
      </c>
      <c r="F218" s="214" t="s">
        <v>452</v>
      </c>
      <c r="G218" s="215" t="s">
        <v>323</v>
      </c>
      <c r="H218" s="216">
        <v>25</v>
      </c>
      <c r="I218" s="217"/>
      <c r="J218" s="218">
        <f>ROUND(I218*H218,2)</f>
        <v>0</v>
      </c>
      <c r="K218" s="219"/>
      <c r="L218" s="43"/>
      <c r="M218" s="220" t="s">
        <v>19</v>
      </c>
      <c r="N218" s="221" t="s">
        <v>43</v>
      </c>
      <c r="O218" s="83"/>
      <c r="P218" s="222">
        <f>O218*H218</f>
        <v>0</v>
      </c>
      <c r="Q218" s="222">
        <v>0</v>
      </c>
      <c r="R218" s="222">
        <f>Q218*H218</f>
        <v>0</v>
      </c>
      <c r="S218" s="222">
        <v>0</v>
      </c>
      <c r="T218" s="223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24" t="s">
        <v>217</v>
      </c>
      <c r="AT218" s="224" t="s">
        <v>141</v>
      </c>
      <c r="AU218" s="224" t="s">
        <v>81</v>
      </c>
      <c r="AY218" s="16" t="s">
        <v>139</v>
      </c>
      <c r="BE218" s="225">
        <f>IF(N218="základní",J218,0)</f>
        <v>0</v>
      </c>
      <c r="BF218" s="225">
        <f>IF(N218="snížená",J218,0)</f>
        <v>0</v>
      </c>
      <c r="BG218" s="225">
        <f>IF(N218="zákl. přenesená",J218,0)</f>
        <v>0</v>
      </c>
      <c r="BH218" s="225">
        <f>IF(N218="sníž. přenesená",J218,0)</f>
        <v>0</v>
      </c>
      <c r="BI218" s="225">
        <f>IF(N218="nulová",J218,0)</f>
        <v>0</v>
      </c>
      <c r="BJ218" s="16" t="s">
        <v>79</v>
      </c>
      <c r="BK218" s="225">
        <f>ROUND(I218*H218,2)</f>
        <v>0</v>
      </c>
      <c r="BL218" s="16" t="s">
        <v>217</v>
      </c>
      <c r="BM218" s="224" t="s">
        <v>453</v>
      </c>
    </row>
    <row r="219" s="2" customFormat="1">
      <c r="A219" s="37"/>
      <c r="B219" s="38"/>
      <c r="C219" s="39"/>
      <c r="D219" s="226" t="s">
        <v>147</v>
      </c>
      <c r="E219" s="39"/>
      <c r="F219" s="227" t="s">
        <v>454</v>
      </c>
      <c r="G219" s="39"/>
      <c r="H219" s="39"/>
      <c r="I219" s="228"/>
      <c r="J219" s="39"/>
      <c r="K219" s="39"/>
      <c r="L219" s="43"/>
      <c r="M219" s="229"/>
      <c r="N219" s="230"/>
      <c r="O219" s="83"/>
      <c r="P219" s="83"/>
      <c r="Q219" s="83"/>
      <c r="R219" s="83"/>
      <c r="S219" s="83"/>
      <c r="T219" s="84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T219" s="16" t="s">
        <v>147</v>
      </c>
      <c r="AU219" s="16" t="s">
        <v>81</v>
      </c>
    </row>
    <row r="220" s="2" customFormat="1" ht="16.5" customHeight="1">
      <c r="A220" s="37"/>
      <c r="B220" s="38"/>
      <c r="C220" s="231" t="s">
        <v>455</v>
      </c>
      <c r="D220" s="231" t="s">
        <v>253</v>
      </c>
      <c r="E220" s="232" t="s">
        <v>456</v>
      </c>
      <c r="F220" s="233" t="s">
        <v>457</v>
      </c>
      <c r="G220" s="234" t="s">
        <v>323</v>
      </c>
      <c r="H220" s="235">
        <v>25.5</v>
      </c>
      <c r="I220" s="236"/>
      <c r="J220" s="237">
        <f>ROUND(I220*H220,2)</f>
        <v>0</v>
      </c>
      <c r="K220" s="238"/>
      <c r="L220" s="239"/>
      <c r="M220" s="240" t="s">
        <v>19</v>
      </c>
      <c r="N220" s="241" t="s">
        <v>43</v>
      </c>
      <c r="O220" s="83"/>
      <c r="P220" s="222">
        <f>O220*H220</f>
        <v>0</v>
      </c>
      <c r="Q220" s="222">
        <v>0.0023</v>
      </c>
      <c r="R220" s="222">
        <f>Q220*H220</f>
        <v>0.058650000000000001</v>
      </c>
      <c r="S220" s="222">
        <v>0</v>
      </c>
      <c r="T220" s="223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24" t="s">
        <v>298</v>
      </c>
      <c r="AT220" s="224" t="s">
        <v>253</v>
      </c>
      <c r="AU220" s="224" t="s">
        <v>81</v>
      </c>
      <c r="AY220" s="16" t="s">
        <v>139</v>
      </c>
      <c r="BE220" s="225">
        <f>IF(N220="základní",J220,0)</f>
        <v>0</v>
      </c>
      <c r="BF220" s="225">
        <f>IF(N220="snížená",J220,0)</f>
        <v>0</v>
      </c>
      <c r="BG220" s="225">
        <f>IF(N220="zákl. přenesená",J220,0)</f>
        <v>0</v>
      </c>
      <c r="BH220" s="225">
        <f>IF(N220="sníž. přenesená",J220,0)</f>
        <v>0</v>
      </c>
      <c r="BI220" s="225">
        <f>IF(N220="nulová",J220,0)</f>
        <v>0</v>
      </c>
      <c r="BJ220" s="16" t="s">
        <v>79</v>
      </c>
      <c r="BK220" s="225">
        <f>ROUND(I220*H220,2)</f>
        <v>0</v>
      </c>
      <c r="BL220" s="16" t="s">
        <v>217</v>
      </c>
      <c r="BM220" s="224" t="s">
        <v>458</v>
      </c>
    </row>
    <row r="221" s="2" customFormat="1" ht="24.15" customHeight="1">
      <c r="A221" s="37"/>
      <c r="B221" s="38"/>
      <c r="C221" s="212" t="s">
        <v>459</v>
      </c>
      <c r="D221" s="212" t="s">
        <v>141</v>
      </c>
      <c r="E221" s="213" t="s">
        <v>460</v>
      </c>
      <c r="F221" s="214" t="s">
        <v>461</v>
      </c>
      <c r="G221" s="215" t="s">
        <v>225</v>
      </c>
      <c r="H221" s="216">
        <v>0.38300000000000001</v>
      </c>
      <c r="I221" s="217"/>
      <c r="J221" s="218">
        <f>ROUND(I221*H221,2)</f>
        <v>0</v>
      </c>
      <c r="K221" s="219"/>
      <c r="L221" s="43"/>
      <c r="M221" s="220" t="s">
        <v>19</v>
      </c>
      <c r="N221" s="221" t="s">
        <v>43</v>
      </c>
      <c r="O221" s="83"/>
      <c r="P221" s="222">
        <f>O221*H221</f>
        <v>0</v>
      </c>
      <c r="Q221" s="222">
        <v>0</v>
      </c>
      <c r="R221" s="222">
        <f>Q221*H221</f>
        <v>0</v>
      </c>
      <c r="S221" s="222">
        <v>0</v>
      </c>
      <c r="T221" s="223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24" t="s">
        <v>217</v>
      </c>
      <c r="AT221" s="224" t="s">
        <v>141</v>
      </c>
      <c r="AU221" s="224" t="s">
        <v>81</v>
      </c>
      <c r="AY221" s="16" t="s">
        <v>139</v>
      </c>
      <c r="BE221" s="225">
        <f>IF(N221="základní",J221,0)</f>
        <v>0</v>
      </c>
      <c r="BF221" s="225">
        <f>IF(N221="snížená",J221,0)</f>
        <v>0</v>
      </c>
      <c r="BG221" s="225">
        <f>IF(N221="zákl. přenesená",J221,0)</f>
        <v>0</v>
      </c>
      <c r="BH221" s="225">
        <f>IF(N221="sníž. přenesená",J221,0)</f>
        <v>0</v>
      </c>
      <c r="BI221" s="225">
        <f>IF(N221="nulová",J221,0)</f>
        <v>0</v>
      </c>
      <c r="BJ221" s="16" t="s">
        <v>79</v>
      </c>
      <c r="BK221" s="225">
        <f>ROUND(I221*H221,2)</f>
        <v>0</v>
      </c>
      <c r="BL221" s="16" t="s">
        <v>217</v>
      </c>
      <c r="BM221" s="224" t="s">
        <v>462</v>
      </c>
    </row>
    <row r="222" s="2" customFormat="1">
      <c r="A222" s="37"/>
      <c r="B222" s="38"/>
      <c r="C222" s="39"/>
      <c r="D222" s="226" t="s">
        <v>147</v>
      </c>
      <c r="E222" s="39"/>
      <c r="F222" s="227" t="s">
        <v>463</v>
      </c>
      <c r="G222" s="39"/>
      <c r="H222" s="39"/>
      <c r="I222" s="228"/>
      <c r="J222" s="39"/>
      <c r="K222" s="39"/>
      <c r="L222" s="43"/>
      <c r="M222" s="229"/>
      <c r="N222" s="230"/>
      <c r="O222" s="83"/>
      <c r="P222" s="83"/>
      <c r="Q222" s="83"/>
      <c r="R222" s="83"/>
      <c r="S222" s="83"/>
      <c r="T222" s="84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T222" s="16" t="s">
        <v>147</v>
      </c>
      <c r="AU222" s="16" t="s">
        <v>81</v>
      </c>
    </row>
    <row r="223" s="12" customFormat="1" ht="22.8" customHeight="1">
      <c r="A223" s="12"/>
      <c r="B223" s="196"/>
      <c r="C223" s="197"/>
      <c r="D223" s="198" t="s">
        <v>71</v>
      </c>
      <c r="E223" s="210" t="s">
        <v>464</v>
      </c>
      <c r="F223" s="210" t="s">
        <v>465</v>
      </c>
      <c r="G223" s="197"/>
      <c r="H223" s="197"/>
      <c r="I223" s="200"/>
      <c r="J223" s="211">
        <f>BK223</f>
        <v>0</v>
      </c>
      <c r="K223" s="197"/>
      <c r="L223" s="202"/>
      <c r="M223" s="203"/>
      <c r="N223" s="204"/>
      <c r="O223" s="204"/>
      <c r="P223" s="205">
        <f>SUM(P224:P227)</f>
        <v>0</v>
      </c>
      <c r="Q223" s="204"/>
      <c r="R223" s="205">
        <f>SUM(R224:R227)</f>
        <v>0.10390434000000001</v>
      </c>
      <c r="S223" s="204"/>
      <c r="T223" s="206">
        <f>SUM(T224:T227)</f>
        <v>0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R223" s="207" t="s">
        <v>81</v>
      </c>
      <c r="AT223" s="208" t="s">
        <v>71</v>
      </c>
      <c r="AU223" s="208" t="s">
        <v>79</v>
      </c>
      <c r="AY223" s="207" t="s">
        <v>139</v>
      </c>
      <c r="BK223" s="209">
        <f>SUM(BK224:BK227)</f>
        <v>0</v>
      </c>
    </row>
    <row r="224" s="2" customFormat="1" ht="16.5" customHeight="1">
      <c r="A224" s="37"/>
      <c r="B224" s="38"/>
      <c r="C224" s="212" t="s">
        <v>466</v>
      </c>
      <c r="D224" s="212" t="s">
        <v>141</v>
      </c>
      <c r="E224" s="213" t="s">
        <v>467</v>
      </c>
      <c r="F224" s="214" t="s">
        <v>468</v>
      </c>
      <c r="G224" s="215" t="s">
        <v>144</v>
      </c>
      <c r="H224" s="216">
        <v>101.867</v>
      </c>
      <c r="I224" s="217"/>
      <c r="J224" s="218">
        <f>ROUND(I224*H224,2)</f>
        <v>0</v>
      </c>
      <c r="K224" s="219"/>
      <c r="L224" s="43"/>
      <c r="M224" s="220" t="s">
        <v>19</v>
      </c>
      <c r="N224" s="221" t="s">
        <v>43</v>
      </c>
      <c r="O224" s="83"/>
      <c r="P224" s="222">
        <f>O224*H224</f>
        <v>0</v>
      </c>
      <c r="Q224" s="222">
        <v>0.00036000000000000002</v>
      </c>
      <c r="R224" s="222">
        <f>Q224*H224</f>
        <v>0.036672120000000002</v>
      </c>
      <c r="S224" s="222">
        <v>0</v>
      </c>
      <c r="T224" s="223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24" t="s">
        <v>217</v>
      </c>
      <c r="AT224" s="224" t="s">
        <v>141</v>
      </c>
      <c r="AU224" s="224" t="s">
        <v>81</v>
      </c>
      <c r="AY224" s="16" t="s">
        <v>139</v>
      </c>
      <c r="BE224" s="225">
        <f>IF(N224="základní",J224,0)</f>
        <v>0</v>
      </c>
      <c r="BF224" s="225">
        <f>IF(N224="snížená",J224,0)</f>
        <v>0</v>
      </c>
      <c r="BG224" s="225">
        <f>IF(N224="zákl. přenesená",J224,0)</f>
        <v>0</v>
      </c>
      <c r="BH224" s="225">
        <f>IF(N224="sníž. přenesená",J224,0)</f>
        <v>0</v>
      </c>
      <c r="BI224" s="225">
        <f>IF(N224="nulová",J224,0)</f>
        <v>0</v>
      </c>
      <c r="BJ224" s="16" t="s">
        <v>79</v>
      </c>
      <c r="BK224" s="225">
        <f>ROUND(I224*H224,2)</f>
        <v>0</v>
      </c>
      <c r="BL224" s="16" t="s">
        <v>217</v>
      </c>
      <c r="BM224" s="224" t="s">
        <v>469</v>
      </c>
    </row>
    <row r="225" s="2" customFormat="1">
      <c r="A225" s="37"/>
      <c r="B225" s="38"/>
      <c r="C225" s="39"/>
      <c r="D225" s="226" t="s">
        <v>147</v>
      </c>
      <c r="E225" s="39"/>
      <c r="F225" s="227" t="s">
        <v>470</v>
      </c>
      <c r="G225" s="39"/>
      <c r="H225" s="39"/>
      <c r="I225" s="228"/>
      <c r="J225" s="39"/>
      <c r="K225" s="39"/>
      <c r="L225" s="43"/>
      <c r="M225" s="229"/>
      <c r="N225" s="230"/>
      <c r="O225" s="83"/>
      <c r="P225" s="83"/>
      <c r="Q225" s="83"/>
      <c r="R225" s="83"/>
      <c r="S225" s="83"/>
      <c r="T225" s="84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T225" s="16" t="s">
        <v>147</v>
      </c>
      <c r="AU225" s="16" t="s">
        <v>81</v>
      </c>
    </row>
    <row r="226" s="2" customFormat="1" ht="16.5" customHeight="1">
      <c r="A226" s="37"/>
      <c r="B226" s="38"/>
      <c r="C226" s="212" t="s">
        <v>471</v>
      </c>
      <c r="D226" s="212" t="s">
        <v>141</v>
      </c>
      <c r="E226" s="213" t="s">
        <v>472</v>
      </c>
      <c r="F226" s="214" t="s">
        <v>473</v>
      </c>
      <c r="G226" s="215" t="s">
        <v>144</v>
      </c>
      <c r="H226" s="216">
        <v>101.867</v>
      </c>
      <c r="I226" s="217"/>
      <c r="J226" s="218">
        <f>ROUND(I226*H226,2)</f>
        <v>0</v>
      </c>
      <c r="K226" s="219"/>
      <c r="L226" s="43"/>
      <c r="M226" s="220" t="s">
        <v>19</v>
      </c>
      <c r="N226" s="221" t="s">
        <v>43</v>
      </c>
      <c r="O226" s="83"/>
      <c r="P226" s="222">
        <f>O226*H226</f>
        <v>0</v>
      </c>
      <c r="Q226" s="222">
        <v>0.00066</v>
      </c>
      <c r="R226" s="222">
        <f>Q226*H226</f>
        <v>0.067232220000000009</v>
      </c>
      <c r="S226" s="222">
        <v>0</v>
      </c>
      <c r="T226" s="223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24" t="s">
        <v>217</v>
      </c>
      <c r="AT226" s="224" t="s">
        <v>141</v>
      </c>
      <c r="AU226" s="224" t="s">
        <v>81</v>
      </c>
      <c r="AY226" s="16" t="s">
        <v>139</v>
      </c>
      <c r="BE226" s="225">
        <f>IF(N226="základní",J226,0)</f>
        <v>0</v>
      </c>
      <c r="BF226" s="225">
        <f>IF(N226="snížená",J226,0)</f>
        <v>0</v>
      </c>
      <c r="BG226" s="225">
        <f>IF(N226="zákl. přenesená",J226,0)</f>
        <v>0</v>
      </c>
      <c r="BH226" s="225">
        <f>IF(N226="sníž. přenesená",J226,0)</f>
        <v>0</v>
      </c>
      <c r="BI226" s="225">
        <f>IF(N226="nulová",J226,0)</f>
        <v>0</v>
      </c>
      <c r="BJ226" s="16" t="s">
        <v>79</v>
      </c>
      <c r="BK226" s="225">
        <f>ROUND(I226*H226,2)</f>
        <v>0</v>
      </c>
      <c r="BL226" s="16" t="s">
        <v>217</v>
      </c>
      <c r="BM226" s="224" t="s">
        <v>474</v>
      </c>
    </row>
    <row r="227" s="2" customFormat="1">
      <c r="A227" s="37"/>
      <c r="B227" s="38"/>
      <c r="C227" s="39"/>
      <c r="D227" s="226" t="s">
        <v>147</v>
      </c>
      <c r="E227" s="39"/>
      <c r="F227" s="227" t="s">
        <v>475</v>
      </c>
      <c r="G227" s="39"/>
      <c r="H227" s="39"/>
      <c r="I227" s="228"/>
      <c r="J227" s="39"/>
      <c r="K227" s="39"/>
      <c r="L227" s="43"/>
      <c r="M227" s="242"/>
      <c r="N227" s="243"/>
      <c r="O227" s="244"/>
      <c r="P227" s="244"/>
      <c r="Q227" s="244"/>
      <c r="R227" s="244"/>
      <c r="S227" s="244"/>
      <c r="T227" s="245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T227" s="16" t="s">
        <v>147</v>
      </c>
      <c r="AU227" s="16" t="s">
        <v>81</v>
      </c>
    </row>
    <row r="228" s="2" customFormat="1" ht="6.96" customHeight="1">
      <c r="A228" s="37"/>
      <c r="B228" s="58"/>
      <c r="C228" s="59"/>
      <c r="D228" s="59"/>
      <c r="E228" s="59"/>
      <c r="F228" s="59"/>
      <c r="G228" s="59"/>
      <c r="H228" s="59"/>
      <c r="I228" s="59"/>
      <c r="J228" s="59"/>
      <c r="K228" s="59"/>
      <c r="L228" s="43"/>
      <c r="M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</row>
  </sheetData>
  <sheetProtection sheet="1" autoFilter="0" formatColumns="0" formatRows="0" objects="1" scenarios="1" spinCount="100000" saltValue="kNNlc8Beve9hiIEfIn88PFD0GEqsG46sA4UueGWI9rUFpKXo2OPU6InKyUOSHHV/7pHt3ldtAZlMgk4jUHSjhg==" hashValue="N1e/YoQHtQtF0BM32ZYdFiu/MkEaroRoW56DfU6CQpeBcR2rrPyylLPxSRWXIBVnPx+PFIH8+3A3hq7fzxhT6A==" algorithmName="SHA-512" password="CC35"/>
  <autoFilter ref="C96:K227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5:H85"/>
    <mergeCell ref="E87:H87"/>
    <mergeCell ref="E89:H89"/>
    <mergeCell ref="L2:V2"/>
  </mergeCells>
  <hyperlinks>
    <hyperlink ref="F101" r:id="rId1" display="https://podminky.urs.cz/item/CS_URS_2024_01/121151103"/>
    <hyperlink ref="F103" r:id="rId2" display="https://podminky.urs.cz/item/CS_URS_2024_01/131251104"/>
    <hyperlink ref="F105" r:id="rId3" display="https://podminky.urs.cz/item/CS_URS_2024_01/131351104"/>
    <hyperlink ref="F107" r:id="rId4" display="https://podminky.urs.cz/item/CS_URS_2024_01/131451104"/>
    <hyperlink ref="F109" r:id="rId5" display="https://podminky.urs.cz/item/CS_URS_2024_01/131551104"/>
    <hyperlink ref="F111" r:id="rId6" display="https://podminky.urs.cz/item/CS_URS_2024_01/138511101"/>
    <hyperlink ref="F113" r:id="rId7" display="https://podminky.urs.cz/item/CS_URS_2024_01/162651112"/>
    <hyperlink ref="F115" r:id="rId8" display="https://podminky.urs.cz/item/CS_URS_2024_01/162651132"/>
    <hyperlink ref="F117" r:id="rId9" display="https://podminky.urs.cz/item/CS_URS_2024_01/162651152"/>
    <hyperlink ref="F119" r:id="rId10" display="https://podminky.urs.cz/item/CS_URS_2024_01/162751137"/>
    <hyperlink ref="F121" r:id="rId11" display="https://podminky.urs.cz/item/CS_URS_2024_01/162751139"/>
    <hyperlink ref="F123" r:id="rId12" display="https://podminky.urs.cz/item/CS_URS_2024_01/162751157"/>
    <hyperlink ref="F125" r:id="rId13" display="https://podminky.urs.cz/item/CS_URS_2024_01/162751159"/>
    <hyperlink ref="F127" r:id="rId14" display="https://podminky.urs.cz/item/CS_URS_2024_01/167151101"/>
    <hyperlink ref="F129" r:id="rId15" display="https://podminky.urs.cz/item/CS_URS_2024_01/167151102"/>
    <hyperlink ref="F131" r:id="rId16" display="https://podminky.urs.cz/item/CS_URS_2024_01/167151103"/>
    <hyperlink ref="F133" r:id="rId17" display="https://podminky.urs.cz/item/CS_URS_2024_01/171201221"/>
    <hyperlink ref="F135" r:id="rId18" display="https://podminky.urs.cz/item/CS_URS_2024_01/171251201"/>
    <hyperlink ref="F137" r:id="rId19" display="https://podminky.urs.cz/item/CS_URS_2024_01/174111101"/>
    <hyperlink ref="F139" r:id="rId20" display="https://podminky.urs.cz/item/CS_URS_2024_01/181111111"/>
    <hyperlink ref="F141" r:id="rId21" display="https://podminky.urs.cz/item/CS_URS_2024_01/181311103"/>
    <hyperlink ref="F143" r:id="rId22" display="https://podminky.urs.cz/item/CS_URS_2024_01/181411131"/>
    <hyperlink ref="F146" r:id="rId23" display="https://podminky.urs.cz/item/CS_URS_2024_01/181912112"/>
    <hyperlink ref="F151" r:id="rId24" display="https://podminky.urs.cz/item/CS_URS_2024_01/380326343"/>
    <hyperlink ref="F153" r:id="rId25" display="https://podminky.urs.cz/item/CS_URS_2024_01/380356241"/>
    <hyperlink ref="F155" r:id="rId26" display="https://podminky.urs.cz/item/CS_URS_2024_01/380356242"/>
    <hyperlink ref="F157" r:id="rId27" display="https://podminky.urs.cz/item/CS_URS_2024_01/380361006"/>
    <hyperlink ref="F160" r:id="rId28" display="https://podminky.urs.cz/item/CS_URS_2024_01/451541111"/>
    <hyperlink ref="F162" r:id="rId29" display="https://podminky.urs.cz/item/CS_URS_2024_01/452311131"/>
    <hyperlink ref="F164" r:id="rId30" display="https://podminky.urs.cz/item/CS_URS_2024_01/452351111"/>
    <hyperlink ref="F166" r:id="rId31" display="https://podminky.urs.cz/item/CS_URS_2024_01/452351112"/>
    <hyperlink ref="F169" r:id="rId32" display="https://podminky.urs.cz/item/CS_URS_2024_01/894201161"/>
    <hyperlink ref="F172" r:id="rId33" display="https://podminky.urs.cz/item/CS_URS_2024_01/953334315"/>
    <hyperlink ref="F174" r:id="rId34" display="https://podminky.urs.cz/item/CS_URS_2024_01/962052211"/>
    <hyperlink ref="F176" r:id="rId35" display="https://podminky.urs.cz/item/CS_URS_2024_01/977151136"/>
    <hyperlink ref="F178" r:id="rId36" display="https://podminky.urs.cz/item/CS_URS_2024_01/977151149"/>
    <hyperlink ref="F184" r:id="rId37" display="https://podminky.urs.cz/item/CS_URS_2024_01/998271301"/>
    <hyperlink ref="F188" r:id="rId38" display="https://podminky.urs.cz/item/CS_URS_2024_01/715174012"/>
    <hyperlink ref="F191" r:id="rId39" display="https://podminky.urs.cz/item/CS_URS_2024_01/715174022"/>
    <hyperlink ref="F194" r:id="rId40" display="https://podminky.urs.cz/item/CS_URS_2024_01/715189011"/>
    <hyperlink ref="F196" r:id="rId41" display="https://podminky.urs.cz/item/CS_URS_2024_01/715189013"/>
    <hyperlink ref="F198" r:id="rId42" display="https://podminky.urs.cz/item/CS_URS_2024_01/998715101"/>
    <hyperlink ref="F201" r:id="rId43" display="https://podminky.urs.cz/item/CS_URS_2024_01/741410021"/>
    <hyperlink ref="F204" r:id="rId44" display="https://podminky.urs.cz/item/CS_URS_2024_01/741410041"/>
    <hyperlink ref="F207" r:id="rId45" display="https://podminky.urs.cz/item/CS_URS_2024_01/741420022"/>
    <hyperlink ref="F211" r:id="rId46" display="https://podminky.urs.cz/item/CS_URS_2024_01/998741101"/>
    <hyperlink ref="F214" r:id="rId47" display="https://podminky.urs.cz/item/CS_URS_2024_01/767591011"/>
    <hyperlink ref="F217" r:id="rId48" display="https://podminky.urs.cz/item/CS_URS_2024_01/767591801"/>
    <hyperlink ref="F219" r:id="rId49" display="https://podminky.urs.cz/item/CS_URS_2024_01/767991002"/>
    <hyperlink ref="F222" r:id="rId50" display="https://podminky.urs.cz/item/CS_URS_2024_01/998767101"/>
    <hyperlink ref="F225" r:id="rId51" display="https://podminky.urs.cz/item/CS_URS_2024_01/783933161"/>
    <hyperlink ref="F227" r:id="rId52" display="https://podminky.urs.cz/item/CS_URS_2024_01/783937163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3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89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9"/>
      <c r="AT3" s="16" t="s">
        <v>81</v>
      </c>
    </row>
    <row r="4" s="1" customFormat="1" ht="24.96" customHeight="1">
      <c r="B4" s="19"/>
      <c r="D4" s="139" t="s">
        <v>103</v>
      </c>
      <c r="L4" s="19"/>
      <c r="M4" s="14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1" t="s">
        <v>16</v>
      </c>
      <c r="L6" s="19"/>
    </row>
    <row r="7" s="1" customFormat="1" ht="16.5" customHeight="1">
      <c r="B7" s="19"/>
      <c r="E7" s="142" t="str">
        <f>'Rekapitulace stavby'!K6</f>
        <v>Rekonstrukce vírového separátoru ul.Polenská, Jihlava</v>
      </c>
      <c r="F7" s="141"/>
      <c r="G7" s="141"/>
      <c r="H7" s="141"/>
      <c r="L7" s="19"/>
    </row>
    <row r="8" s="1" customFormat="1" ht="12" customHeight="1">
      <c r="B8" s="19"/>
      <c r="D8" s="141" t="s">
        <v>104</v>
      </c>
      <c r="L8" s="19"/>
    </row>
    <row r="9" s="2" customFormat="1" ht="16.5" customHeight="1">
      <c r="A9" s="37"/>
      <c r="B9" s="43"/>
      <c r="C9" s="37"/>
      <c r="D9" s="37"/>
      <c r="E9" s="142" t="s">
        <v>105</v>
      </c>
      <c r="F9" s="37"/>
      <c r="G9" s="37"/>
      <c r="H9" s="37"/>
      <c r="I9" s="37"/>
      <c r="J9" s="37"/>
      <c r="K9" s="37"/>
      <c r="L9" s="14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1" t="s">
        <v>106</v>
      </c>
      <c r="E10" s="37"/>
      <c r="F10" s="37"/>
      <c r="G10" s="37"/>
      <c r="H10" s="37"/>
      <c r="I10" s="37"/>
      <c r="J10" s="37"/>
      <c r="K10" s="37"/>
      <c r="L10" s="14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44" t="s">
        <v>476</v>
      </c>
      <c r="F11" s="37"/>
      <c r="G11" s="37"/>
      <c r="H11" s="37"/>
      <c r="I11" s="37"/>
      <c r="J11" s="37"/>
      <c r="K11" s="37"/>
      <c r="L11" s="14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14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1" t="s">
        <v>18</v>
      </c>
      <c r="E13" s="37"/>
      <c r="F13" s="132" t="s">
        <v>19</v>
      </c>
      <c r="G13" s="37"/>
      <c r="H13" s="37"/>
      <c r="I13" s="141" t="s">
        <v>20</v>
      </c>
      <c r="J13" s="132" t="s">
        <v>19</v>
      </c>
      <c r="K13" s="37"/>
      <c r="L13" s="14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21</v>
      </c>
      <c r="E14" s="37"/>
      <c r="F14" s="132" t="s">
        <v>22</v>
      </c>
      <c r="G14" s="37"/>
      <c r="H14" s="37"/>
      <c r="I14" s="141" t="s">
        <v>23</v>
      </c>
      <c r="J14" s="145" t="str">
        <f>'Rekapitulace stavby'!AN8</f>
        <v>11. 7. 2024</v>
      </c>
      <c r="K14" s="37"/>
      <c r="L14" s="14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14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1" t="s">
        <v>25</v>
      </c>
      <c r="E16" s="37"/>
      <c r="F16" s="37"/>
      <c r="G16" s="37"/>
      <c r="H16" s="37"/>
      <c r="I16" s="141" t="s">
        <v>26</v>
      </c>
      <c r="J16" s="132" t="s">
        <v>19</v>
      </c>
      <c r="K16" s="37"/>
      <c r="L16" s="14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32" t="s">
        <v>27</v>
      </c>
      <c r="F17" s="37"/>
      <c r="G17" s="37"/>
      <c r="H17" s="37"/>
      <c r="I17" s="141" t="s">
        <v>28</v>
      </c>
      <c r="J17" s="132" t="s">
        <v>19</v>
      </c>
      <c r="K17" s="37"/>
      <c r="L17" s="14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14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1" t="s">
        <v>29</v>
      </c>
      <c r="E19" s="37"/>
      <c r="F19" s="37"/>
      <c r="G19" s="37"/>
      <c r="H19" s="37"/>
      <c r="I19" s="141" t="s">
        <v>26</v>
      </c>
      <c r="J19" s="32" t="str">
        <f>'Rekapitulace stavby'!AN13</f>
        <v>Vyplň údaj</v>
      </c>
      <c r="K19" s="37"/>
      <c r="L19" s="14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32"/>
      <c r="G20" s="132"/>
      <c r="H20" s="132"/>
      <c r="I20" s="141" t="s">
        <v>28</v>
      </c>
      <c r="J20" s="32" t="str">
        <f>'Rekapitulace stavby'!AN14</f>
        <v>Vyplň údaj</v>
      </c>
      <c r="K20" s="37"/>
      <c r="L20" s="14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14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1" t="s">
        <v>31</v>
      </c>
      <c r="E22" s="37"/>
      <c r="F22" s="37"/>
      <c r="G22" s="37"/>
      <c r="H22" s="37"/>
      <c r="I22" s="141" t="s">
        <v>26</v>
      </c>
      <c r="J22" s="132" t="s">
        <v>19</v>
      </c>
      <c r="K22" s="37"/>
      <c r="L22" s="14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32" t="s">
        <v>32</v>
      </c>
      <c r="F23" s="37"/>
      <c r="G23" s="37"/>
      <c r="H23" s="37"/>
      <c r="I23" s="141" t="s">
        <v>28</v>
      </c>
      <c r="J23" s="132" t="s">
        <v>19</v>
      </c>
      <c r="K23" s="37"/>
      <c r="L23" s="14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14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1" t="s">
        <v>34</v>
      </c>
      <c r="E25" s="37"/>
      <c r="F25" s="37"/>
      <c r="G25" s="37"/>
      <c r="H25" s="37"/>
      <c r="I25" s="141" t="s">
        <v>26</v>
      </c>
      <c r="J25" s="132" t="s">
        <v>19</v>
      </c>
      <c r="K25" s="37"/>
      <c r="L25" s="14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32" t="s">
        <v>35</v>
      </c>
      <c r="F26" s="37"/>
      <c r="G26" s="37"/>
      <c r="H26" s="37"/>
      <c r="I26" s="141" t="s">
        <v>28</v>
      </c>
      <c r="J26" s="132" t="s">
        <v>19</v>
      </c>
      <c r="K26" s="37"/>
      <c r="L26" s="14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143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1" t="s">
        <v>36</v>
      </c>
      <c r="E28" s="37"/>
      <c r="F28" s="37"/>
      <c r="G28" s="37"/>
      <c r="H28" s="37"/>
      <c r="I28" s="37"/>
      <c r="J28" s="37"/>
      <c r="K28" s="37"/>
      <c r="L28" s="14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46"/>
      <c r="B29" s="147"/>
      <c r="C29" s="146"/>
      <c r="D29" s="146"/>
      <c r="E29" s="148" t="s">
        <v>19</v>
      </c>
      <c r="F29" s="148"/>
      <c r="G29" s="148"/>
      <c r="H29" s="148"/>
      <c r="I29" s="146"/>
      <c r="J29" s="146"/>
      <c r="K29" s="146"/>
      <c r="L29" s="149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14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0"/>
      <c r="E31" s="150"/>
      <c r="F31" s="150"/>
      <c r="G31" s="150"/>
      <c r="H31" s="150"/>
      <c r="I31" s="150"/>
      <c r="J31" s="150"/>
      <c r="K31" s="150"/>
      <c r="L31" s="14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1" t="s">
        <v>38</v>
      </c>
      <c r="E32" s="37"/>
      <c r="F32" s="37"/>
      <c r="G32" s="37"/>
      <c r="H32" s="37"/>
      <c r="I32" s="37"/>
      <c r="J32" s="152">
        <f>ROUND(J92, 2)</f>
        <v>0</v>
      </c>
      <c r="K32" s="37"/>
      <c r="L32" s="14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0"/>
      <c r="E33" s="150"/>
      <c r="F33" s="150"/>
      <c r="G33" s="150"/>
      <c r="H33" s="150"/>
      <c r="I33" s="150"/>
      <c r="J33" s="150"/>
      <c r="K33" s="150"/>
      <c r="L33" s="14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53" t="s">
        <v>40</v>
      </c>
      <c r="G34" s="37"/>
      <c r="H34" s="37"/>
      <c r="I34" s="153" t="s">
        <v>39</v>
      </c>
      <c r="J34" s="153" t="s">
        <v>41</v>
      </c>
      <c r="K34" s="37"/>
      <c r="L34" s="14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54" t="s">
        <v>42</v>
      </c>
      <c r="E35" s="141" t="s">
        <v>43</v>
      </c>
      <c r="F35" s="155">
        <f>ROUND((SUM(BE92:BE135)),  2)</f>
        <v>0</v>
      </c>
      <c r="G35" s="37"/>
      <c r="H35" s="37"/>
      <c r="I35" s="156">
        <v>0.20999999999999999</v>
      </c>
      <c r="J35" s="155">
        <f>ROUND(((SUM(BE92:BE135))*I35),  2)</f>
        <v>0</v>
      </c>
      <c r="K35" s="37"/>
      <c r="L35" s="14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1" t="s">
        <v>44</v>
      </c>
      <c r="F36" s="155">
        <f>ROUND((SUM(BF92:BF135)),  2)</f>
        <v>0</v>
      </c>
      <c r="G36" s="37"/>
      <c r="H36" s="37"/>
      <c r="I36" s="156">
        <v>0.12</v>
      </c>
      <c r="J36" s="155">
        <f>ROUND(((SUM(BF92:BF135))*I36),  2)</f>
        <v>0</v>
      </c>
      <c r="K36" s="37"/>
      <c r="L36" s="14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45</v>
      </c>
      <c r="F37" s="155">
        <f>ROUND((SUM(BG92:BG135)),  2)</f>
        <v>0</v>
      </c>
      <c r="G37" s="37"/>
      <c r="H37" s="37"/>
      <c r="I37" s="156">
        <v>0.20999999999999999</v>
      </c>
      <c r="J37" s="155">
        <f>0</f>
        <v>0</v>
      </c>
      <c r="K37" s="37"/>
      <c r="L37" s="14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1" t="s">
        <v>46</v>
      </c>
      <c r="F38" s="155">
        <f>ROUND((SUM(BH92:BH135)),  2)</f>
        <v>0</v>
      </c>
      <c r="G38" s="37"/>
      <c r="H38" s="37"/>
      <c r="I38" s="156">
        <v>0.12</v>
      </c>
      <c r="J38" s="155">
        <f>0</f>
        <v>0</v>
      </c>
      <c r="K38" s="37"/>
      <c r="L38" s="14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1" t="s">
        <v>47</v>
      </c>
      <c r="F39" s="155">
        <f>ROUND((SUM(BI92:BI135)),  2)</f>
        <v>0</v>
      </c>
      <c r="G39" s="37"/>
      <c r="H39" s="37"/>
      <c r="I39" s="156">
        <v>0</v>
      </c>
      <c r="J39" s="155">
        <f>0</f>
        <v>0</v>
      </c>
      <c r="K39" s="37"/>
      <c r="L39" s="14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14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57"/>
      <c r="D41" s="158" t="s">
        <v>48</v>
      </c>
      <c r="E41" s="159"/>
      <c r="F41" s="159"/>
      <c r="G41" s="160" t="s">
        <v>49</v>
      </c>
      <c r="H41" s="161" t="s">
        <v>50</v>
      </c>
      <c r="I41" s="159"/>
      <c r="J41" s="162">
        <f>SUM(J32:J39)</f>
        <v>0</v>
      </c>
      <c r="K41" s="163"/>
      <c r="L41" s="143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164"/>
      <c r="C42" s="165"/>
      <c r="D42" s="165"/>
      <c r="E42" s="165"/>
      <c r="F42" s="165"/>
      <c r="G42" s="165"/>
      <c r="H42" s="165"/>
      <c r="I42" s="165"/>
      <c r="J42" s="165"/>
      <c r="K42" s="165"/>
      <c r="L42" s="143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="2" customFormat="1" ht="6.96" customHeight="1">
      <c r="A46" s="37"/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4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24.96" customHeight="1">
      <c r="A47" s="37"/>
      <c r="B47" s="38"/>
      <c r="C47" s="22" t="s">
        <v>108</v>
      </c>
      <c r="D47" s="39"/>
      <c r="E47" s="39"/>
      <c r="F47" s="39"/>
      <c r="G47" s="39"/>
      <c r="H47" s="39"/>
      <c r="I47" s="39"/>
      <c r="J47" s="39"/>
      <c r="K47" s="39"/>
      <c r="L47" s="14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6.96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4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16</v>
      </c>
      <c r="D49" s="39"/>
      <c r="E49" s="39"/>
      <c r="F49" s="39"/>
      <c r="G49" s="39"/>
      <c r="H49" s="39"/>
      <c r="I49" s="39"/>
      <c r="J49" s="39"/>
      <c r="K49" s="39"/>
      <c r="L49" s="14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168" t="str">
        <f>E7</f>
        <v>Rekonstrukce vírového separátoru ul.Polenská, Jihlava</v>
      </c>
      <c r="F50" s="31"/>
      <c r="G50" s="31"/>
      <c r="H50" s="31"/>
      <c r="I50" s="39"/>
      <c r="J50" s="39"/>
      <c r="K50" s="39"/>
      <c r="L50" s="14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1" customFormat="1" ht="12" customHeight="1">
      <c r="B51" s="20"/>
      <c r="C51" s="31" t="s">
        <v>104</v>
      </c>
      <c r="D51" s="21"/>
      <c r="E51" s="21"/>
      <c r="F51" s="21"/>
      <c r="G51" s="21"/>
      <c r="H51" s="21"/>
      <c r="I51" s="21"/>
      <c r="J51" s="21"/>
      <c r="K51" s="21"/>
      <c r="L51" s="19"/>
    </row>
    <row r="52" s="2" customFormat="1" ht="16.5" customHeight="1">
      <c r="A52" s="37"/>
      <c r="B52" s="38"/>
      <c r="C52" s="39"/>
      <c r="D52" s="39"/>
      <c r="E52" s="168" t="s">
        <v>105</v>
      </c>
      <c r="F52" s="39"/>
      <c r="G52" s="39"/>
      <c r="H52" s="39"/>
      <c r="I52" s="39"/>
      <c r="J52" s="39"/>
      <c r="K52" s="39"/>
      <c r="L52" s="14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12" customHeight="1">
      <c r="A53" s="37"/>
      <c r="B53" s="38"/>
      <c r="C53" s="31" t="s">
        <v>106</v>
      </c>
      <c r="D53" s="39"/>
      <c r="E53" s="39"/>
      <c r="F53" s="39"/>
      <c r="G53" s="39"/>
      <c r="H53" s="39"/>
      <c r="I53" s="39"/>
      <c r="J53" s="39"/>
      <c r="K53" s="39"/>
      <c r="L53" s="14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16.5" customHeight="1">
      <c r="A54" s="37"/>
      <c r="B54" s="38"/>
      <c r="C54" s="39"/>
      <c r="D54" s="39"/>
      <c r="E54" s="68" t="str">
        <f>E11</f>
        <v>D.1.5 - Oplocení</v>
      </c>
      <c r="F54" s="39"/>
      <c r="G54" s="39"/>
      <c r="H54" s="39"/>
      <c r="I54" s="39"/>
      <c r="J54" s="39"/>
      <c r="K54" s="39"/>
      <c r="L54" s="14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6.96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4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2" customHeight="1">
      <c r="A56" s="37"/>
      <c r="B56" s="38"/>
      <c r="C56" s="31" t="s">
        <v>21</v>
      </c>
      <c r="D56" s="39"/>
      <c r="E56" s="39"/>
      <c r="F56" s="26" t="str">
        <f>F14</f>
        <v>Jihlava</v>
      </c>
      <c r="G56" s="39"/>
      <c r="H56" s="39"/>
      <c r="I56" s="31" t="s">
        <v>23</v>
      </c>
      <c r="J56" s="71" t="str">
        <f>IF(J14="","",J14)</f>
        <v>11. 7. 2024</v>
      </c>
      <c r="K56" s="39"/>
      <c r="L56" s="14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6.96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4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25.65" customHeight="1">
      <c r="A58" s="37"/>
      <c r="B58" s="38"/>
      <c r="C58" s="31" t="s">
        <v>25</v>
      </c>
      <c r="D58" s="39"/>
      <c r="E58" s="39"/>
      <c r="F58" s="26" t="str">
        <f>E17</f>
        <v>Statutární město Jihlava</v>
      </c>
      <c r="G58" s="39"/>
      <c r="H58" s="39"/>
      <c r="I58" s="31" t="s">
        <v>31</v>
      </c>
      <c r="J58" s="35" t="str">
        <f>E23</f>
        <v>AQA-CLEAN ing.Josef Novotný</v>
      </c>
      <c r="K58" s="39"/>
      <c r="L58" s="14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15.15" customHeight="1">
      <c r="A59" s="37"/>
      <c r="B59" s="38"/>
      <c r="C59" s="31" t="s">
        <v>29</v>
      </c>
      <c r="D59" s="39"/>
      <c r="E59" s="39"/>
      <c r="F59" s="26" t="str">
        <f>IF(E20="","",E20)</f>
        <v>Vyplň údaj</v>
      </c>
      <c r="G59" s="39"/>
      <c r="H59" s="39"/>
      <c r="I59" s="31" t="s">
        <v>34</v>
      </c>
      <c r="J59" s="35" t="str">
        <f>E26</f>
        <v>Martin Lang</v>
      </c>
      <c r="K59" s="39"/>
      <c r="L59" s="14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="2" customFormat="1" ht="10.32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43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="2" customFormat="1" ht="29.28" customHeight="1">
      <c r="A61" s="37"/>
      <c r="B61" s="38"/>
      <c r="C61" s="169" t="s">
        <v>109</v>
      </c>
      <c r="D61" s="170"/>
      <c r="E61" s="170"/>
      <c r="F61" s="170"/>
      <c r="G61" s="170"/>
      <c r="H61" s="170"/>
      <c r="I61" s="170"/>
      <c r="J61" s="171" t="s">
        <v>110</v>
      </c>
      <c r="K61" s="170"/>
      <c r="L61" s="143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="2" customFormat="1" ht="10.32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43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="2" customFormat="1" ht="22.8" customHeight="1">
      <c r="A63" s="37"/>
      <c r="B63" s="38"/>
      <c r="C63" s="172" t="s">
        <v>70</v>
      </c>
      <c r="D63" s="39"/>
      <c r="E63" s="39"/>
      <c r="F63" s="39"/>
      <c r="G63" s="39"/>
      <c r="H63" s="39"/>
      <c r="I63" s="39"/>
      <c r="J63" s="101">
        <f>J92</f>
        <v>0</v>
      </c>
      <c r="K63" s="39"/>
      <c r="L63" s="143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16" t="s">
        <v>111</v>
      </c>
    </row>
    <row r="64" s="9" customFormat="1" ht="24.96" customHeight="1">
      <c r="A64" s="9"/>
      <c r="B64" s="173"/>
      <c r="C64" s="174"/>
      <c r="D64" s="175" t="s">
        <v>112</v>
      </c>
      <c r="E64" s="176"/>
      <c r="F64" s="176"/>
      <c r="G64" s="176"/>
      <c r="H64" s="176"/>
      <c r="I64" s="176"/>
      <c r="J64" s="177">
        <f>J93</f>
        <v>0</v>
      </c>
      <c r="K64" s="174"/>
      <c r="L64" s="17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79"/>
      <c r="C65" s="124"/>
      <c r="D65" s="180" t="s">
        <v>113</v>
      </c>
      <c r="E65" s="181"/>
      <c r="F65" s="181"/>
      <c r="G65" s="181"/>
      <c r="H65" s="181"/>
      <c r="I65" s="181"/>
      <c r="J65" s="182">
        <f>J94</f>
        <v>0</v>
      </c>
      <c r="K65" s="124"/>
      <c r="L65" s="183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9"/>
      <c r="C66" s="124"/>
      <c r="D66" s="180" t="s">
        <v>477</v>
      </c>
      <c r="E66" s="181"/>
      <c r="F66" s="181"/>
      <c r="G66" s="181"/>
      <c r="H66" s="181"/>
      <c r="I66" s="181"/>
      <c r="J66" s="182">
        <f>J97</f>
        <v>0</v>
      </c>
      <c r="K66" s="124"/>
      <c r="L66" s="183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9"/>
      <c r="C67" s="124"/>
      <c r="D67" s="180" t="s">
        <v>114</v>
      </c>
      <c r="E67" s="181"/>
      <c r="F67" s="181"/>
      <c r="G67" s="181"/>
      <c r="H67" s="181"/>
      <c r="I67" s="181"/>
      <c r="J67" s="182">
        <f>J100</f>
        <v>0</v>
      </c>
      <c r="K67" s="124"/>
      <c r="L67" s="183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9"/>
      <c r="C68" s="124"/>
      <c r="D68" s="180" t="s">
        <v>117</v>
      </c>
      <c r="E68" s="181"/>
      <c r="F68" s="181"/>
      <c r="G68" s="181"/>
      <c r="H68" s="181"/>
      <c r="I68" s="181"/>
      <c r="J68" s="182">
        <f>J117</f>
        <v>0</v>
      </c>
      <c r="K68" s="124"/>
      <c r="L68" s="183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9"/>
      <c r="C69" s="124"/>
      <c r="D69" s="180" t="s">
        <v>478</v>
      </c>
      <c r="E69" s="181"/>
      <c r="F69" s="181"/>
      <c r="G69" s="181"/>
      <c r="H69" s="181"/>
      <c r="I69" s="181"/>
      <c r="J69" s="182">
        <f>J124</f>
        <v>0</v>
      </c>
      <c r="K69" s="124"/>
      <c r="L69" s="183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9"/>
      <c r="C70" s="124"/>
      <c r="D70" s="180" t="s">
        <v>118</v>
      </c>
      <c r="E70" s="181"/>
      <c r="F70" s="181"/>
      <c r="G70" s="181"/>
      <c r="H70" s="181"/>
      <c r="I70" s="181"/>
      <c r="J70" s="182">
        <f>J133</f>
        <v>0</v>
      </c>
      <c r="K70" s="124"/>
      <c r="L70" s="183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37"/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143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="2" customFormat="1" ht="6.96" customHeight="1">
      <c r="A72" s="37"/>
      <c r="B72" s="58"/>
      <c r="C72" s="59"/>
      <c r="D72" s="59"/>
      <c r="E72" s="59"/>
      <c r="F72" s="59"/>
      <c r="G72" s="59"/>
      <c r="H72" s="59"/>
      <c r="I72" s="59"/>
      <c r="J72" s="59"/>
      <c r="K72" s="59"/>
      <c r="L72" s="143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6" s="2" customFormat="1" ht="6.96" customHeight="1">
      <c r="A76" s="37"/>
      <c r="B76" s="60"/>
      <c r="C76" s="61"/>
      <c r="D76" s="61"/>
      <c r="E76" s="61"/>
      <c r="F76" s="61"/>
      <c r="G76" s="61"/>
      <c r="H76" s="61"/>
      <c r="I76" s="61"/>
      <c r="J76" s="61"/>
      <c r="K76" s="61"/>
      <c r="L76" s="143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24.96" customHeight="1">
      <c r="A77" s="37"/>
      <c r="B77" s="38"/>
      <c r="C77" s="22" t="s">
        <v>124</v>
      </c>
      <c r="D77" s="39"/>
      <c r="E77" s="39"/>
      <c r="F77" s="39"/>
      <c r="G77" s="39"/>
      <c r="H77" s="39"/>
      <c r="I77" s="39"/>
      <c r="J77" s="39"/>
      <c r="K77" s="39"/>
      <c r="L77" s="14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6.96" customHeight="1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143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2" customFormat="1" ht="12" customHeight="1">
      <c r="A79" s="37"/>
      <c r="B79" s="38"/>
      <c r="C79" s="31" t="s">
        <v>16</v>
      </c>
      <c r="D79" s="39"/>
      <c r="E79" s="39"/>
      <c r="F79" s="39"/>
      <c r="G79" s="39"/>
      <c r="H79" s="39"/>
      <c r="I79" s="39"/>
      <c r="J79" s="39"/>
      <c r="K79" s="39"/>
      <c r="L79" s="143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16.5" customHeight="1">
      <c r="A80" s="37"/>
      <c r="B80" s="38"/>
      <c r="C80" s="39"/>
      <c r="D80" s="39"/>
      <c r="E80" s="168" t="str">
        <f>E7</f>
        <v>Rekonstrukce vírového separátoru ul.Polenská, Jihlava</v>
      </c>
      <c r="F80" s="31"/>
      <c r="G80" s="31"/>
      <c r="H80" s="31"/>
      <c r="I80" s="39"/>
      <c r="J80" s="39"/>
      <c r="K80" s="39"/>
      <c r="L80" s="143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1" customFormat="1" ht="12" customHeight="1">
      <c r="B81" s="20"/>
      <c r="C81" s="31" t="s">
        <v>104</v>
      </c>
      <c r="D81" s="21"/>
      <c r="E81" s="21"/>
      <c r="F81" s="21"/>
      <c r="G81" s="21"/>
      <c r="H81" s="21"/>
      <c r="I81" s="21"/>
      <c r="J81" s="21"/>
      <c r="K81" s="21"/>
      <c r="L81" s="19"/>
    </row>
    <row r="82" s="2" customFormat="1" ht="16.5" customHeight="1">
      <c r="A82" s="37"/>
      <c r="B82" s="38"/>
      <c r="C82" s="39"/>
      <c r="D82" s="39"/>
      <c r="E82" s="168" t="s">
        <v>105</v>
      </c>
      <c r="F82" s="39"/>
      <c r="G82" s="39"/>
      <c r="H82" s="39"/>
      <c r="I82" s="39"/>
      <c r="J82" s="39"/>
      <c r="K82" s="39"/>
      <c r="L82" s="143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2" customHeight="1">
      <c r="A83" s="37"/>
      <c r="B83" s="38"/>
      <c r="C83" s="31" t="s">
        <v>106</v>
      </c>
      <c r="D83" s="39"/>
      <c r="E83" s="39"/>
      <c r="F83" s="39"/>
      <c r="G83" s="39"/>
      <c r="H83" s="39"/>
      <c r="I83" s="39"/>
      <c r="J83" s="39"/>
      <c r="K83" s="39"/>
      <c r="L83" s="143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6.5" customHeight="1">
      <c r="A84" s="37"/>
      <c r="B84" s="38"/>
      <c r="C84" s="39"/>
      <c r="D84" s="39"/>
      <c r="E84" s="68" t="str">
        <f>E11</f>
        <v>D.1.5 - Oplocení</v>
      </c>
      <c r="F84" s="39"/>
      <c r="G84" s="39"/>
      <c r="H84" s="39"/>
      <c r="I84" s="39"/>
      <c r="J84" s="39"/>
      <c r="K84" s="39"/>
      <c r="L84" s="143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6.96" customHeight="1">
      <c r="A85" s="37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143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21</v>
      </c>
      <c r="D86" s="39"/>
      <c r="E86" s="39"/>
      <c r="F86" s="26" t="str">
        <f>F14</f>
        <v>Jihlava</v>
      </c>
      <c r="G86" s="39"/>
      <c r="H86" s="39"/>
      <c r="I86" s="31" t="s">
        <v>23</v>
      </c>
      <c r="J86" s="71" t="str">
        <f>IF(J14="","",J14)</f>
        <v>11. 7. 2024</v>
      </c>
      <c r="K86" s="39"/>
      <c r="L86" s="143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6.96" customHeight="1">
      <c r="A87" s="37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143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25.65" customHeight="1">
      <c r="A88" s="37"/>
      <c r="B88" s="38"/>
      <c r="C88" s="31" t="s">
        <v>25</v>
      </c>
      <c r="D88" s="39"/>
      <c r="E88" s="39"/>
      <c r="F88" s="26" t="str">
        <f>E17</f>
        <v>Statutární město Jihlava</v>
      </c>
      <c r="G88" s="39"/>
      <c r="H88" s="39"/>
      <c r="I88" s="31" t="s">
        <v>31</v>
      </c>
      <c r="J88" s="35" t="str">
        <f>E23</f>
        <v>AQA-CLEAN ing.Josef Novotný</v>
      </c>
      <c r="K88" s="39"/>
      <c r="L88" s="143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5.15" customHeight="1">
      <c r="A89" s="37"/>
      <c r="B89" s="38"/>
      <c r="C89" s="31" t="s">
        <v>29</v>
      </c>
      <c r="D89" s="39"/>
      <c r="E89" s="39"/>
      <c r="F89" s="26" t="str">
        <f>IF(E20="","",E20)</f>
        <v>Vyplň údaj</v>
      </c>
      <c r="G89" s="39"/>
      <c r="H89" s="39"/>
      <c r="I89" s="31" t="s">
        <v>34</v>
      </c>
      <c r="J89" s="35" t="str">
        <f>E26</f>
        <v>Martin Lang</v>
      </c>
      <c r="K89" s="39"/>
      <c r="L89" s="143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10.32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143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11" customFormat="1" ht="29.28" customHeight="1">
      <c r="A91" s="184"/>
      <c r="B91" s="185"/>
      <c r="C91" s="186" t="s">
        <v>125</v>
      </c>
      <c r="D91" s="187" t="s">
        <v>57</v>
      </c>
      <c r="E91" s="187" t="s">
        <v>53</v>
      </c>
      <c r="F91" s="187" t="s">
        <v>54</v>
      </c>
      <c r="G91" s="187" t="s">
        <v>126</v>
      </c>
      <c r="H91" s="187" t="s">
        <v>127</v>
      </c>
      <c r="I91" s="187" t="s">
        <v>128</v>
      </c>
      <c r="J91" s="188" t="s">
        <v>110</v>
      </c>
      <c r="K91" s="189" t="s">
        <v>129</v>
      </c>
      <c r="L91" s="190"/>
      <c r="M91" s="91" t="s">
        <v>19</v>
      </c>
      <c r="N91" s="92" t="s">
        <v>42</v>
      </c>
      <c r="O91" s="92" t="s">
        <v>130</v>
      </c>
      <c r="P91" s="92" t="s">
        <v>131</v>
      </c>
      <c r="Q91" s="92" t="s">
        <v>132</v>
      </c>
      <c r="R91" s="92" t="s">
        <v>133</v>
      </c>
      <c r="S91" s="92" t="s">
        <v>134</v>
      </c>
      <c r="T91" s="93" t="s">
        <v>135</v>
      </c>
      <c r="U91" s="184"/>
      <c r="V91" s="184"/>
      <c r="W91" s="184"/>
      <c r="X91" s="184"/>
      <c r="Y91" s="184"/>
      <c r="Z91" s="184"/>
      <c r="AA91" s="184"/>
      <c r="AB91" s="184"/>
      <c r="AC91" s="184"/>
      <c r="AD91" s="184"/>
      <c r="AE91" s="184"/>
    </row>
    <row r="92" s="2" customFormat="1" ht="22.8" customHeight="1">
      <c r="A92" s="37"/>
      <c r="B92" s="38"/>
      <c r="C92" s="98" t="s">
        <v>136</v>
      </c>
      <c r="D92" s="39"/>
      <c r="E92" s="39"/>
      <c r="F92" s="39"/>
      <c r="G92" s="39"/>
      <c r="H92" s="39"/>
      <c r="I92" s="39"/>
      <c r="J92" s="191">
        <f>BK92</f>
        <v>0</v>
      </c>
      <c r="K92" s="39"/>
      <c r="L92" s="43"/>
      <c r="M92" s="94"/>
      <c r="N92" s="192"/>
      <c r="O92" s="95"/>
      <c r="P92" s="193">
        <f>P93</f>
        <v>0</v>
      </c>
      <c r="Q92" s="95"/>
      <c r="R92" s="193">
        <f>R93</f>
        <v>8.7063803599999989</v>
      </c>
      <c r="S92" s="95"/>
      <c r="T92" s="194">
        <f>T93</f>
        <v>2.4346000000000001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T92" s="16" t="s">
        <v>71</v>
      </c>
      <c r="AU92" s="16" t="s">
        <v>111</v>
      </c>
      <c r="BK92" s="195">
        <f>BK93</f>
        <v>0</v>
      </c>
    </row>
    <row r="93" s="12" customFormat="1" ht="25.92" customHeight="1">
      <c r="A93" s="12"/>
      <c r="B93" s="196"/>
      <c r="C93" s="197"/>
      <c r="D93" s="198" t="s">
        <v>71</v>
      </c>
      <c r="E93" s="199" t="s">
        <v>137</v>
      </c>
      <c r="F93" s="199" t="s">
        <v>138</v>
      </c>
      <c r="G93" s="197"/>
      <c r="H93" s="197"/>
      <c r="I93" s="200"/>
      <c r="J93" s="201">
        <f>BK93</f>
        <v>0</v>
      </c>
      <c r="K93" s="197"/>
      <c r="L93" s="202"/>
      <c r="M93" s="203"/>
      <c r="N93" s="204"/>
      <c r="O93" s="204"/>
      <c r="P93" s="205">
        <f>P94+P97+P100+P117+P124+P133</f>
        <v>0</v>
      </c>
      <c r="Q93" s="204"/>
      <c r="R93" s="205">
        <f>R94+R97+R100+R117+R124+R133</f>
        <v>8.7063803599999989</v>
      </c>
      <c r="S93" s="204"/>
      <c r="T93" s="206">
        <f>T94+T97+T100+T117+T124+T133</f>
        <v>2.4346000000000001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7" t="s">
        <v>79</v>
      </c>
      <c r="AT93" s="208" t="s">
        <v>71</v>
      </c>
      <c r="AU93" s="208" t="s">
        <v>72</v>
      </c>
      <c r="AY93" s="207" t="s">
        <v>139</v>
      </c>
      <c r="BK93" s="209">
        <f>BK94+BK97+BK100+BK117+BK124+BK133</f>
        <v>0</v>
      </c>
    </row>
    <row r="94" s="12" customFormat="1" ht="22.8" customHeight="1">
      <c r="A94" s="12"/>
      <c r="B94" s="196"/>
      <c r="C94" s="197"/>
      <c r="D94" s="198" t="s">
        <v>71</v>
      </c>
      <c r="E94" s="210" t="s">
        <v>79</v>
      </c>
      <c r="F94" s="210" t="s">
        <v>140</v>
      </c>
      <c r="G94" s="197"/>
      <c r="H94" s="197"/>
      <c r="I94" s="200"/>
      <c r="J94" s="211">
        <f>BK94</f>
        <v>0</v>
      </c>
      <c r="K94" s="197"/>
      <c r="L94" s="202"/>
      <c r="M94" s="203"/>
      <c r="N94" s="204"/>
      <c r="O94" s="204"/>
      <c r="P94" s="205">
        <f>SUM(P95:P96)</f>
        <v>0</v>
      </c>
      <c r="Q94" s="204"/>
      <c r="R94" s="205">
        <f>SUM(R95:R96)</f>
        <v>0</v>
      </c>
      <c r="S94" s="204"/>
      <c r="T94" s="206">
        <f>SUM(T95:T96)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7" t="s">
        <v>79</v>
      </c>
      <c r="AT94" s="208" t="s">
        <v>71</v>
      </c>
      <c r="AU94" s="208" t="s">
        <v>79</v>
      </c>
      <c r="AY94" s="207" t="s">
        <v>139</v>
      </c>
      <c r="BK94" s="209">
        <f>SUM(BK95:BK96)</f>
        <v>0</v>
      </c>
    </row>
    <row r="95" s="2" customFormat="1" ht="24.15" customHeight="1">
      <c r="A95" s="37"/>
      <c r="B95" s="38"/>
      <c r="C95" s="212" t="s">
        <v>79</v>
      </c>
      <c r="D95" s="212" t="s">
        <v>141</v>
      </c>
      <c r="E95" s="213" t="s">
        <v>479</v>
      </c>
      <c r="F95" s="214" t="s">
        <v>480</v>
      </c>
      <c r="G95" s="215" t="s">
        <v>151</v>
      </c>
      <c r="H95" s="216">
        <v>2.3679999999999999</v>
      </c>
      <c r="I95" s="217"/>
      <c r="J95" s="218">
        <f>ROUND(I95*H95,2)</f>
        <v>0</v>
      </c>
      <c r="K95" s="219"/>
      <c r="L95" s="43"/>
      <c r="M95" s="220" t="s">
        <v>19</v>
      </c>
      <c r="N95" s="221" t="s">
        <v>43</v>
      </c>
      <c r="O95" s="83"/>
      <c r="P95" s="222">
        <f>O95*H95</f>
        <v>0</v>
      </c>
      <c r="Q95" s="222">
        <v>0</v>
      </c>
      <c r="R95" s="222">
        <f>Q95*H95</f>
        <v>0</v>
      </c>
      <c r="S95" s="222">
        <v>0</v>
      </c>
      <c r="T95" s="223">
        <f>S95*H95</f>
        <v>0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R95" s="224" t="s">
        <v>145</v>
      </c>
      <c r="AT95" s="224" t="s">
        <v>141</v>
      </c>
      <c r="AU95" s="224" t="s">
        <v>81</v>
      </c>
      <c r="AY95" s="16" t="s">
        <v>139</v>
      </c>
      <c r="BE95" s="225">
        <f>IF(N95="základní",J95,0)</f>
        <v>0</v>
      </c>
      <c r="BF95" s="225">
        <f>IF(N95="snížená",J95,0)</f>
        <v>0</v>
      </c>
      <c r="BG95" s="225">
        <f>IF(N95="zákl. přenesená",J95,0)</f>
        <v>0</v>
      </c>
      <c r="BH95" s="225">
        <f>IF(N95="sníž. přenesená",J95,0)</f>
        <v>0</v>
      </c>
      <c r="BI95" s="225">
        <f>IF(N95="nulová",J95,0)</f>
        <v>0</v>
      </c>
      <c r="BJ95" s="16" t="s">
        <v>79</v>
      </c>
      <c r="BK95" s="225">
        <f>ROUND(I95*H95,2)</f>
        <v>0</v>
      </c>
      <c r="BL95" s="16" t="s">
        <v>145</v>
      </c>
      <c r="BM95" s="224" t="s">
        <v>481</v>
      </c>
    </row>
    <row r="96" s="2" customFormat="1">
      <c r="A96" s="37"/>
      <c r="B96" s="38"/>
      <c r="C96" s="39"/>
      <c r="D96" s="226" t="s">
        <v>147</v>
      </c>
      <c r="E96" s="39"/>
      <c r="F96" s="227" t="s">
        <v>482</v>
      </c>
      <c r="G96" s="39"/>
      <c r="H96" s="39"/>
      <c r="I96" s="228"/>
      <c r="J96" s="39"/>
      <c r="K96" s="39"/>
      <c r="L96" s="43"/>
      <c r="M96" s="229"/>
      <c r="N96" s="230"/>
      <c r="O96" s="83"/>
      <c r="P96" s="83"/>
      <c r="Q96" s="83"/>
      <c r="R96" s="83"/>
      <c r="S96" s="83"/>
      <c r="T96" s="84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T96" s="16" t="s">
        <v>147</v>
      </c>
      <c r="AU96" s="16" t="s">
        <v>81</v>
      </c>
    </row>
    <row r="97" s="12" customFormat="1" ht="22.8" customHeight="1">
      <c r="A97" s="12"/>
      <c r="B97" s="196"/>
      <c r="C97" s="197"/>
      <c r="D97" s="198" t="s">
        <v>71</v>
      </c>
      <c r="E97" s="210" t="s">
        <v>81</v>
      </c>
      <c r="F97" s="210" t="s">
        <v>483</v>
      </c>
      <c r="G97" s="197"/>
      <c r="H97" s="197"/>
      <c r="I97" s="200"/>
      <c r="J97" s="211">
        <f>BK97</f>
        <v>0</v>
      </c>
      <c r="K97" s="197"/>
      <c r="L97" s="202"/>
      <c r="M97" s="203"/>
      <c r="N97" s="204"/>
      <c r="O97" s="204"/>
      <c r="P97" s="205">
        <f>SUM(P98:P99)</f>
        <v>0</v>
      </c>
      <c r="Q97" s="204"/>
      <c r="R97" s="205">
        <f>SUM(R98:R99)</f>
        <v>5.4488153599999993</v>
      </c>
      <c r="S97" s="204"/>
      <c r="T97" s="206">
        <f>SUM(T98:T99)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7" t="s">
        <v>79</v>
      </c>
      <c r="AT97" s="208" t="s">
        <v>71</v>
      </c>
      <c r="AU97" s="208" t="s">
        <v>79</v>
      </c>
      <c r="AY97" s="207" t="s">
        <v>139</v>
      </c>
      <c r="BK97" s="209">
        <f>SUM(BK98:BK99)</f>
        <v>0</v>
      </c>
    </row>
    <row r="98" s="2" customFormat="1" ht="16.5" customHeight="1">
      <c r="A98" s="37"/>
      <c r="B98" s="38"/>
      <c r="C98" s="212" t="s">
        <v>81</v>
      </c>
      <c r="D98" s="212" t="s">
        <v>141</v>
      </c>
      <c r="E98" s="213" t="s">
        <v>484</v>
      </c>
      <c r="F98" s="214" t="s">
        <v>485</v>
      </c>
      <c r="G98" s="215" t="s">
        <v>151</v>
      </c>
      <c r="H98" s="216">
        <v>2.3679999999999999</v>
      </c>
      <c r="I98" s="217"/>
      <c r="J98" s="218">
        <f>ROUND(I98*H98,2)</f>
        <v>0</v>
      </c>
      <c r="K98" s="219"/>
      <c r="L98" s="43"/>
      <c r="M98" s="220" t="s">
        <v>19</v>
      </c>
      <c r="N98" s="221" t="s">
        <v>43</v>
      </c>
      <c r="O98" s="83"/>
      <c r="P98" s="222">
        <f>O98*H98</f>
        <v>0</v>
      </c>
      <c r="Q98" s="222">
        <v>2.3010199999999998</v>
      </c>
      <c r="R98" s="222">
        <f>Q98*H98</f>
        <v>5.4488153599999993</v>
      </c>
      <c r="S98" s="222">
        <v>0</v>
      </c>
      <c r="T98" s="223">
        <f>S98*H98</f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224" t="s">
        <v>145</v>
      </c>
      <c r="AT98" s="224" t="s">
        <v>141</v>
      </c>
      <c r="AU98" s="224" t="s">
        <v>81</v>
      </c>
      <c r="AY98" s="16" t="s">
        <v>139</v>
      </c>
      <c r="BE98" s="225">
        <f>IF(N98="základní",J98,0)</f>
        <v>0</v>
      </c>
      <c r="BF98" s="225">
        <f>IF(N98="snížená",J98,0)</f>
        <v>0</v>
      </c>
      <c r="BG98" s="225">
        <f>IF(N98="zákl. přenesená",J98,0)</f>
        <v>0</v>
      </c>
      <c r="BH98" s="225">
        <f>IF(N98="sníž. přenesená",J98,0)</f>
        <v>0</v>
      </c>
      <c r="BI98" s="225">
        <f>IF(N98="nulová",J98,0)</f>
        <v>0</v>
      </c>
      <c r="BJ98" s="16" t="s">
        <v>79</v>
      </c>
      <c r="BK98" s="225">
        <f>ROUND(I98*H98,2)</f>
        <v>0</v>
      </c>
      <c r="BL98" s="16" t="s">
        <v>145</v>
      </c>
      <c r="BM98" s="224" t="s">
        <v>486</v>
      </c>
    </row>
    <row r="99" s="2" customFormat="1">
      <c r="A99" s="37"/>
      <c r="B99" s="38"/>
      <c r="C99" s="39"/>
      <c r="D99" s="226" t="s">
        <v>147</v>
      </c>
      <c r="E99" s="39"/>
      <c r="F99" s="227" t="s">
        <v>487</v>
      </c>
      <c r="G99" s="39"/>
      <c r="H99" s="39"/>
      <c r="I99" s="228"/>
      <c r="J99" s="39"/>
      <c r="K99" s="39"/>
      <c r="L99" s="43"/>
      <c r="M99" s="229"/>
      <c r="N99" s="230"/>
      <c r="O99" s="83"/>
      <c r="P99" s="83"/>
      <c r="Q99" s="83"/>
      <c r="R99" s="83"/>
      <c r="S99" s="83"/>
      <c r="T99" s="84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16" t="s">
        <v>147</v>
      </c>
      <c r="AU99" s="16" t="s">
        <v>81</v>
      </c>
    </row>
    <row r="100" s="12" customFormat="1" ht="22.8" customHeight="1">
      <c r="A100" s="12"/>
      <c r="B100" s="196"/>
      <c r="C100" s="197"/>
      <c r="D100" s="198" t="s">
        <v>71</v>
      </c>
      <c r="E100" s="210" t="s">
        <v>154</v>
      </c>
      <c r="F100" s="210" t="s">
        <v>271</v>
      </c>
      <c r="G100" s="197"/>
      <c r="H100" s="197"/>
      <c r="I100" s="200"/>
      <c r="J100" s="211">
        <f>BK100</f>
        <v>0</v>
      </c>
      <c r="K100" s="197"/>
      <c r="L100" s="202"/>
      <c r="M100" s="203"/>
      <c r="N100" s="204"/>
      <c r="O100" s="204"/>
      <c r="P100" s="205">
        <f>SUM(P101:P116)</f>
        <v>0</v>
      </c>
      <c r="Q100" s="204"/>
      <c r="R100" s="205">
        <f>SUM(R101:R116)</f>
        <v>3.257565</v>
      </c>
      <c r="S100" s="204"/>
      <c r="T100" s="206">
        <f>SUM(T101:T116)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7" t="s">
        <v>79</v>
      </c>
      <c r="AT100" s="208" t="s">
        <v>71</v>
      </c>
      <c r="AU100" s="208" t="s">
        <v>79</v>
      </c>
      <c r="AY100" s="207" t="s">
        <v>139</v>
      </c>
      <c r="BK100" s="209">
        <f>SUM(BK101:BK116)</f>
        <v>0</v>
      </c>
    </row>
    <row r="101" s="2" customFormat="1" ht="24.15" customHeight="1">
      <c r="A101" s="37"/>
      <c r="B101" s="38"/>
      <c r="C101" s="212" t="s">
        <v>154</v>
      </c>
      <c r="D101" s="212" t="s">
        <v>141</v>
      </c>
      <c r="E101" s="213" t="s">
        <v>488</v>
      </c>
      <c r="F101" s="214" t="s">
        <v>489</v>
      </c>
      <c r="G101" s="215" t="s">
        <v>344</v>
      </c>
      <c r="H101" s="216">
        <v>18</v>
      </c>
      <c r="I101" s="217"/>
      <c r="J101" s="218">
        <f>ROUND(I101*H101,2)</f>
        <v>0</v>
      </c>
      <c r="K101" s="219"/>
      <c r="L101" s="43"/>
      <c r="M101" s="220" t="s">
        <v>19</v>
      </c>
      <c r="N101" s="221" t="s">
        <v>43</v>
      </c>
      <c r="O101" s="83"/>
      <c r="P101" s="222">
        <f>O101*H101</f>
        <v>0</v>
      </c>
      <c r="Q101" s="222">
        <v>0.17488999999999999</v>
      </c>
      <c r="R101" s="222">
        <f>Q101*H101</f>
        <v>3.1480199999999998</v>
      </c>
      <c r="S101" s="222">
        <v>0</v>
      </c>
      <c r="T101" s="223">
        <f>S101*H101</f>
        <v>0</v>
      </c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R101" s="224" t="s">
        <v>145</v>
      </c>
      <c r="AT101" s="224" t="s">
        <v>141</v>
      </c>
      <c r="AU101" s="224" t="s">
        <v>81</v>
      </c>
      <c r="AY101" s="16" t="s">
        <v>139</v>
      </c>
      <c r="BE101" s="225">
        <f>IF(N101="základní",J101,0)</f>
        <v>0</v>
      </c>
      <c r="BF101" s="225">
        <f>IF(N101="snížená",J101,0)</f>
        <v>0</v>
      </c>
      <c r="BG101" s="225">
        <f>IF(N101="zákl. přenesená",J101,0)</f>
        <v>0</v>
      </c>
      <c r="BH101" s="225">
        <f>IF(N101="sníž. přenesená",J101,0)</f>
        <v>0</v>
      </c>
      <c r="BI101" s="225">
        <f>IF(N101="nulová",J101,0)</f>
        <v>0</v>
      </c>
      <c r="BJ101" s="16" t="s">
        <v>79</v>
      </c>
      <c r="BK101" s="225">
        <f>ROUND(I101*H101,2)</f>
        <v>0</v>
      </c>
      <c r="BL101" s="16" t="s">
        <v>145</v>
      </c>
      <c r="BM101" s="224" t="s">
        <v>490</v>
      </c>
    </row>
    <row r="102" s="2" customFormat="1">
      <c r="A102" s="37"/>
      <c r="B102" s="38"/>
      <c r="C102" s="39"/>
      <c r="D102" s="226" t="s">
        <v>147</v>
      </c>
      <c r="E102" s="39"/>
      <c r="F102" s="227" t="s">
        <v>491</v>
      </c>
      <c r="G102" s="39"/>
      <c r="H102" s="39"/>
      <c r="I102" s="228"/>
      <c r="J102" s="39"/>
      <c r="K102" s="39"/>
      <c r="L102" s="43"/>
      <c r="M102" s="229"/>
      <c r="N102" s="230"/>
      <c r="O102" s="83"/>
      <c r="P102" s="83"/>
      <c r="Q102" s="83"/>
      <c r="R102" s="83"/>
      <c r="S102" s="83"/>
      <c r="T102" s="84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T102" s="16" t="s">
        <v>147</v>
      </c>
      <c r="AU102" s="16" t="s">
        <v>81</v>
      </c>
    </row>
    <row r="103" s="2" customFormat="1" ht="16.5" customHeight="1">
      <c r="A103" s="37"/>
      <c r="B103" s="38"/>
      <c r="C103" s="231" t="s">
        <v>145</v>
      </c>
      <c r="D103" s="231" t="s">
        <v>253</v>
      </c>
      <c r="E103" s="232" t="s">
        <v>492</v>
      </c>
      <c r="F103" s="233" t="s">
        <v>493</v>
      </c>
      <c r="G103" s="234" t="s">
        <v>344</v>
      </c>
      <c r="H103" s="235">
        <v>12</v>
      </c>
      <c r="I103" s="236"/>
      <c r="J103" s="237">
        <f>ROUND(I103*H103,2)</f>
        <v>0</v>
      </c>
      <c r="K103" s="238"/>
      <c r="L103" s="239"/>
      <c r="M103" s="240" t="s">
        <v>19</v>
      </c>
      <c r="N103" s="241" t="s">
        <v>43</v>
      </c>
      <c r="O103" s="83"/>
      <c r="P103" s="222">
        <f>O103*H103</f>
        <v>0</v>
      </c>
      <c r="Q103" s="222">
        <v>0.0038999999999999998</v>
      </c>
      <c r="R103" s="222">
        <f>Q103*H103</f>
        <v>0.046799999999999994</v>
      </c>
      <c r="S103" s="222">
        <v>0</v>
      </c>
      <c r="T103" s="223">
        <f>S103*H103</f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224" t="s">
        <v>178</v>
      </c>
      <c r="AT103" s="224" t="s">
        <v>253</v>
      </c>
      <c r="AU103" s="224" t="s">
        <v>81</v>
      </c>
      <c r="AY103" s="16" t="s">
        <v>139</v>
      </c>
      <c r="BE103" s="225">
        <f>IF(N103="základní",J103,0)</f>
        <v>0</v>
      </c>
      <c r="BF103" s="225">
        <f>IF(N103="snížená",J103,0)</f>
        <v>0</v>
      </c>
      <c r="BG103" s="225">
        <f>IF(N103="zákl. přenesená",J103,0)</f>
        <v>0</v>
      </c>
      <c r="BH103" s="225">
        <f>IF(N103="sníž. přenesená",J103,0)</f>
        <v>0</v>
      </c>
      <c r="BI103" s="225">
        <f>IF(N103="nulová",J103,0)</f>
        <v>0</v>
      </c>
      <c r="BJ103" s="16" t="s">
        <v>79</v>
      </c>
      <c r="BK103" s="225">
        <f>ROUND(I103*H103,2)</f>
        <v>0</v>
      </c>
      <c r="BL103" s="16" t="s">
        <v>145</v>
      </c>
      <c r="BM103" s="224" t="s">
        <v>494</v>
      </c>
    </row>
    <row r="104" s="2" customFormat="1" ht="24.15" customHeight="1">
      <c r="A104" s="37"/>
      <c r="B104" s="38"/>
      <c r="C104" s="231" t="s">
        <v>163</v>
      </c>
      <c r="D104" s="231" t="s">
        <v>253</v>
      </c>
      <c r="E104" s="232" t="s">
        <v>495</v>
      </c>
      <c r="F104" s="233" t="s">
        <v>496</v>
      </c>
      <c r="G104" s="234" t="s">
        <v>344</v>
      </c>
      <c r="H104" s="235">
        <v>6</v>
      </c>
      <c r="I104" s="236"/>
      <c r="J104" s="237">
        <f>ROUND(I104*H104,2)</f>
        <v>0</v>
      </c>
      <c r="K104" s="238"/>
      <c r="L104" s="239"/>
      <c r="M104" s="240" t="s">
        <v>19</v>
      </c>
      <c r="N104" s="241" t="s">
        <v>43</v>
      </c>
      <c r="O104" s="83"/>
      <c r="P104" s="222">
        <f>O104*H104</f>
        <v>0</v>
      </c>
      <c r="Q104" s="222">
        <v>0.0027000000000000001</v>
      </c>
      <c r="R104" s="222">
        <f>Q104*H104</f>
        <v>0.016199999999999999</v>
      </c>
      <c r="S104" s="222">
        <v>0</v>
      </c>
      <c r="T104" s="223">
        <f>S104*H104</f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224" t="s">
        <v>178</v>
      </c>
      <c r="AT104" s="224" t="s">
        <v>253</v>
      </c>
      <c r="AU104" s="224" t="s">
        <v>81</v>
      </c>
      <c r="AY104" s="16" t="s">
        <v>139</v>
      </c>
      <c r="BE104" s="225">
        <f>IF(N104="základní",J104,0)</f>
        <v>0</v>
      </c>
      <c r="BF104" s="225">
        <f>IF(N104="snížená",J104,0)</f>
        <v>0</v>
      </c>
      <c r="BG104" s="225">
        <f>IF(N104="zákl. přenesená",J104,0)</f>
        <v>0</v>
      </c>
      <c r="BH104" s="225">
        <f>IF(N104="sníž. přenesená",J104,0)</f>
        <v>0</v>
      </c>
      <c r="BI104" s="225">
        <f>IF(N104="nulová",J104,0)</f>
        <v>0</v>
      </c>
      <c r="BJ104" s="16" t="s">
        <v>79</v>
      </c>
      <c r="BK104" s="225">
        <f>ROUND(I104*H104,2)</f>
        <v>0</v>
      </c>
      <c r="BL104" s="16" t="s">
        <v>145</v>
      </c>
      <c r="BM104" s="224" t="s">
        <v>497</v>
      </c>
    </row>
    <row r="105" s="2" customFormat="1" ht="16.5" customHeight="1">
      <c r="A105" s="37"/>
      <c r="B105" s="38"/>
      <c r="C105" s="231" t="s">
        <v>168</v>
      </c>
      <c r="D105" s="231" t="s">
        <v>253</v>
      </c>
      <c r="E105" s="232" t="s">
        <v>498</v>
      </c>
      <c r="F105" s="233" t="s">
        <v>499</v>
      </c>
      <c r="G105" s="234" t="s">
        <v>344</v>
      </c>
      <c r="H105" s="235">
        <v>6</v>
      </c>
      <c r="I105" s="236"/>
      <c r="J105" s="237">
        <f>ROUND(I105*H105,2)</f>
        <v>0</v>
      </c>
      <c r="K105" s="238"/>
      <c r="L105" s="239"/>
      <c r="M105" s="240" t="s">
        <v>19</v>
      </c>
      <c r="N105" s="241" t="s">
        <v>43</v>
      </c>
      <c r="O105" s="83"/>
      <c r="P105" s="222">
        <f>O105*H105</f>
        <v>0</v>
      </c>
      <c r="Q105" s="222">
        <v>0.00010000000000000001</v>
      </c>
      <c r="R105" s="222">
        <f>Q105*H105</f>
        <v>0.00060000000000000006</v>
      </c>
      <c r="S105" s="222">
        <v>0</v>
      </c>
      <c r="T105" s="223">
        <f>S105*H105</f>
        <v>0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R105" s="224" t="s">
        <v>178</v>
      </c>
      <c r="AT105" s="224" t="s">
        <v>253</v>
      </c>
      <c r="AU105" s="224" t="s">
        <v>81</v>
      </c>
      <c r="AY105" s="16" t="s">
        <v>139</v>
      </c>
      <c r="BE105" s="225">
        <f>IF(N105="základní",J105,0)</f>
        <v>0</v>
      </c>
      <c r="BF105" s="225">
        <f>IF(N105="snížená",J105,0)</f>
        <v>0</v>
      </c>
      <c r="BG105" s="225">
        <f>IF(N105="zákl. přenesená",J105,0)</f>
        <v>0</v>
      </c>
      <c r="BH105" s="225">
        <f>IF(N105="sníž. přenesená",J105,0)</f>
        <v>0</v>
      </c>
      <c r="BI105" s="225">
        <f>IF(N105="nulová",J105,0)</f>
        <v>0</v>
      </c>
      <c r="BJ105" s="16" t="s">
        <v>79</v>
      </c>
      <c r="BK105" s="225">
        <f>ROUND(I105*H105,2)</f>
        <v>0</v>
      </c>
      <c r="BL105" s="16" t="s">
        <v>145</v>
      </c>
      <c r="BM105" s="224" t="s">
        <v>500</v>
      </c>
    </row>
    <row r="106" s="2" customFormat="1" ht="16.5" customHeight="1">
      <c r="A106" s="37"/>
      <c r="B106" s="38"/>
      <c r="C106" s="212" t="s">
        <v>173</v>
      </c>
      <c r="D106" s="212" t="s">
        <v>141</v>
      </c>
      <c r="E106" s="213" t="s">
        <v>501</v>
      </c>
      <c r="F106" s="214" t="s">
        <v>502</v>
      </c>
      <c r="G106" s="215" t="s">
        <v>344</v>
      </c>
      <c r="H106" s="216">
        <v>2</v>
      </c>
      <c r="I106" s="217"/>
      <c r="J106" s="218">
        <f>ROUND(I106*H106,2)</f>
        <v>0</v>
      </c>
      <c r="K106" s="219"/>
      <c r="L106" s="43"/>
      <c r="M106" s="220" t="s">
        <v>19</v>
      </c>
      <c r="N106" s="221" t="s">
        <v>43</v>
      </c>
      <c r="O106" s="83"/>
      <c r="P106" s="222">
        <f>O106*H106</f>
        <v>0</v>
      </c>
      <c r="Q106" s="222">
        <v>0</v>
      </c>
      <c r="R106" s="222">
        <f>Q106*H106</f>
        <v>0</v>
      </c>
      <c r="S106" s="222">
        <v>0</v>
      </c>
      <c r="T106" s="223">
        <f>S106*H106</f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224" t="s">
        <v>145</v>
      </c>
      <c r="AT106" s="224" t="s">
        <v>141</v>
      </c>
      <c r="AU106" s="224" t="s">
        <v>81</v>
      </c>
      <c r="AY106" s="16" t="s">
        <v>139</v>
      </c>
      <c r="BE106" s="225">
        <f>IF(N106="základní",J106,0)</f>
        <v>0</v>
      </c>
      <c r="BF106" s="225">
        <f>IF(N106="snížená",J106,0)</f>
        <v>0</v>
      </c>
      <c r="BG106" s="225">
        <f>IF(N106="zákl. přenesená",J106,0)</f>
        <v>0</v>
      </c>
      <c r="BH106" s="225">
        <f>IF(N106="sníž. přenesená",J106,0)</f>
        <v>0</v>
      </c>
      <c r="BI106" s="225">
        <f>IF(N106="nulová",J106,0)</f>
        <v>0</v>
      </c>
      <c r="BJ106" s="16" t="s">
        <v>79</v>
      </c>
      <c r="BK106" s="225">
        <f>ROUND(I106*H106,2)</f>
        <v>0</v>
      </c>
      <c r="BL106" s="16" t="s">
        <v>145</v>
      </c>
      <c r="BM106" s="224" t="s">
        <v>503</v>
      </c>
    </row>
    <row r="107" s="2" customFormat="1">
      <c r="A107" s="37"/>
      <c r="B107" s="38"/>
      <c r="C107" s="39"/>
      <c r="D107" s="226" t="s">
        <v>147</v>
      </c>
      <c r="E107" s="39"/>
      <c r="F107" s="227" t="s">
        <v>504</v>
      </c>
      <c r="G107" s="39"/>
      <c r="H107" s="39"/>
      <c r="I107" s="228"/>
      <c r="J107" s="39"/>
      <c r="K107" s="39"/>
      <c r="L107" s="43"/>
      <c r="M107" s="229"/>
      <c r="N107" s="230"/>
      <c r="O107" s="83"/>
      <c r="P107" s="83"/>
      <c r="Q107" s="83"/>
      <c r="R107" s="83"/>
      <c r="S107" s="83"/>
      <c r="T107" s="84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T107" s="16" t="s">
        <v>147</v>
      </c>
      <c r="AU107" s="16" t="s">
        <v>81</v>
      </c>
    </row>
    <row r="108" s="2" customFormat="1" ht="16.5" customHeight="1">
      <c r="A108" s="37"/>
      <c r="B108" s="38"/>
      <c r="C108" s="212" t="s">
        <v>178</v>
      </c>
      <c r="D108" s="212" t="s">
        <v>141</v>
      </c>
      <c r="E108" s="213" t="s">
        <v>505</v>
      </c>
      <c r="F108" s="214" t="s">
        <v>506</v>
      </c>
      <c r="G108" s="215" t="s">
        <v>323</v>
      </c>
      <c r="H108" s="216">
        <v>30</v>
      </c>
      <c r="I108" s="217"/>
      <c r="J108" s="218">
        <f>ROUND(I108*H108,2)</f>
        <v>0</v>
      </c>
      <c r="K108" s="219"/>
      <c r="L108" s="43"/>
      <c r="M108" s="220" t="s">
        <v>19</v>
      </c>
      <c r="N108" s="221" t="s">
        <v>43</v>
      </c>
      <c r="O108" s="83"/>
      <c r="P108" s="222">
        <f>O108*H108</f>
        <v>0</v>
      </c>
      <c r="Q108" s="222">
        <v>0</v>
      </c>
      <c r="R108" s="222">
        <f>Q108*H108</f>
        <v>0</v>
      </c>
      <c r="S108" s="222">
        <v>0</v>
      </c>
      <c r="T108" s="223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224" t="s">
        <v>145</v>
      </c>
      <c r="AT108" s="224" t="s">
        <v>141</v>
      </c>
      <c r="AU108" s="224" t="s">
        <v>81</v>
      </c>
      <c r="AY108" s="16" t="s">
        <v>139</v>
      </c>
      <c r="BE108" s="225">
        <f>IF(N108="základní",J108,0)</f>
        <v>0</v>
      </c>
      <c r="BF108" s="225">
        <f>IF(N108="snížená",J108,0)</f>
        <v>0</v>
      </c>
      <c r="BG108" s="225">
        <f>IF(N108="zákl. přenesená",J108,0)</f>
        <v>0</v>
      </c>
      <c r="BH108" s="225">
        <f>IF(N108="sníž. přenesená",J108,0)</f>
        <v>0</v>
      </c>
      <c r="BI108" s="225">
        <f>IF(N108="nulová",J108,0)</f>
        <v>0</v>
      </c>
      <c r="BJ108" s="16" t="s">
        <v>79</v>
      </c>
      <c r="BK108" s="225">
        <f>ROUND(I108*H108,2)</f>
        <v>0</v>
      </c>
      <c r="BL108" s="16" t="s">
        <v>145</v>
      </c>
      <c r="BM108" s="224" t="s">
        <v>507</v>
      </c>
    </row>
    <row r="109" s="2" customFormat="1">
      <c r="A109" s="37"/>
      <c r="B109" s="38"/>
      <c r="C109" s="39"/>
      <c r="D109" s="226" t="s">
        <v>147</v>
      </c>
      <c r="E109" s="39"/>
      <c r="F109" s="227" t="s">
        <v>508</v>
      </c>
      <c r="G109" s="39"/>
      <c r="H109" s="39"/>
      <c r="I109" s="228"/>
      <c r="J109" s="39"/>
      <c r="K109" s="39"/>
      <c r="L109" s="43"/>
      <c r="M109" s="229"/>
      <c r="N109" s="230"/>
      <c r="O109" s="83"/>
      <c r="P109" s="83"/>
      <c r="Q109" s="83"/>
      <c r="R109" s="83"/>
      <c r="S109" s="83"/>
      <c r="T109" s="84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T109" s="16" t="s">
        <v>147</v>
      </c>
      <c r="AU109" s="16" t="s">
        <v>81</v>
      </c>
    </row>
    <row r="110" s="2" customFormat="1" ht="16.5" customHeight="1">
      <c r="A110" s="37"/>
      <c r="B110" s="38"/>
      <c r="C110" s="231" t="s">
        <v>183</v>
      </c>
      <c r="D110" s="231" t="s">
        <v>253</v>
      </c>
      <c r="E110" s="232" t="s">
        <v>509</v>
      </c>
      <c r="F110" s="233" t="s">
        <v>510</v>
      </c>
      <c r="G110" s="234" t="s">
        <v>323</v>
      </c>
      <c r="H110" s="235">
        <v>31.5</v>
      </c>
      <c r="I110" s="236"/>
      <c r="J110" s="237">
        <f>ROUND(I110*H110,2)</f>
        <v>0</v>
      </c>
      <c r="K110" s="238"/>
      <c r="L110" s="239"/>
      <c r="M110" s="240" t="s">
        <v>19</v>
      </c>
      <c r="N110" s="241" t="s">
        <v>43</v>
      </c>
      <c r="O110" s="83"/>
      <c r="P110" s="222">
        <f>O110*H110</f>
        <v>0</v>
      </c>
      <c r="Q110" s="222">
        <v>0.00131</v>
      </c>
      <c r="R110" s="222">
        <f>Q110*H110</f>
        <v>0.041264999999999996</v>
      </c>
      <c r="S110" s="222">
        <v>0</v>
      </c>
      <c r="T110" s="223">
        <f>S110*H110</f>
        <v>0</v>
      </c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R110" s="224" t="s">
        <v>178</v>
      </c>
      <c r="AT110" s="224" t="s">
        <v>253</v>
      </c>
      <c r="AU110" s="224" t="s">
        <v>81</v>
      </c>
      <c r="AY110" s="16" t="s">
        <v>139</v>
      </c>
      <c r="BE110" s="225">
        <f>IF(N110="základní",J110,0)</f>
        <v>0</v>
      </c>
      <c r="BF110" s="225">
        <f>IF(N110="snížená",J110,0)</f>
        <v>0</v>
      </c>
      <c r="BG110" s="225">
        <f>IF(N110="zákl. přenesená",J110,0)</f>
        <v>0</v>
      </c>
      <c r="BH110" s="225">
        <f>IF(N110="sníž. přenesená",J110,0)</f>
        <v>0</v>
      </c>
      <c r="BI110" s="225">
        <f>IF(N110="nulová",J110,0)</f>
        <v>0</v>
      </c>
      <c r="BJ110" s="16" t="s">
        <v>79</v>
      </c>
      <c r="BK110" s="225">
        <f>ROUND(I110*H110,2)</f>
        <v>0</v>
      </c>
      <c r="BL110" s="16" t="s">
        <v>145</v>
      </c>
      <c r="BM110" s="224" t="s">
        <v>511</v>
      </c>
    </row>
    <row r="111" s="2" customFormat="1" ht="16.5" customHeight="1">
      <c r="A111" s="37"/>
      <c r="B111" s="38"/>
      <c r="C111" s="212" t="s">
        <v>188</v>
      </c>
      <c r="D111" s="212" t="s">
        <v>141</v>
      </c>
      <c r="E111" s="213" t="s">
        <v>512</v>
      </c>
      <c r="F111" s="214" t="s">
        <v>513</v>
      </c>
      <c r="G111" s="215" t="s">
        <v>323</v>
      </c>
      <c r="H111" s="216">
        <v>90</v>
      </c>
      <c r="I111" s="217"/>
      <c r="J111" s="218">
        <f>ROUND(I111*H111,2)</f>
        <v>0</v>
      </c>
      <c r="K111" s="219"/>
      <c r="L111" s="43"/>
      <c r="M111" s="220" t="s">
        <v>19</v>
      </c>
      <c r="N111" s="221" t="s">
        <v>43</v>
      </c>
      <c r="O111" s="83"/>
      <c r="P111" s="222">
        <f>O111*H111</f>
        <v>0</v>
      </c>
      <c r="Q111" s="222">
        <v>0</v>
      </c>
      <c r="R111" s="222">
        <f>Q111*H111</f>
        <v>0</v>
      </c>
      <c r="S111" s="222">
        <v>0</v>
      </c>
      <c r="T111" s="223">
        <f>S111*H111</f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224" t="s">
        <v>145</v>
      </c>
      <c r="AT111" s="224" t="s">
        <v>141</v>
      </c>
      <c r="AU111" s="224" t="s">
        <v>81</v>
      </c>
      <c r="AY111" s="16" t="s">
        <v>139</v>
      </c>
      <c r="BE111" s="225">
        <f>IF(N111="základní",J111,0)</f>
        <v>0</v>
      </c>
      <c r="BF111" s="225">
        <f>IF(N111="snížená",J111,0)</f>
        <v>0</v>
      </c>
      <c r="BG111" s="225">
        <f>IF(N111="zákl. přenesená",J111,0)</f>
        <v>0</v>
      </c>
      <c r="BH111" s="225">
        <f>IF(N111="sníž. přenesená",J111,0)</f>
        <v>0</v>
      </c>
      <c r="BI111" s="225">
        <f>IF(N111="nulová",J111,0)</f>
        <v>0</v>
      </c>
      <c r="BJ111" s="16" t="s">
        <v>79</v>
      </c>
      <c r="BK111" s="225">
        <f>ROUND(I111*H111,2)</f>
        <v>0</v>
      </c>
      <c r="BL111" s="16" t="s">
        <v>145</v>
      </c>
      <c r="BM111" s="224" t="s">
        <v>514</v>
      </c>
    </row>
    <row r="112" s="2" customFormat="1">
      <c r="A112" s="37"/>
      <c r="B112" s="38"/>
      <c r="C112" s="39"/>
      <c r="D112" s="226" t="s">
        <v>147</v>
      </c>
      <c r="E112" s="39"/>
      <c r="F112" s="227" t="s">
        <v>515</v>
      </c>
      <c r="G112" s="39"/>
      <c r="H112" s="39"/>
      <c r="I112" s="228"/>
      <c r="J112" s="39"/>
      <c r="K112" s="39"/>
      <c r="L112" s="43"/>
      <c r="M112" s="229"/>
      <c r="N112" s="230"/>
      <c r="O112" s="83"/>
      <c r="P112" s="83"/>
      <c r="Q112" s="83"/>
      <c r="R112" s="83"/>
      <c r="S112" s="83"/>
      <c r="T112" s="84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T112" s="16" t="s">
        <v>147</v>
      </c>
      <c r="AU112" s="16" t="s">
        <v>81</v>
      </c>
    </row>
    <row r="113" s="2" customFormat="1" ht="16.5" customHeight="1">
      <c r="A113" s="37"/>
      <c r="B113" s="38"/>
      <c r="C113" s="231" t="s">
        <v>193</v>
      </c>
      <c r="D113" s="231" t="s">
        <v>253</v>
      </c>
      <c r="E113" s="232" t="s">
        <v>516</v>
      </c>
      <c r="F113" s="233" t="s">
        <v>517</v>
      </c>
      <c r="G113" s="234" t="s">
        <v>323</v>
      </c>
      <c r="H113" s="235">
        <v>94.5</v>
      </c>
      <c r="I113" s="236"/>
      <c r="J113" s="237">
        <f>ROUND(I113*H113,2)</f>
        <v>0</v>
      </c>
      <c r="K113" s="238"/>
      <c r="L113" s="239"/>
      <c r="M113" s="240" t="s">
        <v>19</v>
      </c>
      <c r="N113" s="241" t="s">
        <v>43</v>
      </c>
      <c r="O113" s="83"/>
      <c r="P113" s="222">
        <f>O113*H113</f>
        <v>0</v>
      </c>
      <c r="Q113" s="222">
        <v>4.0000000000000003E-05</v>
      </c>
      <c r="R113" s="222">
        <f>Q113*H113</f>
        <v>0.0037800000000000004</v>
      </c>
      <c r="S113" s="222">
        <v>0</v>
      </c>
      <c r="T113" s="223">
        <f>S113*H113</f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224" t="s">
        <v>178</v>
      </c>
      <c r="AT113" s="224" t="s">
        <v>253</v>
      </c>
      <c r="AU113" s="224" t="s">
        <v>81</v>
      </c>
      <c r="AY113" s="16" t="s">
        <v>139</v>
      </c>
      <c r="BE113" s="225">
        <f>IF(N113="základní",J113,0)</f>
        <v>0</v>
      </c>
      <c r="BF113" s="225">
        <f>IF(N113="snížená",J113,0)</f>
        <v>0</v>
      </c>
      <c r="BG113" s="225">
        <f>IF(N113="zákl. přenesená",J113,0)</f>
        <v>0</v>
      </c>
      <c r="BH113" s="225">
        <f>IF(N113="sníž. přenesená",J113,0)</f>
        <v>0</v>
      </c>
      <c r="BI113" s="225">
        <f>IF(N113="nulová",J113,0)</f>
        <v>0</v>
      </c>
      <c r="BJ113" s="16" t="s">
        <v>79</v>
      </c>
      <c r="BK113" s="225">
        <f>ROUND(I113*H113,2)</f>
        <v>0</v>
      </c>
      <c r="BL113" s="16" t="s">
        <v>145</v>
      </c>
      <c r="BM113" s="224" t="s">
        <v>518</v>
      </c>
    </row>
    <row r="114" s="2" customFormat="1" ht="16.5" customHeight="1">
      <c r="A114" s="37"/>
      <c r="B114" s="38"/>
      <c r="C114" s="231" t="s">
        <v>8</v>
      </c>
      <c r="D114" s="231" t="s">
        <v>253</v>
      </c>
      <c r="E114" s="232" t="s">
        <v>519</v>
      </c>
      <c r="F114" s="233" t="s">
        <v>520</v>
      </c>
      <c r="G114" s="234" t="s">
        <v>344</v>
      </c>
      <c r="H114" s="235">
        <v>9</v>
      </c>
      <c r="I114" s="236"/>
      <c r="J114" s="237">
        <f>ROUND(I114*H114,2)</f>
        <v>0</v>
      </c>
      <c r="K114" s="238"/>
      <c r="L114" s="239"/>
      <c r="M114" s="240" t="s">
        <v>19</v>
      </c>
      <c r="N114" s="241" t="s">
        <v>43</v>
      </c>
      <c r="O114" s="83"/>
      <c r="P114" s="222">
        <f>O114*H114</f>
        <v>0</v>
      </c>
      <c r="Q114" s="222">
        <v>0.00010000000000000001</v>
      </c>
      <c r="R114" s="222">
        <f>Q114*H114</f>
        <v>0.00090000000000000008</v>
      </c>
      <c r="S114" s="222">
        <v>0</v>
      </c>
      <c r="T114" s="223">
        <f>S114*H114</f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224" t="s">
        <v>178</v>
      </c>
      <c r="AT114" s="224" t="s">
        <v>253</v>
      </c>
      <c r="AU114" s="224" t="s">
        <v>81</v>
      </c>
      <c r="AY114" s="16" t="s">
        <v>139</v>
      </c>
      <c r="BE114" s="225">
        <f>IF(N114="základní",J114,0)</f>
        <v>0</v>
      </c>
      <c r="BF114" s="225">
        <f>IF(N114="snížená",J114,0)</f>
        <v>0</v>
      </c>
      <c r="BG114" s="225">
        <f>IF(N114="zákl. přenesená",J114,0)</f>
        <v>0</v>
      </c>
      <c r="BH114" s="225">
        <f>IF(N114="sníž. přenesená",J114,0)</f>
        <v>0</v>
      </c>
      <c r="BI114" s="225">
        <f>IF(N114="nulová",J114,0)</f>
        <v>0</v>
      </c>
      <c r="BJ114" s="16" t="s">
        <v>79</v>
      </c>
      <c r="BK114" s="225">
        <f>ROUND(I114*H114,2)</f>
        <v>0</v>
      </c>
      <c r="BL114" s="16" t="s">
        <v>145</v>
      </c>
      <c r="BM114" s="224" t="s">
        <v>521</v>
      </c>
    </row>
    <row r="115" s="2" customFormat="1" ht="21.75" customHeight="1">
      <c r="A115" s="37"/>
      <c r="B115" s="38"/>
      <c r="C115" s="212" t="s">
        <v>202</v>
      </c>
      <c r="D115" s="212" t="s">
        <v>141</v>
      </c>
      <c r="E115" s="213" t="s">
        <v>522</v>
      </c>
      <c r="F115" s="214" t="s">
        <v>523</v>
      </c>
      <c r="G115" s="215" t="s">
        <v>323</v>
      </c>
      <c r="H115" s="216">
        <v>90</v>
      </c>
      <c r="I115" s="217"/>
      <c r="J115" s="218">
        <f>ROUND(I115*H115,2)</f>
        <v>0</v>
      </c>
      <c r="K115" s="219"/>
      <c r="L115" s="43"/>
      <c r="M115" s="220" t="s">
        <v>19</v>
      </c>
      <c r="N115" s="221" t="s">
        <v>43</v>
      </c>
      <c r="O115" s="83"/>
      <c r="P115" s="222">
        <f>O115*H115</f>
        <v>0</v>
      </c>
      <c r="Q115" s="222">
        <v>0</v>
      </c>
      <c r="R115" s="222">
        <f>Q115*H115</f>
        <v>0</v>
      </c>
      <c r="S115" s="222">
        <v>0</v>
      </c>
      <c r="T115" s="223">
        <f>S115*H115</f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224" t="s">
        <v>145</v>
      </c>
      <c r="AT115" s="224" t="s">
        <v>141</v>
      </c>
      <c r="AU115" s="224" t="s">
        <v>81</v>
      </c>
      <c r="AY115" s="16" t="s">
        <v>139</v>
      </c>
      <c r="BE115" s="225">
        <f>IF(N115="základní",J115,0)</f>
        <v>0</v>
      </c>
      <c r="BF115" s="225">
        <f>IF(N115="snížená",J115,0)</f>
        <v>0</v>
      </c>
      <c r="BG115" s="225">
        <f>IF(N115="zákl. přenesená",J115,0)</f>
        <v>0</v>
      </c>
      <c r="BH115" s="225">
        <f>IF(N115="sníž. přenesená",J115,0)</f>
        <v>0</v>
      </c>
      <c r="BI115" s="225">
        <f>IF(N115="nulová",J115,0)</f>
        <v>0</v>
      </c>
      <c r="BJ115" s="16" t="s">
        <v>79</v>
      </c>
      <c r="BK115" s="225">
        <f>ROUND(I115*H115,2)</f>
        <v>0</v>
      </c>
      <c r="BL115" s="16" t="s">
        <v>145</v>
      </c>
      <c r="BM115" s="224" t="s">
        <v>524</v>
      </c>
    </row>
    <row r="116" s="2" customFormat="1">
      <c r="A116" s="37"/>
      <c r="B116" s="38"/>
      <c r="C116" s="39"/>
      <c r="D116" s="226" t="s">
        <v>147</v>
      </c>
      <c r="E116" s="39"/>
      <c r="F116" s="227" t="s">
        <v>525</v>
      </c>
      <c r="G116" s="39"/>
      <c r="H116" s="39"/>
      <c r="I116" s="228"/>
      <c r="J116" s="39"/>
      <c r="K116" s="39"/>
      <c r="L116" s="43"/>
      <c r="M116" s="229"/>
      <c r="N116" s="230"/>
      <c r="O116" s="83"/>
      <c r="P116" s="83"/>
      <c r="Q116" s="83"/>
      <c r="R116" s="83"/>
      <c r="S116" s="83"/>
      <c r="T116" s="84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T116" s="16" t="s">
        <v>147</v>
      </c>
      <c r="AU116" s="16" t="s">
        <v>81</v>
      </c>
    </row>
    <row r="117" s="12" customFormat="1" ht="22.8" customHeight="1">
      <c r="A117" s="12"/>
      <c r="B117" s="196"/>
      <c r="C117" s="197"/>
      <c r="D117" s="198" t="s">
        <v>71</v>
      </c>
      <c r="E117" s="210" t="s">
        <v>183</v>
      </c>
      <c r="F117" s="210" t="s">
        <v>319</v>
      </c>
      <c r="G117" s="197"/>
      <c r="H117" s="197"/>
      <c r="I117" s="200"/>
      <c r="J117" s="211">
        <f>BK117</f>
        <v>0</v>
      </c>
      <c r="K117" s="197"/>
      <c r="L117" s="202"/>
      <c r="M117" s="203"/>
      <c r="N117" s="204"/>
      <c r="O117" s="204"/>
      <c r="P117" s="205">
        <f>SUM(P118:P123)</f>
        <v>0</v>
      </c>
      <c r="Q117" s="204"/>
      <c r="R117" s="205">
        <f>SUM(R118:R123)</f>
        <v>0</v>
      </c>
      <c r="S117" s="204"/>
      <c r="T117" s="206">
        <f>SUM(T118:T123)</f>
        <v>2.4346000000000001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207" t="s">
        <v>79</v>
      </c>
      <c r="AT117" s="208" t="s">
        <v>71</v>
      </c>
      <c r="AU117" s="208" t="s">
        <v>79</v>
      </c>
      <c r="AY117" s="207" t="s">
        <v>139</v>
      </c>
      <c r="BK117" s="209">
        <f>SUM(BK118:BK123)</f>
        <v>0</v>
      </c>
    </row>
    <row r="118" s="2" customFormat="1" ht="21.75" customHeight="1">
      <c r="A118" s="37"/>
      <c r="B118" s="38"/>
      <c r="C118" s="212" t="s">
        <v>207</v>
      </c>
      <c r="D118" s="212" t="s">
        <v>141</v>
      </c>
      <c r="E118" s="213" t="s">
        <v>526</v>
      </c>
      <c r="F118" s="214" t="s">
        <v>527</v>
      </c>
      <c r="G118" s="215" t="s">
        <v>344</v>
      </c>
      <c r="H118" s="216">
        <v>11</v>
      </c>
      <c r="I118" s="217"/>
      <c r="J118" s="218">
        <f>ROUND(I118*H118,2)</f>
        <v>0</v>
      </c>
      <c r="K118" s="219"/>
      <c r="L118" s="43"/>
      <c r="M118" s="220" t="s">
        <v>19</v>
      </c>
      <c r="N118" s="221" t="s">
        <v>43</v>
      </c>
      <c r="O118" s="83"/>
      <c r="P118" s="222">
        <f>O118*H118</f>
        <v>0</v>
      </c>
      <c r="Q118" s="222">
        <v>0</v>
      </c>
      <c r="R118" s="222">
        <f>Q118*H118</f>
        <v>0</v>
      </c>
      <c r="S118" s="222">
        <v>0.16500000000000001</v>
      </c>
      <c r="T118" s="223">
        <f>S118*H118</f>
        <v>1.8150000000000002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224" t="s">
        <v>145</v>
      </c>
      <c r="AT118" s="224" t="s">
        <v>141</v>
      </c>
      <c r="AU118" s="224" t="s">
        <v>81</v>
      </c>
      <c r="AY118" s="16" t="s">
        <v>139</v>
      </c>
      <c r="BE118" s="225">
        <f>IF(N118="základní",J118,0)</f>
        <v>0</v>
      </c>
      <c r="BF118" s="225">
        <f>IF(N118="snížená",J118,0)</f>
        <v>0</v>
      </c>
      <c r="BG118" s="225">
        <f>IF(N118="zákl. přenesená",J118,0)</f>
        <v>0</v>
      </c>
      <c r="BH118" s="225">
        <f>IF(N118="sníž. přenesená",J118,0)</f>
        <v>0</v>
      </c>
      <c r="BI118" s="225">
        <f>IF(N118="nulová",J118,0)</f>
        <v>0</v>
      </c>
      <c r="BJ118" s="16" t="s">
        <v>79</v>
      </c>
      <c r="BK118" s="225">
        <f>ROUND(I118*H118,2)</f>
        <v>0</v>
      </c>
      <c r="BL118" s="16" t="s">
        <v>145</v>
      </c>
      <c r="BM118" s="224" t="s">
        <v>528</v>
      </c>
    </row>
    <row r="119" s="2" customFormat="1">
      <c r="A119" s="37"/>
      <c r="B119" s="38"/>
      <c r="C119" s="39"/>
      <c r="D119" s="226" t="s">
        <v>147</v>
      </c>
      <c r="E119" s="39"/>
      <c r="F119" s="227" t="s">
        <v>529</v>
      </c>
      <c r="G119" s="39"/>
      <c r="H119" s="39"/>
      <c r="I119" s="228"/>
      <c r="J119" s="39"/>
      <c r="K119" s="39"/>
      <c r="L119" s="43"/>
      <c r="M119" s="229"/>
      <c r="N119" s="230"/>
      <c r="O119" s="83"/>
      <c r="P119" s="83"/>
      <c r="Q119" s="83"/>
      <c r="R119" s="83"/>
      <c r="S119" s="83"/>
      <c r="T119" s="84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6" t="s">
        <v>147</v>
      </c>
      <c r="AU119" s="16" t="s">
        <v>81</v>
      </c>
    </row>
    <row r="120" s="2" customFormat="1" ht="16.5" customHeight="1">
      <c r="A120" s="37"/>
      <c r="B120" s="38"/>
      <c r="C120" s="212" t="s">
        <v>212</v>
      </c>
      <c r="D120" s="212" t="s">
        <v>141</v>
      </c>
      <c r="E120" s="213" t="s">
        <v>530</v>
      </c>
      <c r="F120" s="214" t="s">
        <v>531</v>
      </c>
      <c r="G120" s="215" t="s">
        <v>323</v>
      </c>
      <c r="H120" s="216">
        <v>20</v>
      </c>
      <c r="I120" s="217"/>
      <c r="J120" s="218">
        <f>ROUND(I120*H120,2)</f>
        <v>0</v>
      </c>
      <c r="K120" s="219"/>
      <c r="L120" s="43"/>
      <c r="M120" s="220" t="s">
        <v>19</v>
      </c>
      <c r="N120" s="221" t="s">
        <v>43</v>
      </c>
      <c r="O120" s="83"/>
      <c r="P120" s="222">
        <f>O120*H120</f>
        <v>0</v>
      </c>
      <c r="Q120" s="222">
        <v>0</v>
      </c>
      <c r="R120" s="222">
        <f>Q120*H120</f>
        <v>0</v>
      </c>
      <c r="S120" s="222">
        <v>0.00248</v>
      </c>
      <c r="T120" s="223">
        <f>S120*H120</f>
        <v>0.049599999999999998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24" t="s">
        <v>145</v>
      </c>
      <c r="AT120" s="224" t="s">
        <v>141</v>
      </c>
      <c r="AU120" s="224" t="s">
        <v>81</v>
      </c>
      <c r="AY120" s="16" t="s">
        <v>139</v>
      </c>
      <c r="BE120" s="225">
        <f>IF(N120="základní",J120,0)</f>
        <v>0</v>
      </c>
      <c r="BF120" s="225">
        <f>IF(N120="snížená",J120,0)</f>
        <v>0</v>
      </c>
      <c r="BG120" s="225">
        <f>IF(N120="zákl. přenesená",J120,0)</f>
        <v>0</v>
      </c>
      <c r="BH120" s="225">
        <f>IF(N120="sníž. přenesená",J120,0)</f>
        <v>0</v>
      </c>
      <c r="BI120" s="225">
        <f>IF(N120="nulová",J120,0)</f>
        <v>0</v>
      </c>
      <c r="BJ120" s="16" t="s">
        <v>79</v>
      </c>
      <c r="BK120" s="225">
        <f>ROUND(I120*H120,2)</f>
        <v>0</v>
      </c>
      <c r="BL120" s="16" t="s">
        <v>145</v>
      </c>
      <c r="BM120" s="224" t="s">
        <v>532</v>
      </c>
    </row>
    <row r="121" s="2" customFormat="1">
      <c r="A121" s="37"/>
      <c r="B121" s="38"/>
      <c r="C121" s="39"/>
      <c r="D121" s="226" t="s">
        <v>147</v>
      </c>
      <c r="E121" s="39"/>
      <c r="F121" s="227" t="s">
        <v>533</v>
      </c>
      <c r="G121" s="39"/>
      <c r="H121" s="39"/>
      <c r="I121" s="228"/>
      <c r="J121" s="39"/>
      <c r="K121" s="39"/>
      <c r="L121" s="43"/>
      <c r="M121" s="229"/>
      <c r="N121" s="230"/>
      <c r="O121" s="83"/>
      <c r="P121" s="83"/>
      <c r="Q121" s="83"/>
      <c r="R121" s="83"/>
      <c r="S121" s="83"/>
      <c r="T121" s="84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147</v>
      </c>
      <c r="AU121" s="16" t="s">
        <v>81</v>
      </c>
    </row>
    <row r="122" s="2" customFormat="1" ht="16.5" customHeight="1">
      <c r="A122" s="37"/>
      <c r="B122" s="38"/>
      <c r="C122" s="212" t="s">
        <v>217</v>
      </c>
      <c r="D122" s="212" t="s">
        <v>141</v>
      </c>
      <c r="E122" s="213" t="s">
        <v>534</v>
      </c>
      <c r="F122" s="214" t="s">
        <v>535</v>
      </c>
      <c r="G122" s="215" t="s">
        <v>344</v>
      </c>
      <c r="H122" s="216">
        <v>2</v>
      </c>
      <c r="I122" s="217"/>
      <c r="J122" s="218">
        <f>ROUND(I122*H122,2)</f>
        <v>0</v>
      </c>
      <c r="K122" s="219"/>
      <c r="L122" s="43"/>
      <c r="M122" s="220" t="s">
        <v>19</v>
      </c>
      <c r="N122" s="221" t="s">
        <v>43</v>
      </c>
      <c r="O122" s="83"/>
      <c r="P122" s="222">
        <f>O122*H122</f>
        <v>0</v>
      </c>
      <c r="Q122" s="222">
        <v>0</v>
      </c>
      <c r="R122" s="222">
        <f>Q122*H122</f>
        <v>0</v>
      </c>
      <c r="S122" s="222">
        <v>0.28499999999999998</v>
      </c>
      <c r="T122" s="223">
        <f>S122*H122</f>
        <v>0.56999999999999995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24" t="s">
        <v>145</v>
      </c>
      <c r="AT122" s="224" t="s">
        <v>141</v>
      </c>
      <c r="AU122" s="224" t="s">
        <v>81</v>
      </c>
      <c r="AY122" s="16" t="s">
        <v>139</v>
      </c>
      <c r="BE122" s="225">
        <f>IF(N122="základní",J122,0)</f>
        <v>0</v>
      </c>
      <c r="BF122" s="225">
        <f>IF(N122="snížená",J122,0)</f>
        <v>0</v>
      </c>
      <c r="BG122" s="225">
        <f>IF(N122="zákl. přenesená",J122,0)</f>
        <v>0</v>
      </c>
      <c r="BH122" s="225">
        <f>IF(N122="sníž. přenesená",J122,0)</f>
        <v>0</v>
      </c>
      <c r="BI122" s="225">
        <f>IF(N122="nulová",J122,0)</f>
        <v>0</v>
      </c>
      <c r="BJ122" s="16" t="s">
        <v>79</v>
      </c>
      <c r="BK122" s="225">
        <f>ROUND(I122*H122,2)</f>
        <v>0</v>
      </c>
      <c r="BL122" s="16" t="s">
        <v>145</v>
      </c>
      <c r="BM122" s="224" t="s">
        <v>536</v>
      </c>
    </row>
    <row r="123" s="2" customFormat="1">
      <c r="A123" s="37"/>
      <c r="B123" s="38"/>
      <c r="C123" s="39"/>
      <c r="D123" s="226" t="s">
        <v>147</v>
      </c>
      <c r="E123" s="39"/>
      <c r="F123" s="227" t="s">
        <v>537</v>
      </c>
      <c r="G123" s="39"/>
      <c r="H123" s="39"/>
      <c r="I123" s="228"/>
      <c r="J123" s="39"/>
      <c r="K123" s="39"/>
      <c r="L123" s="43"/>
      <c r="M123" s="229"/>
      <c r="N123" s="230"/>
      <c r="O123" s="83"/>
      <c r="P123" s="83"/>
      <c r="Q123" s="83"/>
      <c r="R123" s="83"/>
      <c r="S123" s="83"/>
      <c r="T123" s="84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147</v>
      </c>
      <c r="AU123" s="16" t="s">
        <v>81</v>
      </c>
    </row>
    <row r="124" s="12" customFormat="1" ht="22.8" customHeight="1">
      <c r="A124" s="12"/>
      <c r="B124" s="196"/>
      <c r="C124" s="197"/>
      <c r="D124" s="198" t="s">
        <v>71</v>
      </c>
      <c r="E124" s="210" t="s">
        <v>538</v>
      </c>
      <c r="F124" s="210" t="s">
        <v>539</v>
      </c>
      <c r="G124" s="197"/>
      <c r="H124" s="197"/>
      <c r="I124" s="200"/>
      <c r="J124" s="211">
        <f>BK124</f>
        <v>0</v>
      </c>
      <c r="K124" s="197"/>
      <c r="L124" s="202"/>
      <c r="M124" s="203"/>
      <c r="N124" s="204"/>
      <c r="O124" s="204"/>
      <c r="P124" s="205">
        <f>SUM(P125:P132)</f>
        <v>0</v>
      </c>
      <c r="Q124" s="204"/>
      <c r="R124" s="205">
        <f>SUM(R125:R132)</f>
        <v>0</v>
      </c>
      <c r="S124" s="204"/>
      <c r="T124" s="206">
        <f>SUM(T125:T132)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7" t="s">
        <v>79</v>
      </c>
      <c r="AT124" s="208" t="s">
        <v>71</v>
      </c>
      <c r="AU124" s="208" t="s">
        <v>79</v>
      </c>
      <c r="AY124" s="207" t="s">
        <v>139</v>
      </c>
      <c r="BK124" s="209">
        <f>SUM(BK125:BK132)</f>
        <v>0</v>
      </c>
    </row>
    <row r="125" s="2" customFormat="1" ht="24.15" customHeight="1">
      <c r="A125" s="37"/>
      <c r="B125" s="38"/>
      <c r="C125" s="212" t="s">
        <v>222</v>
      </c>
      <c r="D125" s="212" t="s">
        <v>141</v>
      </c>
      <c r="E125" s="213" t="s">
        <v>540</v>
      </c>
      <c r="F125" s="214" t="s">
        <v>541</v>
      </c>
      <c r="G125" s="215" t="s">
        <v>225</v>
      </c>
      <c r="H125" s="216">
        <v>2.4350000000000001</v>
      </c>
      <c r="I125" s="217"/>
      <c r="J125" s="218">
        <f>ROUND(I125*H125,2)</f>
        <v>0</v>
      </c>
      <c r="K125" s="219"/>
      <c r="L125" s="43"/>
      <c r="M125" s="220" t="s">
        <v>19</v>
      </c>
      <c r="N125" s="221" t="s">
        <v>43</v>
      </c>
      <c r="O125" s="83"/>
      <c r="P125" s="222">
        <f>O125*H125</f>
        <v>0</v>
      </c>
      <c r="Q125" s="222">
        <v>0</v>
      </c>
      <c r="R125" s="222">
        <f>Q125*H125</f>
        <v>0</v>
      </c>
      <c r="S125" s="222">
        <v>0</v>
      </c>
      <c r="T125" s="223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24" t="s">
        <v>145</v>
      </c>
      <c r="AT125" s="224" t="s">
        <v>141</v>
      </c>
      <c r="AU125" s="224" t="s">
        <v>81</v>
      </c>
      <c r="AY125" s="16" t="s">
        <v>139</v>
      </c>
      <c r="BE125" s="225">
        <f>IF(N125="základní",J125,0)</f>
        <v>0</v>
      </c>
      <c r="BF125" s="225">
        <f>IF(N125="snížená",J125,0)</f>
        <v>0</v>
      </c>
      <c r="BG125" s="225">
        <f>IF(N125="zákl. přenesená",J125,0)</f>
        <v>0</v>
      </c>
      <c r="BH125" s="225">
        <f>IF(N125="sníž. přenesená",J125,0)</f>
        <v>0</v>
      </c>
      <c r="BI125" s="225">
        <f>IF(N125="nulová",J125,0)</f>
        <v>0</v>
      </c>
      <c r="BJ125" s="16" t="s">
        <v>79</v>
      </c>
      <c r="BK125" s="225">
        <f>ROUND(I125*H125,2)</f>
        <v>0</v>
      </c>
      <c r="BL125" s="16" t="s">
        <v>145</v>
      </c>
      <c r="BM125" s="224" t="s">
        <v>542</v>
      </c>
    </row>
    <row r="126" s="2" customFormat="1">
      <c r="A126" s="37"/>
      <c r="B126" s="38"/>
      <c r="C126" s="39"/>
      <c r="D126" s="226" t="s">
        <v>147</v>
      </c>
      <c r="E126" s="39"/>
      <c r="F126" s="227" t="s">
        <v>543</v>
      </c>
      <c r="G126" s="39"/>
      <c r="H126" s="39"/>
      <c r="I126" s="228"/>
      <c r="J126" s="39"/>
      <c r="K126" s="39"/>
      <c r="L126" s="43"/>
      <c r="M126" s="229"/>
      <c r="N126" s="230"/>
      <c r="O126" s="83"/>
      <c r="P126" s="83"/>
      <c r="Q126" s="83"/>
      <c r="R126" s="83"/>
      <c r="S126" s="83"/>
      <c r="T126" s="84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6" t="s">
        <v>147</v>
      </c>
      <c r="AU126" s="16" t="s">
        <v>81</v>
      </c>
    </row>
    <row r="127" s="2" customFormat="1" ht="21.75" customHeight="1">
      <c r="A127" s="37"/>
      <c r="B127" s="38"/>
      <c r="C127" s="212" t="s">
        <v>228</v>
      </c>
      <c r="D127" s="212" t="s">
        <v>141</v>
      </c>
      <c r="E127" s="213" t="s">
        <v>544</v>
      </c>
      <c r="F127" s="214" t="s">
        <v>545</v>
      </c>
      <c r="G127" s="215" t="s">
        <v>225</v>
      </c>
      <c r="H127" s="216">
        <v>2.4350000000000001</v>
      </c>
      <c r="I127" s="217"/>
      <c r="J127" s="218">
        <f>ROUND(I127*H127,2)</f>
        <v>0</v>
      </c>
      <c r="K127" s="219"/>
      <c r="L127" s="43"/>
      <c r="M127" s="220" t="s">
        <v>19</v>
      </c>
      <c r="N127" s="221" t="s">
        <v>43</v>
      </c>
      <c r="O127" s="83"/>
      <c r="P127" s="222">
        <f>O127*H127</f>
        <v>0</v>
      </c>
      <c r="Q127" s="222">
        <v>0</v>
      </c>
      <c r="R127" s="222">
        <f>Q127*H127</f>
        <v>0</v>
      </c>
      <c r="S127" s="222">
        <v>0</v>
      </c>
      <c r="T127" s="223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24" t="s">
        <v>145</v>
      </c>
      <c r="AT127" s="224" t="s">
        <v>141</v>
      </c>
      <c r="AU127" s="224" t="s">
        <v>81</v>
      </c>
      <c r="AY127" s="16" t="s">
        <v>139</v>
      </c>
      <c r="BE127" s="225">
        <f>IF(N127="základní",J127,0)</f>
        <v>0</v>
      </c>
      <c r="BF127" s="225">
        <f>IF(N127="snížená",J127,0)</f>
        <v>0</v>
      </c>
      <c r="BG127" s="225">
        <f>IF(N127="zákl. přenesená",J127,0)</f>
        <v>0</v>
      </c>
      <c r="BH127" s="225">
        <f>IF(N127="sníž. přenesená",J127,0)</f>
        <v>0</v>
      </c>
      <c r="BI127" s="225">
        <f>IF(N127="nulová",J127,0)</f>
        <v>0</v>
      </c>
      <c r="BJ127" s="16" t="s">
        <v>79</v>
      </c>
      <c r="BK127" s="225">
        <f>ROUND(I127*H127,2)</f>
        <v>0</v>
      </c>
      <c r="BL127" s="16" t="s">
        <v>145</v>
      </c>
      <c r="BM127" s="224" t="s">
        <v>546</v>
      </c>
    </row>
    <row r="128" s="2" customFormat="1">
      <c r="A128" s="37"/>
      <c r="B128" s="38"/>
      <c r="C128" s="39"/>
      <c r="D128" s="226" t="s">
        <v>147</v>
      </c>
      <c r="E128" s="39"/>
      <c r="F128" s="227" t="s">
        <v>547</v>
      </c>
      <c r="G128" s="39"/>
      <c r="H128" s="39"/>
      <c r="I128" s="228"/>
      <c r="J128" s="39"/>
      <c r="K128" s="39"/>
      <c r="L128" s="43"/>
      <c r="M128" s="229"/>
      <c r="N128" s="230"/>
      <c r="O128" s="83"/>
      <c r="P128" s="83"/>
      <c r="Q128" s="83"/>
      <c r="R128" s="83"/>
      <c r="S128" s="83"/>
      <c r="T128" s="84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6" t="s">
        <v>147</v>
      </c>
      <c r="AU128" s="16" t="s">
        <v>81</v>
      </c>
    </row>
    <row r="129" s="2" customFormat="1" ht="24.15" customHeight="1">
      <c r="A129" s="37"/>
      <c r="B129" s="38"/>
      <c r="C129" s="212" t="s">
        <v>233</v>
      </c>
      <c r="D129" s="212" t="s">
        <v>141</v>
      </c>
      <c r="E129" s="213" t="s">
        <v>548</v>
      </c>
      <c r="F129" s="214" t="s">
        <v>549</v>
      </c>
      <c r="G129" s="215" t="s">
        <v>225</v>
      </c>
      <c r="H129" s="216">
        <v>60.875</v>
      </c>
      <c r="I129" s="217"/>
      <c r="J129" s="218">
        <f>ROUND(I129*H129,2)</f>
        <v>0</v>
      </c>
      <c r="K129" s="219"/>
      <c r="L129" s="43"/>
      <c r="M129" s="220" t="s">
        <v>19</v>
      </c>
      <c r="N129" s="221" t="s">
        <v>43</v>
      </c>
      <c r="O129" s="83"/>
      <c r="P129" s="222">
        <f>O129*H129</f>
        <v>0</v>
      </c>
      <c r="Q129" s="222">
        <v>0</v>
      </c>
      <c r="R129" s="222">
        <f>Q129*H129</f>
        <v>0</v>
      </c>
      <c r="S129" s="222">
        <v>0</v>
      </c>
      <c r="T129" s="223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24" t="s">
        <v>145</v>
      </c>
      <c r="AT129" s="224" t="s">
        <v>141</v>
      </c>
      <c r="AU129" s="224" t="s">
        <v>81</v>
      </c>
      <c r="AY129" s="16" t="s">
        <v>139</v>
      </c>
      <c r="BE129" s="225">
        <f>IF(N129="základní",J129,0)</f>
        <v>0</v>
      </c>
      <c r="BF129" s="225">
        <f>IF(N129="snížená",J129,0)</f>
        <v>0</v>
      </c>
      <c r="BG129" s="225">
        <f>IF(N129="zákl. přenesená",J129,0)</f>
        <v>0</v>
      </c>
      <c r="BH129" s="225">
        <f>IF(N129="sníž. přenesená",J129,0)</f>
        <v>0</v>
      </c>
      <c r="BI129" s="225">
        <f>IF(N129="nulová",J129,0)</f>
        <v>0</v>
      </c>
      <c r="BJ129" s="16" t="s">
        <v>79</v>
      </c>
      <c r="BK129" s="225">
        <f>ROUND(I129*H129,2)</f>
        <v>0</v>
      </c>
      <c r="BL129" s="16" t="s">
        <v>145</v>
      </c>
      <c r="BM129" s="224" t="s">
        <v>550</v>
      </c>
    </row>
    <row r="130" s="2" customFormat="1">
      <c r="A130" s="37"/>
      <c r="B130" s="38"/>
      <c r="C130" s="39"/>
      <c r="D130" s="226" t="s">
        <v>147</v>
      </c>
      <c r="E130" s="39"/>
      <c r="F130" s="227" t="s">
        <v>551</v>
      </c>
      <c r="G130" s="39"/>
      <c r="H130" s="39"/>
      <c r="I130" s="228"/>
      <c r="J130" s="39"/>
      <c r="K130" s="39"/>
      <c r="L130" s="43"/>
      <c r="M130" s="229"/>
      <c r="N130" s="230"/>
      <c r="O130" s="83"/>
      <c r="P130" s="83"/>
      <c r="Q130" s="83"/>
      <c r="R130" s="83"/>
      <c r="S130" s="83"/>
      <c r="T130" s="84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147</v>
      </c>
      <c r="AU130" s="16" t="s">
        <v>81</v>
      </c>
    </row>
    <row r="131" s="2" customFormat="1" ht="24.15" customHeight="1">
      <c r="A131" s="37"/>
      <c r="B131" s="38"/>
      <c r="C131" s="212" t="s">
        <v>238</v>
      </c>
      <c r="D131" s="212" t="s">
        <v>141</v>
      </c>
      <c r="E131" s="213" t="s">
        <v>552</v>
      </c>
      <c r="F131" s="214" t="s">
        <v>553</v>
      </c>
      <c r="G131" s="215" t="s">
        <v>225</v>
      </c>
      <c r="H131" s="216">
        <v>2.4350000000000001</v>
      </c>
      <c r="I131" s="217"/>
      <c r="J131" s="218">
        <f>ROUND(I131*H131,2)</f>
        <v>0</v>
      </c>
      <c r="K131" s="219"/>
      <c r="L131" s="43"/>
      <c r="M131" s="220" t="s">
        <v>19</v>
      </c>
      <c r="N131" s="221" t="s">
        <v>43</v>
      </c>
      <c r="O131" s="83"/>
      <c r="P131" s="222">
        <f>O131*H131</f>
        <v>0</v>
      </c>
      <c r="Q131" s="222">
        <v>0</v>
      </c>
      <c r="R131" s="222">
        <f>Q131*H131</f>
        <v>0</v>
      </c>
      <c r="S131" s="222">
        <v>0</v>
      </c>
      <c r="T131" s="223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4" t="s">
        <v>145</v>
      </c>
      <c r="AT131" s="224" t="s">
        <v>141</v>
      </c>
      <c r="AU131" s="224" t="s">
        <v>81</v>
      </c>
      <c r="AY131" s="16" t="s">
        <v>139</v>
      </c>
      <c r="BE131" s="225">
        <f>IF(N131="základní",J131,0)</f>
        <v>0</v>
      </c>
      <c r="BF131" s="225">
        <f>IF(N131="snížená",J131,0)</f>
        <v>0</v>
      </c>
      <c r="BG131" s="225">
        <f>IF(N131="zákl. přenesená",J131,0)</f>
        <v>0</v>
      </c>
      <c r="BH131" s="225">
        <f>IF(N131="sníž. přenesená",J131,0)</f>
        <v>0</v>
      </c>
      <c r="BI131" s="225">
        <f>IF(N131="nulová",J131,0)</f>
        <v>0</v>
      </c>
      <c r="BJ131" s="16" t="s">
        <v>79</v>
      </c>
      <c r="BK131" s="225">
        <f>ROUND(I131*H131,2)</f>
        <v>0</v>
      </c>
      <c r="BL131" s="16" t="s">
        <v>145</v>
      </c>
      <c r="BM131" s="224" t="s">
        <v>554</v>
      </c>
    </row>
    <row r="132" s="2" customFormat="1">
      <c r="A132" s="37"/>
      <c r="B132" s="38"/>
      <c r="C132" s="39"/>
      <c r="D132" s="226" t="s">
        <v>147</v>
      </c>
      <c r="E132" s="39"/>
      <c r="F132" s="227" t="s">
        <v>555</v>
      </c>
      <c r="G132" s="39"/>
      <c r="H132" s="39"/>
      <c r="I132" s="228"/>
      <c r="J132" s="39"/>
      <c r="K132" s="39"/>
      <c r="L132" s="43"/>
      <c r="M132" s="229"/>
      <c r="N132" s="230"/>
      <c r="O132" s="83"/>
      <c r="P132" s="83"/>
      <c r="Q132" s="83"/>
      <c r="R132" s="83"/>
      <c r="S132" s="83"/>
      <c r="T132" s="84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6" t="s">
        <v>147</v>
      </c>
      <c r="AU132" s="16" t="s">
        <v>81</v>
      </c>
    </row>
    <row r="133" s="12" customFormat="1" ht="22.8" customHeight="1">
      <c r="A133" s="12"/>
      <c r="B133" s="196"/>
      <c r="C133" s="197"/>
      <c r="D133" s="198" t="s">
        <v>71</v>
      </c>
      <c r="E133" s="210" t="s">
        <v>354</v>
      </c>
      <c r="F133" s="210" t="s">
        <v>355</v>
      </c>
      <c r="G133" s="197"/>
      <c r="H133" s="197"/>
      <c r="I133" s="200"/>
      <c r="J133" s="211">
        <f>BK133</f>
        <v>0</v>
      </c>
      <c r="K133" s="197"/>
      <c r="L133" s="202"/>
      <c r="M133" s="203"/>
      <c r="N133" s="204"/>
      <c r="O133" s="204"/>
      <c r="P133" s="205">
        <f>SUM(P134:P135)</f>
        <v>0</v>
      </c>
      <c r="Q133" s="204"/>
      <c r="R133" s="205">
        <f>SUM(R134:R135)</f>
        <v>0</v>
      </c>
      <c r="S133" s="204"/>
      <c r="T133" s="206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07" t="s">
        <v>79</v>
      </c>
      <c r="AT133" s="208" t="s">
        <v>71</v>
      </c>
      <c r="AU133" s="208" t="s">
        <v>79</v>
      </c>
      <c r="AY133" s="207" t="s">
        <v>139</v>
      </c>
      <c r="BK133" s="209">
        <f>SUM(BK134:BK135)</f>
        <v>0</v>
      </c>
    </row>
    <row r="134" s="2" customFormat="1" ht="24.15" customHeight="1">
      <c r="A134" s="37"/>
      <c r="B134" s="38"/>
      <c r="C134" s="212" t="s">
        <v>7</v>
      </c>
      <c r="D134" s="212" t="s">
        <v>141</v>
      </c>
      <c r="E134" s="213" t="s">
        <v>556</v>
      </c>
      <c r="F134" s="214" t="s">
        <v>557</v>
      </c>
      <c r="G134" s="215" t="s">
        <v>225</v>
      </c>
      <c r="H134" s="216">
        <v>8.7059999999999995</v>
      </c>
      <c r="I134" s="217"/>
      <c r="J134" s="218">
        <f>ROUND(I134*H134,2)</f>
        <v>0</v>
      </c>
      <c r="K134" s="219"/>
      <c r="L134" s="43"/>
      <c r="M134" s="220" t="s">
        <v>19</v>
      </c>
      <c r="N134" s="221" t="s">
        <v>43</v>
      </c>
      <c r="O134" s="83"/>
      <c r="P134" s="222">
        <f>O134*H134</f>
        <v>0</v>
      </c>
      <c r="Q134" s="222">
        <v>0</v>
      </c>
      <c r="R134" s="222">
        <f>Q134*H134</f>
        <v>0</v>
      </c>
      <c r="S134" s="222">
        <v>0</v>
      </c>
      <c r="T134" s="223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4" t="s">
        <v>145</v>
      </c>
      <c r="AT134" s="224" t="s">
        <v>141</v>
      </c>
      <c r="AU134" s="224" t="s">
        <v>81</v>
      </c>
      <c r="AY134" s="16" t="s">
        <v>139</v>
      </c>
      <c r="BE134" s="225">
        <f>IF(N134="základní",J134,0)</f>
        <v>0</v>
      </c>
      <c r="BF134" s="225">
        <f>IF(N134="snížená",J134,0)</f>
        <v>0</v>
      </c>
      <c r="BG134" s="225">
        <f>IF(N134="zákl. přenesená",J134,0)</f>
        <v>0</v>
      </c>
      <c r="BH134" s="225">
        <f>IF(N134="sníž. přenesená",J134,0)</f>
        <v>0</v>
      </c>
      <c r="BI134" s="225">
        <f>IF(N134="nulová",J134,0)</f>
        <v>0</v>
      </c>
      <c r="BJ134" s="16" t="s">
        <v>79</v>
      </c>
      <c r="BK134" s="225">
        <f>ROUND(I134*H134,2)</f>
        <v>0</v>
      </c>
      <c r="BL134" s="16" t="s">
        <v>145</v>
      </c>
      <c r="BM134" s="224" t="s">
        <v>558</v>
      </c>
    </row>
    <row r="135" s="2" customFormat="1">
      <c r="A135" s="37"/>
      <c r="B135" s="38"/>
      <c r="C135" s="39"/>
      <c r="D135" s="226" t="s">
        <v>147</v>
      </c>
      <c r="E135" s="39"/>
      <c r="F135" s="227" t="s">
        <v>559</v>
      </c>
      <c r="G135" s="39"/>
      <c r="H135" s="39"/>
      <c r="I135" s="228"/>
      <c r="J135" s="39"/>
      <c r="K135" s="39"/>
      <c r="L135" s="43"/>
      <c r="M135" s="242"/>
      <c r="N135" s="243"/>
      <c r="O135" s="244"/>
      <c r="P135" s="244"/>
      <c r="Q135" s="244"/>
      <c r="R135" s="244"/>
      <c r="S135" s="244"/>
      <c r="T135" s="245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6" t="s">
        <v>147</v>
      </c>
      <c r="AU135" s="16" t="s">
        <v>81</v>
      </c>
    </row>
    <row r="136" s="2" customFormat="1" ht="6.96" customHeight="1">
      <c r="A136" s="37"/>
      <c r="B136" s="58"/>
      <c r="C136" s="59"/>
      <c r="D136" s="59"/>
      <c r="E136" s="59"/>
      <c r="F136" s="59"/>
      <c r="G136" s="59"/>
      <c r="H136" s="59"/>
      <c r="I136" s="59"/>
      <c r="J136" s="59"/>
      <c r="K136" s="59"/>
      <c r="L136" s="43"/>
      <c r="M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</row>
  </sheetData>
  <sheetProtection sheet="1" autoFilter="0" formatColumns="0" formatRows="0" objects="1" scenarios="1" spinCount="100000" saltValue="/Lc4ssMpTIQdmRLAAt70kmWx9jqm2Yncyf4XpHGtgDkE27XtBwMDmd9l84UZp593fkiS6WQ+EcVGbdK5oMUlsg==" hashValue="WBV/4Jbun0Wut91Porpu+MBlxeW+zqAotVoZ7ZyqyWP1u0xVQ8cpV93w/gtjyUOpAk0ZPkH21OpEhhNbw4lwew==" algorithmName="SHA-512" password="CC35"/>
  <autoFilter ref="C91:K135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0:H80"/>
    <mergeCell ref="E82:H82"/>
    <mergeCell ref="E84:H84"/>
    <mergeCell ref="L2:V2"/>
  </mergeCells>
  <hyperlinks>
    <hyperlink ref="F96" r:id="rId1" display="https://podminky.urs.cz/item/CS_URS_2024_01/133212811"/>
    <hyperlink ref="F99" r:id="rId2" display="https://podminky.urs.cz/item/CS_URS_2024_01/275313511"/>
    <hyperlink ref="F102" r:id="rId3" display="https://podminky.urs.cz/item/CS_URS_2024_01/338171123"/>
    <hyperlink ref="F107" r:id="rId4" display="https://podminky.urs.cz/item/CS_URS_2024_01/348101250"/>
    <hyperlink ref="F109" r:id="rId5" display="https://podminky.urs.cz/item/CS_URS_2024_01/348401130"/>
    <hyperlink ref="F112" r:id="rId6" display="https://podminky.urs.cz/item/CS_URS_2024_01/348401350"/>
    <hyperlink ref="F116" r:id="rId7" display="https://podminky.urs.cz/item/CS_URS_2024_01/348401360"/>
    <hyperlink ref="F119" r:id="rId8" display="https://podminky.urs.cz/item/CS_URS_2024_01/966071711"/>
    <hyperlink ref="F121" r:id="rId9" display="https://podminky.urs.cz/item/CS_URS_2024_01/966071822"/>
    <hyperlink ref="F123" r:id="rId10" display="https://podminky.urs.cz/item/CS_URS_2024_01/966073812"/>
    <hyperlink ref="F126" r:id="rId11" display="https://podminky.urs.cz/item/CS_URS_2024_01/997013111"/>
    <hyperlink ref="F128" r:id="rId12" display="https://podminky.urs.cz/item/CS_URS_2024_01/997013501"/>
    <hyperlink ref="F130" r:id="rId13" display="https://podminky.urs.cz/item/CS_URS_2024_01/997013509"/>
    <hyperlink ref="F132" r:id="rId14" display="https://podminky.urs.cz/item/CS_URS_2024_01/997013631"/>
    <hyperlink ref="F135" r:id="rId15" display="https://podminky.urs.cz/item/CS_URS_2024_01/99823211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6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92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9"/>
      <c r="AT3" s="16" t="s">
        <v>81</v>
      </c>
    </row>
    <row r="4" s="1" customFormat="1" ht="24.96" customHeight="1">
      <c r="B4" s="19"/>
      <c r="D4" s="139" t="s">
        <v>103</v>
      </c>
      <c r="L4" s="19"/>
      <c r="M4" s="14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1" t="s">
        <v>16</v>
      </c>
      <c r="L6" s="19"/>
    </row>
    <row r="7" s="1" customFormat="1" ht="16.5" customHeight="1">
      <c r="B7" s="19"/>
      <c r="E7" s="142" t="str">
        <f>'Rekapitulace stavby'!K6</f>
        <v>Rekonstrukce vírového separátoru ul.Polenská, Jihlava</v>
      </c>
      <c r="F7" s="141"/>
      <c r="G7" s="141"/>
      <c r="H7" s="141"/>
      <c r="L7" s="19"/>
    </row>
    <row r="8" s="1" customFormat="1" ht="12" customHeight="1">
      <c r="B8" s="19"/>
      <c r="D8" s="141" t="s">
        <v>104</v>
      </c>
      <c r="L8" s="19"/>
    </row>
    <row r="9" s="2" customFormat="1" ht="16.5" customHeight="1">
      <c r="A9" s="37"/>
      <c r="B9" s="43"/>
      <c r="C9" s="37"/>
      <c r="D9" s="37"/>
      <c r="E9" s="142" t="s">
        <v>105</v>
      </c>
      <c r="F9" s="37"/>
      <c r="G9" s="37"/>
      <c r="H9" s="37"/>
      <c r="I9" s="37"/>
      <c r="J9" s="37"/>
      <c r="K9" s="37"/>
      <c r="L9" s="14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1" t="s">
        <v>106</v>
      </c>
      <c r="E10" s="37"/>
      <c r="F10" s="37"/>
      <c r="G10" s="37"/>
      <c r="H10" s="37"/>
      <c r="I10" s="37"/>
      <c r="J10" s="37"/>
      <c r="K10" s="37"/>
      <c r="L10" s="14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44" t="s">
        <v>560</v>
      </c>
      <c r="F11" s="37"/>
      <c r="G11" s="37"/>
      <c r="H11" s="37"/>
      <c r="I11" s="37"/>
      <c r="J11" s="37"/>
      <c r="K11" s="37"/>
      <c r="L11" s="14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14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1" t="s">
        <v>18</v>
      </c>
      <c r="E13" s="37"/>
      <c r="F13" s="132" t="s">
        <v>19</v>
      </c>
      <c r="G13" s="37"/>
      <c r="H13" s="37"/>
      <c r="I13" s="141" t="s">
        <v>20</v>
      </c>
      <c r="J13" s="132" t="s">
        <v>19</v>
      </c>
      <c r="K13" s="37"/>
      <c r="L13" s="14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21</v>
      </c>
      <c r="E14" s="37"/>
      <c r="F14" s="132" t="s">
        <v>22</v>
      </c>
      <c r="G14" s="37"/>
      <c r="H14" s="37"/>
      <c r="I14" s="141" t="s">
        <v>23</v>
      </c>
      <c r="J14" s="145" t="str">
        <f>'Rekapitulace stavby'!AN8</f>
        <v>11. 7. 2024</v>
      </c>
      <c r="K14" s="37"/>
      <c r="L14" s="14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14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1" t="s">
        <v>25</v>
      </c>
      <c r="E16" s="37"/>
      <c r="F16" s="37"/>
      <c r="G16" s="37"/>
      <c r="H16" s="37"/>
      <c r="I16" s="141" t="s">
        <v>26</v>
      </c>
      <c r="J16" s="132" t="s">
        <v>19</v>
      </c>
      <c r="K16" s="37"/>
      <c r="L16" s="14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32" t="s">
        <v>27</v>
      </c>
      <c r="F17" s="37"/>
      <c r="G17" s="37"/>
      <c r="H17" s="37"/>
      <c r="I17" s="141" t="s">
        <v>28</v>
      </c>
      <c r="J17" s="132" t="s">
        <v>19</v>
      </c>
      <c r="K17" s="37"/>
      <c r="L17" s="14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14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1" t="s">
        <v>29</v>
      </c>
      <c r="E19" s="37"/>
      <c r="F19" s="37"/>
      <c r="G19" s="37"/>
      <c r="H19" s="37"/>
      <c r="I19" s="141" t="s">
        <v>26</v>
      </c>
      <c r="J19" s="32" t="str">
        <f>'Rekapitulace stavby'!AN13</f>
        <v>Vyplň údaj</v>
      </c>
      <c r="K19" s="37"/>
      <c r="L19" s="14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32"/>
      <c r="G20" s="132"/>
      <c r="H20" s="132"/>
      <c r="I20" s="141" t="s">
        <v>28</v>
      </c>
      <c r="J20" s="32" t="str">
        <f>'Rekapitulace stavby'!AN14</f>
        <v>Vyplň údaj</v>
      </c>
      <c r="K20" s="37"/>
      <c r="L20" s="14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14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1" t="s">
        <v>31</v>
      </c>
      <c r="E22" s="37"/>
      <c r="F22" s="37"/>
      <c r="G22" s="37"/>
      <c r="H22" s="37"/>
      <c r="I22" s="141" t="s">
        <v>26</v>
      </c>
      <c r="J22" s="132" t="s">
        <v>19</v>
      </c>
      <c r="K22" s="37"/>
      <c r="L22" s="14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32" t="s">
        <v>32</v>
      </c>
      <c r="F23" s="37"/>
      <c r="G23" s="37"/>
      <c r="H23" s="37"/>
      <c r="I23" s="141" t="s">
        <v>28</v>
      </c>
      <c r="J23" s="132" t="s">
        <v>19</v>
      </c>
      <c r="K23" s="37"/>
      <c r="L23" s="14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14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1" t="s">
        <v>34</v>
      </c>
      <c r="E25" s="37"/>
      <c r="F25" s="37"/>
      <c r="G25" s="37"/>
      <c r="H25" s="37"/>
      <c r="I25" s="141" t="s">
        <v>26</v>
      </c>
      <c r="J25" s="132" t="s">
        <v>19</v>
      </c>
      <c r="K25" s="37"/>
      <c r="L25" s="14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32" t="s">
        <v>35</v>
      </c>
      <c r="F26" s="37"/>
      <c r="G26" s="37"/>
      <c r="H26" s="37"/>
      <c r="I26" s="141" t="s">
        <v>28</v>
      </c>
      <c r="J26" s="132" t="s">
        <v>19</v>
      </c>
      <c r="K26" s="37"/>
      <c r="L26" s="14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143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1" t="s">
        <v>36</v>
      </c>
      <c r="E28" s="37"/>
      <c r="F28" s="37"/>
      <c r="G28" s="37"/>
      <c r="H28" s="37"/>
      <c r="I28" s="37"/>
      <c r="J28" s="37"/>
      <c r="K28" s="37"/>
      <c r="L28" s="14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46"/>
      <c r="B29" s="147"/>
      <c r="C29" s="146"/>
      <c r="D29" s="146"/>
      <c r="E29" s="148" t="s">
        <v>19</v>
      </c>
      <c r="F29" s="148"/>
      <c r="G29" s="148"/>
      <c r="H29" s="148"/>
      <c r="I29" s="146"/>
      <c r="J29" s="146"/>
      <c r="K29" s="146"/>
      <c r="L29" s="149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14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0"/>
      <c r="E31" s="150"/>
      <c r="F31" s="150"/>
      <c r="G31" s="150"/>
      <c r="H31" s="150"/>
      <c r="I31" s="150"/>
      <c r="J31" s="150"/>
      <c r="K31" s="150"/>
      <c r="L31" s="14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1" t="s">
        <v>38</v>
      </c>
      <c r="E32" s="37"/>
      <c r="F32" s="37"/>
      <c r="G32" s="37"/>
      <c r="H32" s="37"/>
      <c r="I32" s="37"/>
      <c r="J32" s="152">
        <f>ROUND(J89, 2)</f>
        <v>0</v>
      </c>
      <c r="K32" s="37"/>
      <c r="L32" s="14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0"/>
      <c r="E33" s="150"/>
      <c r="F33" s="150"/>
      <c r="G33" s="150"/>
      <c r="H33" s="150"/>
      <c r="I33" s="150"/>
      <c r="J33" s="150"/>
      <c r="K33" s="150"/>
      <c r="L33" s="14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53" t="s">
        <v>40</v>
      </c>
      <c r="G34" s="37"/>
      <c r="H34" s="37"/>
      <c r="I34" s="153" t="s">
        <v>39</v>
      </c>
      <c r="J34" s="153" t="s">
        <v>41</v>
      </c>
      <c r="K34" s="37"/>
      <c r="L34" s="14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54" t="s">
        <v>42</v>
      </c>
      <c r="E35" s="141" t="s">
        <v>43</v>
      </c>
      <c r="F35" s="155">
        <f>ROUND((SUM(BE89:BE122)),  2)</f>
        <v>0</v>
      </c>
      <c r="G35" s="37"/>
      <c r="H35" s="37"/>
      <c r="I35" s="156">
        <v>0.20999999999999999</v>
      </c>
      <c r="J35" s="155">
        <f>ROUND(((SUM(BE89:BE122))*I35),  2)</f>
        <v>0</v>
      </c>
      <c r="K35" s="37"/>
      <c r="L35" s="14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1" t="s">
        <v>44</v>
      </c>
      <c r="F36" s="155">
        <f>ROUND((SUM(BF89:BF122)),  2)</f>
        <v>0</v>
      </c>
      <c r="G36" s="37"/>
      <c r="H36" s="37"/>
      <c r="I36" s="156">
        <v>0.12</v>
      </c>
      <c r="J36" s="155">
        <f>ROUND(((SUM(BF89:BF122))*I36),  2)</f>
        <v>0</v>
      </c>
      <c r="K36" s="37"/>
      <c r="L36" s="14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45</v>
      </c>
      <c r="F37" s="155">
        <f>ROUND((SUM(BG89:BG122)),  2)</f>
        <v>0</v>
      </c>
      <c r="G37" s="37"/>
      <c r="H37" s="37"/>
      <c r="I37" s="156">
        <v>0.20999999999999999</v>
      </c>
      <c r="J37" s="155">
        <f>0</f>
        <v>0</v>
      </c>
      <c r="K37" s="37"/>
      <c r="L37" s="14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1" t="s">
        <v>46</v>
      </c>
      <c r="F38" s="155">
        <f>ROUND((SUM(BH89:BH122)),  2)</f>
        <v>0</v>
      </c>
      <c r="G38" s="37"/>
      <c r="H38" s="37"/>
      <c r="I38" s="156">
        <v>0.12</v>
      </c>
      <c r="J38" s="155">
        <f>0</f>
        <v>0</v>
      </c>
      <c r="K38" s="37"/>
      <c r="L38" s="14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1" t="s">
        <v>47</v>
      </c>
      <c r="F39" s="155">
        <f>ROUND((SUM(BI89:BI122)),  2)</f>
        <v>0</v>
      </c>
      <c r="G39" s="37"/>
      <c r="H39" s="37"/>
      <c r="I39" s="156">
        <v>0</v>
      </c>
      <c r="J39" s="155">
        <f>0</f>
        <v>0</v>
      </c>
      <c r="K39" s="37"/>
      <c r="L39" s="14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14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57"/>
      <c r="D41" s="158" t="s">
        <v>48</v>
      </c>
      <c r="E41" s="159"/>
      <c r="F41" s="159"/>
      <c r="G41" s="160" t="s">
        <v>49</v>
      </c>
      <c r="H41" s="161" t="s">
        <v>50</v>
      </c>
      <c r="I41" s="159"/>
      <c r="J41" s="162">
        <f>SUM(J32:J39)</f>
        <v>0</v>
      </c>
      <c r="K41" s="163"/>
      <c r="L41" s="143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164"/>
      <c r="C42" s="165"/>
      <c r="D42" s="165"/>
      <c r="E42" s="165"/>
      <c r="F42" s="165"/>
      <c r="G42" s="165"/>
      <c r="H42" s="165"/>
      <c r="I42" s="165"/>
      <c r="J42" s="165"/>
      <c r="K42" s="165"/>
      <c r="L42" s="143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6" s="2" customFormat="1" ht="6.96" customHeight="1">
      <c r="A46" s="37"/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4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24.96" customHeight="1">
      <c r="A47" s="37"/>
      <c r="B47" s="38"/>
      <c r="C47" s="22" t="s">
        <v>108</v>
      </c>
      <c r="D47" s="39"/>
      <c r="E47" s="39"/>
      <c r="F47" s="39"/>
      <c r="G47" s="39"/>
      <c r="H47" s="39"/>
      <c r="I47" s="39"/>
      <c r="J47" s="39"/>
      <c r="K47" s="39"/>
      <c r="L47" s="14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6.96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14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16</v>
      </c>
      <c r="D49" s="39"/>
      <c r="E49" s="39"/>
      <c r="F49" s="39"/>
      <c r="G49" s="39"/>
      <c r="H49" s="39"/>
      <c r="I49" s="39"/>
      <c r="J49" s="39"/>
      <c r="K49" s="39"/>
      <c r="L49" s="14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168" t="str">
        <f>E7</f>
        <v>Rekonstrukce vírového separátoru ul.Polenská, Jihlava</v>
      </c>
      <c r="F50" s="31"/>
      <c r="G50" s="31"/>
      <c r="H50" s="31"/>
      <c r="I50" s="39"/>
      <c r="J50" s="39"/>
      <c r="K50" s="39"/>
      <c r="L50" s="14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1" customFormat="1" ht="12" customHeight="1">
      <c r="B51" s="20"/>
      <c r="C51" s="31" t="s">
        <v>104</v>
      </c>
      <c r="D51" s="21"/>
      <c r="E51" s="21"/>
      <c r="F51" s="21"/>
      <c r="G51" s="21"/>
      <c r="H51" s="21"/>
      <c r="I51" s="21"/>
      <c r="J51" s="21"/>
      <c r="K51" s="21"/>
      <c r="L51" s="19"/>
    </row>
    <row r="52" s="2" customFormat="1" ht="16.5" customHeight="1">
      <c r="A52" s="37"/>
      <c r="B52" s="38"/>
      <c r="C52" s="39"/>
      <c r="D52" s="39"/>
      <c r="E52" s="168" t="s">
        <v>105</v>
      </c>
      <c r="F52" s="39"/>
      <c r="G52" s="39"/>
      <c r="H52" s="39"/>
      <c r="I52" s="39"/>
      <c r="J52" s="39"/>
      <c r="K52" s="39"/>
      <c r="L52" s="14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12" customHeight="1">
      <c r="A53" s="37"/>
      <c r="B53" s="38"/>
      <c r="C53" s="31" t="s">
        <v>106</v>
      </c>
      <c r="D53" s="39"/>
      <c r="E53" s="39"/>
      <c r="F53" s="39"/>
      <c r="G53" s="39"/>
      <c r="H53" s="39"/>
      <c r="I53" s="39"/>
      <c r="J53" s="39"/>
      <c r="K53" s="39"/>
      <c r="L53" s="14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16.5" customHeight="1">
      <c r="A54" s="37"/>
      <c r="B54" s="38"/>
      <c r="C54" s="39"/>
      <c r="D54" s="39"/>
      <c r="E54" s="68" t="str">
        <f>E11</f>
        <v>D.1.6 - Zpevněná plocha</v>
      </c>
      <c r="F54" s="39"/>
      <c r="G54" s="39"/>
      <c r="H54" s="39"/>
      <c r="I54" s="39"/>
      <c r="J54" s="39"/>
      <c r="K54" s="39"/>
      <c r="L54" s="14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6.96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14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2" customHeight="1">
      <c r="A56" s="37"/>
      <c r="B56" s="38"/>
      <c r="C56" s="31" t="s">
        <v>21</v>
      </c>
      <c r="D56" s="39"/>
      <c r="E56" s="39"/>
      <c r="F56" s="26" t="str">
        <f>F14</f>
        <v>Jihlava</v>
      </c>
      <c r="G56" s="39"/>
      <c r="H56" s="39"/>
      <c r="I56" s="31" t="s">
        <v>23</v>
      </c>
      <c r="J56" s="71" t="str">
        <f>IF(J14="","",J14)</f>
        <v>11. 7. 2024</v>
      </c>
      <c r="K56" s="39"/>
      <c r="L56" s="14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6.96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14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25.65" customHeight="1">
      <c r="A58" s="37"/>
      <c r="B58" s="38"/>
      <c r="C58" s="31" t="s">
        <v>25</v>
      </c>
      <c r="D58" s="39"/>
      <c r="E58" s="39"/>
      <c r="F58" s="26" t="str">
        <f>E17</f>
        <v>Statutární město Jihlava</v>
      </c>
      <c r="G58" s="39"/>
      <c r="H58" s="39"/>
      <c r="I58" s="31" t="s">
        <v>31</v>
      </c>
      <c r="J58" s="35" t="str">
        <f>E23</f>
        <v>AQA-CLEAN ing.Josef Novotný</v>
      </c>
      <c r="K58" s="39"/>
      <c r="L58" s="14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15.15" customHeight="1">
      <c r="A59" s="37"/>
      <c r="B59" s="38"/>
      <c r="C59" s="31" t="s">
        <v>29</v>
      </c>
      <c r="D59" s="39"/>
      <c r="E59" s="39"/>
      <c r="F59" s="26" t="str">
        <f>IF(E20="","",E20)</f>
        <v>Vyplň údaj</v>
      </c>
      <c r="G59" s="39"/>
      <c r="H59" s="39"/>
      <c r="I59" s="31" t="s">
        <v>34</v>
      </c>
      <c r="J59" s="35" t="str">
        <f>E26</f>
        <v>Martin Lang</v>
      </c>
      <c r="K59" s="39"/>
      <c r="L59" s="14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="2" customFormat="1" ht="10.32" customHeight="1">
      <c r="A60" s="37"/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143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="2" customFormat="1" ht="29.28" customHeight="1">
      <c r="A61" s="37"/>
      <c r="B61" s="38"/>
      <c r="C61" s="169" t="s">
        <v>109</v>
      </c>
      <c r="D61" s="170"/>
      <c r="E61" s="170"/>
      <c r="F61" s="170"/>
      <c r="G61" s="170"/>
      <c r="H61" s="170"/>
      <c r="I61" s="170"/>
      <c r="J61" s="171" t="s">
        <v>110</v>
      </c>
      <c r="K61" s="170"/>
      <c r="L61" s="143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="2" customFormat="1" ht="10.32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43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="2" customFormat="1" ht="22.8" customHeight="1">
      <c r="A63" s="37"/>
      <c r="B63" s="38"/>
      <c r="C63" s="172" t="s">
        <v>70</v>
      </c>
      <c r="D63" s="39"/>
      <c r="E63" s="39"/>
      <c r="F63" s="39"/>
      <c r="G63" s="39"/>
      <c r="H63" s="39"/>
      <c r="I63" s="39"/>
      <c r="J63" s="101">
        <f>J89</f>
        <v>0</v>
      </c>
      <c r="K63" s="39"/>
      <c r="L63" s="143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U63" s="16" t="s">
        <v>111</v>
      </c>
    </row>
    <row r="64" s="9" customFormat="1" ht="24.96" customHeight="1">
      <c r="A64" s="9"/>
      <c r="B64" s="173"/>
      <c r="C64" s="174"/>
      <c r="D64" s="175" t="s">
        <v>112</v>
      </c>
      <c r="E64" s="176"/>
      <c r="F64" s="176"/>
      <c r="G64" s="176"/>
      <c r="H64" s="176"/>
      <c r="I64" s="176"/>
      <c r="J64" s="177">
        <f>J90</f>
        <v>0</v>
      </c>
      <c r="K64" s="174"/>
      <c r="L64" s="17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79"/>
      <c r="C65" s="124"/>
      <c r="D65" s="180" t="s">
        <v>113</v>
      </c>
      <c r="E65" s="181"/>
      <c r="F65" s="181"/>
      <c r="G65" s="181"/>
      <c r="H65" s="181"/>
      <c r="I65" s="181"/>
      <c r="J65" s="182">
        <f>J91</f>
        <v>0</v>
      </c>
      <c r="K65" s="124"/>
      <c r="L65" s="183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9"/>
      <c r="C66" s="124"/>
      <c r="D66" s="180" t="s">
        <v>561</v>
      </c>
      <c r="E66" s="181"/>
      <c r="F66" s="181"/>
      <c r="G66" s="181"/>
      <c r="H66" s="181"/>
      <c r="I66" s="181"/>
      <c r="J66" s="182">
        <f>J115</f>
        <v>0</v>
      </c>
      <c r="K66" s="124"/>
      <c r="L66" s="183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9"/>
      <c r="C67" s="124"/>
      <c r="D67" s="180" t="s">
        <v>118</v>
      </c>
      <c r="E67" s="181"/>
      <c r="F67" s="181"/>
      <c r="G67" s="181"/>
      <c r="H67" s="181"/>
      <c r="I67" s="181"/>
      <c r="J67" s="182">
        <f>J120</f>
        <v>0</v>
      </c>
      <c r="K67" s="124"/>
      <c r="L67" s="183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37"/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143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="2" customFormat="1" ht="6.96" customHeight="1">
      <c r="A69" s="37"/>
      <c r="B69" s="58"/>
      <c r="C69" s="59"/>
      <c r="D69" s="59"/>
      <c r="E69" s="59"/>
      <c r="F69" s="59"/>
      <c r="G69" s="59"/>
      <c r="H69" s="59"/>
      <c r="I69" s="59"/>
      <c r="J69" s="59"/>
      <c r="K69" s="59"/>
      <c r="L69" s="143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3" s="2" customFormat="1" ht="6.96" customHeight="1">
      <c r="A73" s="37"/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143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="2" customFormat="1" ht="24.96" customHeight="1">
      <c r="A74" s="37"/>
      <c r="B74" s="38"/>
      <c r="C74" s="22" t="s">
        <v>124</v>
      </c>
      <c r="D74" s="39"/>
      <c r="E74" s="39"/>
      <c r="F74" s="39"/>
      <c r="G74" s="39"/>
      <c r="H74" s="39"/>
      <c r="I74" s="39"/>
      <c r="J74" s="39"/>
      <c r="K74" s="39"/>
      <c r="L74" s="143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="2" customFormat="1" ht="6.96" customHeight="1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143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12" customHeight="1">
      <c r="A76" s="37"/>
      <c r="B76" s="38"/>
      <c r="C76" s="31" t="s">
        <v>16</v>
      </c>
      <c r="D76" s="39"/>
      <c r="E76" s="39"/>
      <c r="F76" s="39"/>
      <c r="G76" s="39"/>
      <c r="H76" s="39"/>
      <c r="I76" s="39"/>
      <c r="J76" s="39"/>
      <c r="K76" s="39"/>
      <c r="L76" s="143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6.5" customHeight="1">
      <c r="A77" s="37"/>
      <c r="B77" s="38"/>
      <c r="C77" s="39"/>
      <c r="D77" s="39"/>
      <c r="E77" s="168" t="str">
        <f>E7</f>
        <v>Rekonstrukce vírového separátoru ul.Polenská, Jihlava</v>
      </c>
      <c r="F77" s="31"/>
      <c r="G77" s="31"/>
      <c r="H77" s="31"/>
      <c r="I77" s="39"/>
      <c r="J77" s="39"/>
      <c r="K77" s="39"/>
      <c r="L77" s="14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1" customFormat="1" ht="12" customHeight="1">
      <c r="B78" s="20"/>
      <c r="C78" s="31" t="s">
        <v>104</v>
      </c>
      <c r="D78" s="21"/>
      <c r="E78" s="21"/>
      <c r="F78" s="21"/>
      <c r="G78" s="21"/>
      <c r="H78" s="21"/>
      <c r="I78" s="21"/>
      <c r="J78" s="21"/>
      <c r="K78" s="21"/>
      <c r="L78" s="19"/>
    </row>
    <row r="79" s="2" customFormat="1" ht="16.5" customHeight="1">
      <c r="A79" s="37"/>
      <c r="B79" s="38"/>
      <c r="C79" s="39"/>
      <c r="D79" s="39"/>
      <c r="E79" s="168" t="s">
        <v>105</v>
      </c>
      <c r="F79" s="39"/>
      <c r="G79" s="39"/>
      <c r="H79" s="39"/>
      <c r="I79" s="39"/>
      <c r="J79" s="39"/>
      <c r="K79" s="39"/>
      <c r="L79" s="143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12" customHeight="1">
      <c r="A80" s="37"/>
      <c r="B80" s="38"/>
      <c r="C80" s="31" t="s">
        <v>106</v>
      </c>
      <c r="D80" s="39"/>
      <c r="E80" s="39"/>
      <c r="F80" s="39"/>
      <c r="G80" s="39"/>
      <c r="H80" s="39"/>
      <c r="I80" s="39"/>
      <c r="J80" s="39"/>
      <c r="K80" s="39"/>
      <c r="L80" s="143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16.5" customHeight="1">
      <c r="A81" s="37"/>
      <c r="B81" s="38"/>
      <c r="C81" s="39"/>
      <c r="D81" s="39"/>
      <c r="E81" s="68" t="str">
        <f>E11</f>
        <v>D.1.6 - Zpevněná plocha</v>
      </c>
      <c r="F81" s="39"/>
      <c r="G81" s="39"/>
      <c r="H81" s="39"/>
      <c r="I81" s="39"/>
      <c r="J81" s="39"/>
      <c r="K81" s="39"/>
      <c r="L81" s="143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6.96" customHeight="1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143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2" customHeight="1">
      <c r="A83" s="37"/>
      <c r="B83" s="38"/>
      <c r="C83" s="31" t="s">
        <v>21</v>
      </c>
      <c r="D83" s="39"/>
      <c r="E83" s="39"/>
      <c r="F83" s="26" t="str">
        <f>F14</f>
        <v>Jihlava</v>
      </c>
      <c r="G83" s="39"/>
      <c r="H83" s="39"/>
      <c r="I83" s="31" t="s">
        <v>23</v>
      </c>
      <c r="J83" s="71" t="str">
        <f>IF(J14="","",J14)</f>
        <v>11. 7. 2024</v>
      </c>
      <c r="K83" s="39"/>
      <c r="L83" s="143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6.96" customHeight="1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143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5.65" customHeight="1">
      <c r="A85" s="37"/>
      <c r="B85" s="38"/>
      <c r="C85" s="31" t="s">
        <v>25</v>
      </c>
      <c r="D85" s="39"/>
      <c r="E85" s="39"/>
      <c r="F85" s="26" t="str">
        <f>E17</f>
        <v>Statutární město Jihlava</v>
      </c>
      <c r="G85" s="39"/>
      <c r="H85" s="39"/>
      <c r="I85" s="31" t="s">
        <v>31</v>
      </c>
      <c r="J85" s="35" t="str">
        <f>E23</f>
        <v>AQA-CLEAN ing.Josef Novotný</v>
      </c>
      <c r="K85" s="39"/>
      <c r="L85" s="143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5.15" customHeight="1">
      <c r="A86" s="37"/>
      <c r="B86" s="38"/>
      <c r="C86" s="31" t="s">
        <v>29</v>
      </c>
      <c r="D86" s="39"/>
      <c r="E86" s="39"/>
      <c r="F86" s="26" t="str">
        <f>IF(E20="","",E20)</f>
        <v>Vyplň údaj</v>
      </c>
      <c r="G86" s="39"/>
      <c r="H86" s="39"/>
      <c r="I86" s="31" t="s">
        <v>34</v>
      </c>
      <c r="J86" s="35" t="str">
        <f>E26</f>
        <v>Martin Lang</v>
      </c>
      <c r="K86" s="39"/>
      <c r="L86" s="143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0.32" customHeight="1">
      <c r="A87" s="37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143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11" customFormat="1" ht="29.28" customHeight="1">
      <c r="A88" s="184"/>
      <c r="B88" s="185"/>
      <c r="C88" s="186" t="s">
        <v>125</v>
      </c>
      <c r="D88" s="187" t="s">
        <v>57</v>
      </c>
      <c r="E88" s="187" t="s">
        <v>53</v>
      </c>
      <c r="F88" s="187" t="s">
        <v>54</v>
      </c>
      <c r="G88" s="187" t="s">
        <v>126</v>
      </c>
      <c r="H88" s="187" t="s">
        <v>127</v>
      </c>
      <c r="I88" s="187" t="s">
        <v>128</v>
      </c>
      <c r="J88" s="188" t="s">
        <v>110</v>
      </c>
      <c r="K88" s="189" t="s">
        <v>129</v>
      </c>
      <c r="L88" s="190"/>
      <c r="M88" s="91" t="s">
        <v>19</v>
      </c>
      <c r="N88" s="92" t="s">
        <v>42</v>
      </c>
      <c r="O88" s="92" t="s">
        <v>130</v>
      </c>
      <c r="P88" s="92" t="s">
        <v>131</v>
      </c>
      <c r="Q88" s="92" t="s">
        <v>132</v>
      </c>
      <c r="R88" s="92" t="s">
        <v>133</v>
      </c>
      <c r="S88" s="92" t="s">
        <v>134</v>
      </c>
      <c r="T88" s="93" t="s">
        <v>135</v>
      </c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</row>
    <row r="89" s="2" customFormat="1" ht="22.8" customHeight="1">
      <c r="A89" s="37"/>
      <c r="B89" s="38"/>
      <c r="C89" s="98" t="s">
        <v>136</v>
      </c>
      <c r="D89" s="39"/>
      <c r="E89" s="39"/>
      <c r="F89" s="39"/>
      <c r="G89" s="39"/>
      <c r="H89" s="39"/>
      <c r="I89" s="39"/>
      <c r="J89" s="191">
        <f>BK89</f>
        <v>0</v>
      </c>
      <c r="K89" s="39"/>
      <c r="L89" s="43"/>
      <c r="M89" s="94"/>
      <c r="N89" s="192"/>
      <c r="O89" s="95"/>
      <c r="P89" s="193">
        <f>P90</f>
        <v>0</v>
      </c>
      <c r="Q89" s="95"/>
      <c r="R89" s="193">
        <f>R90</f>
        <v>0.00091600000000000004</v>
      </c>
      <c r="S89" s="95"/>
      <c r="T89" s="194">
        <f>T90</f>
        <v>0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T89" s="16" t="s">
        <v>71</v>
      </c>
      <c r="AU89" s="16" t="s">
        <v>111</v>
      </c>
      <c r="BK89" s="195">
        <f>BK90</f>
        <v>0</v>
      </c>
    </row>
    <row r="90" s="12" customFormat="1" ht="25.92" customHeight="1">
      <c r="A90" s="12"/>
      <c r="B90" s="196"/>
      <c r="C90" s="197"/>
      <c r="D90" s="198" t="s">
        <v>71</v>
      </c>
      <c r="E90" s="199" t="s">
        <v>137</v>
      </c>
      <c r="F90" s="199" t="s">
        <v>138</v>
      </c>
      <c r="G90" s="197"/>
      <c r="H90" s="197"/>
      <c r="I90" s="200"/>
      <c r="J90" s="201">
        <f>BK90</f>
        <v>0</v>
      </c>
      <c r="K90" s="197"/>
      <c r="L90" s="202"/>
      <c r="M90" s="203"/>
      <c r="N90" s="204"/>
      <c r="O90" s="204"/>
      <c r="P90" s="205">
        <f>P91+P115+P120</f>
        <v>0</v>
      </c>
      <c r="Q90" s="204"/>
      <c r="R90" s="205">
        <f>R91+R115+R120</f>
        <v>0.00091600000000000004</v>
      </c>
      <c r="S90" s="204"/>
      <c r="T90" s="206">
        <f>T91+T115+T120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7" t="s">
        <v>79</v>
      </c>
      <c r="AT90" s="208" t="s">
        <v>71</v>
      </c>
      <c r="AU90" s="208" t="s">
        <v>72</v>
      </c>
      <c r="AY90" s="207" t="s">
        <v>139</v>
      </c>
      <c r="BK90" s="209">
        <f>BK91+BK115+BK120</f>
        <v>0</v>
      </c>
    </row>
    <row r="91" s="12" customFormat="1" ht="22.8" customHeight="1">
      <c r="A91" s="12"/>
      <c r="B91" s="196"/>
      <c r="C91" s="197"/>
      <c r="D91" s="198" t="s">
        <v>71</v>
      </c>
      <c r="E91" s="210" t="s">
        <v>79</v>
      </c>
      <c r="F91" s="210" t="s">
        <v>140</v>
      </c>
      <c r="G91" s="197"/>
      <c r="H91" s="197"/>
      <c r="I91" s="200"/>
      <c r="J91" s="211">
        <f>BK91</f>
        <v>0</v>
      </c>
      <c r="K91" s="197"/>
      <c r="L91" s="202"/>
      <c r="M91" s="203"/>
      <c r="N91" s="204"/>
      <c r="O91" s="204"/>
      <c r="P91" s="205">
        <f>SUM(P92:P114)</f>
        <v>0</v>
      </c>
      <c r="Q91" s="204"/>
      <c r="R91" s="205">
        <f>SUM(R92:R114)</f>
        <v>0.00091600000000000004</v>
      </c>
      <c r="S91" s="204"/>
      <c r="T91" s="206">
        <f>SUM(T92:T114)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7" t="s">
        <v>79</v>
      </c>
      <c r="AT91" s="208" t="s">
        <v>71</v>
      </c>
      <c r="AU91" s="208" t="s">
        <v>79</v>
      </c>
      <c r="AY91" s="207" t="s">
        <v>139</v>
      </c>
      <c r="BK91" s="209">
        <f>SUM(BK92:BK114)</f>
        <v>0</v>
      </c>
    </row>
    <row r="92" s="2" customFormat="1" ht="16.5" customHeight="1">
      <c r="A92" s="37"/>
      <c r="B92" s="38"/>
      <c r="C92" s="212" t="s">
        <v>79</v>
      </c>
      <c r="D92" s="212" t="s">
        <v>141</v>
      </c>
      <c r="E92" s="213" t="s">
        <v>142</v>
      </c>
      <c r="F92" s="214" t="s">
        <v>143</v>
      </c>
      <c r="G92" s="215" t="s">
        <v>144</v>
      </c>
      <c r="H92" s="216">
        <v>45.799999999999997</v>
      </c>
      <c r="I92" s="217"/>
      <c r="J92" s="218">
        <f>ROUND(I92*H92,2)</f>
        <v>0</v>
      </c>
      <c r="K92" s="219"/>
      <c r="L92" s="43"/>
      <c r="M92" s="220" t="s">
        <v>19</v>
      </c>
      <c r="N92" s="221" t="s">
        <v>43</v>
      </c>
      <c r="O92" s="83"/>
      <c r="P92" s="222">
        <f>O92*H92</f>
        <v>0</v>
      </c>
      <c r="Q92" s="222">
        <v>0</v>
      </c>
      <c r="R92" s="222">
        <f>Q92*H92</f>
        <v>0</v>
      </c>
      <c r="S92" s="222">
        <v>0</v>
      </c>
      <c r="T92" s="223">
        <f>S92*H92</f>
        <v>0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R92" s="224" t="s">
        <v>145</v>
      </c>
      <c r="AT92" s="224" t="s">
        <v>141</v>
      </c>
      <c r="AU92" s="224" t="s">
        <v>81</v>
      </c>
      <c r="AY92" s="16" t="s">
        <v>139</v>
      </c>
      <c r="BE92" s="225">
        <f>IF(N92="základní",J92,0)</f>
        <v>0</v>
      </c>
      <c r="BF92" s="225">
        <f>IF(N92="snížená",J92,0)</f>
        <v>0</v>
      </c>
      <c r="BG92" s="225">
        <f>IF(N92="zákl. přenesená",J92,0)</f>
        <v>0</v>
      </c>
      <c r="BH92" s="225">
        <f>IF(N92="sníž. přenesená",J92,0)</f>
        <v>0</v>
      </c>
      <c r="BI92" s="225">
        <f>IF(N92="nulová",J92,0)</f>
        <v>0</v>
      </c>
      <c r="BJ92" s="16" t="s">
        <v>79</v>
      </c>
      <c r="BK92" s="225">
        <f>ROUND(I92*H92,2)</f>
        <v>0</v>
      </c>
      <c r="BL92" s="16" t="s">
        <v>145</v>
      </c>
      <c r="BM92" s="224" t="s">
        <v>562</v>
      </c>
    </row>
    <row r="93" s="2" customFormat="1">
      <c r="A93" s="37"/>
      <c r="B93" s="38"/>
      <c r="C93" s="39"/>
      <c r="D93" s="226" t="s">
        <v>147</v>
      </c>
      <c r="E93" s="39"/>
      <c r="F93" s="227" t="s">
        <v>148</v>
      </c>
      <c r="G93" s="39"/>
      <c r="H93" s="39"/>
      <c r="I93" s="228"/>
      <c r="J93" s="39"/>
      <c r="K93" s="39"/>
      <c r="L93" s="43"/>
      <c r="M93" s="229"/>
      <c r="N93" s="230"/>
      <c r="O93" s="83"/>
      <c r="P93" s="83"/>
      <c r="Q93" s="83"/>
      <c r="R93" s="83"/>
      <c r="S93" s="83"/>
      <c r="T93" s="84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T93" s="16" t="s">
        <v>147</v>
      </c>
      <c r="AU93" s="16" t="s">
        <v>81</v>
      </c>
    </row>
    <row r="94" s="2" customFormat="1" ht="16.5" customHeight="1">
      <c r="A94" s="37"/>
      <c r="B94" s="38"/>
      <c r="C94" s="212" t="s">
        <v>81</v>
      </c>
      <c r="D94" s="212" t="s">
        <v>141</v>
      </c>
      <c r="E94" s="213" t="s">
        <v>563</v>
      </c>
      <c r="F94" s="214" t="s">
        <v>564</v>
      </c>
      <c r="G94" s="215" t="s">
        <v>151</v>
      </c>
      <c r="H94" s="216">
        <v>6.8700000000000001</v>
      </c>
      <c r="I94" s="217"/>
      <c r="J94" s="218">
        <f>ROUND(I94*H94,2)</f>
        <v>0</v>
      </c>
      <c r="K94" s="219"/>
      <c r="L94" s="43"/>
      <c r="M94" s="220" t="s">
        <v>19</v>
      </c>
      <c r="N94" s="221" t="s">
        <v>43</v>
      </c>
      <c r="O94" s="83"/>
      <c r="P94" s="222">
        <f>O94*H94</f>
        <v>0</v>
      </c>
      <c r="Q94" s="222">
        <v>0</v>
      </c>
      <c r="R94" s="222">
        <f>Q94*H94</f>
        <v>0</v>
      </c>
      <c r="S94" s="222">
        <v>0</v>
      </c>
      <c r="T94" s="223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224" t="s">
        <v>145</v>
      </c>
      <c r="AT94" s="224" t="s">
        <v>141</v>
      </c>
      <c r="AU94" s="224" t="s">
        <v>81</v>
      </c>
      <c r="AY94" s="16" t="s">
        <v>139</v>
      </c>
      <c r="BE94" s="225">
        <f>IF(N94="základní",J94,0)</f>
        <v>0</v>
      </c>
      <c r="BF94" s="225">
        <f>IF(N94="snížená",J94,0)</f>
        <v>0</v>
      </c>
      <c r="BG94" s="225">
        <f>IF(N94="zákl. přenesená",J94,0)</f>
        <v>0</v>
      </c>
      <c r="BH94" s="225">
        <f>IF(N94="sníž. přenesená",J94,0)</f>
        <v>0</v>
      </c>
      <c r="BI94" s="225">
        <f>IF(N94="nulová",J94,0)</f>
        <v>0</v>
      </c>
      <c r="BJ94" s="16" t="s">
        <v>79</v>
      </c>
      <c r="BK94" s="225">
        <f>ROUND(I94*H94,2)</f>
        <v>0</v>
      </c>
      <c r="BL94" s="16" t="s">
        <v>145</v>
      </c>
      <c r="BM94" s="224" t="s">
        <v>565</v>
      </c>
    </row>
    <row r="95" s="2" customFormat="1">
      <c r="A95" s="37"/>
      <c r="B95" s="38"/>
      <c r="C95" s="39"/>
      <c r="D95" s="226" t="s">
        <v>147</v>
      </c>
      <c r="E95" s="39"/>
      <c r="F95" s="227" t="s">
        <v>566</v>
      </c>
      <c r="G95" s="39"/>
      <c r="H95" s="39"/>
      <c r="I95" s="228"/>
      <c r="J95" s="39"/>
      <c r="K95" s="39"/>
      <c r="L95" s="43"/>
      <c r="M95" s="229"/>
      <c r="N95" s="230"/>
      <c r="O95" s="83"/>
      <c r="P95" s="83"/>
      <c r="Q95" s="83"/>
      <c r="R95" s="83"/>
      <c r="S95" s="83"/>
      <c r="T95" s="84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T95" s="16" t="s">
        <v>147</v>
      </c>
      <c r="AU95" s="16" t="s">
        <v>81</v>
      </c>
    </row>
    <row r="96" s="2" customFormat="1" ht="37.8" customHeight="1">
      <c r="A96" s="37"/>
      <c r="B96" s="38"/>
      <c r="C96" s="212" t="s">
        <v>154</v>
      </c>
      <c r="D96" s="212" t="s">
        <v>141</v>
      </c>
      <c r="E96" s="213" t="s">
        <v>567</v>
      </c>
      <c r="F96" s="214" t="s">
        <v>568</v>
      </c>
      <c r="G96" s="215" t="s">
        <v>151</v>
      </c>
      <c r="H96" s="216">
        <v>6.8700000000000001</v>
      </c>
      <c r="I96" s="217"/>
      <c r="J96" s="218">
        <f>ROUND(I96*H96,2)</f>
        <v>0</v>
      </c>
      <c r="K96" s="219"/>
      <c r="L96" s="43"/>
      <c r="M96" s="220" t="s">
        <v>19</v>
      </c>
      <c r="N96" s="221" t="s">
        <v>43</v>
      </c>
      <c r="O96" s="83"/>
      <c r="P96" s="222">
        <f>O96*H96</f>
        <v>0</v>
      </c>
      <c r="Q96" s="222">
        <v>0</v>
      </c>
      <c r="R96" s="222">
        <f>Q96*H96</f>
        <v>0</v>
      </c>
      <c r="S96" s="222">
        <v>0</v>
      </c>
      <c r="T96" s="223">
        <f>S96*H96</f>
        <v>0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R96" s="224" t="s">
        <v>145</v>
      </c>
      <c r="AT96" s="224" t="s">
        <v>141</v>
      </c>
      <c r="AU96" s="224" t="s">
        <v>81</v>
      </c>
      <c r="AY96" s="16" t="s">
        <v>139</v>
      </c>
      <c r="BE96" s="225">
        <f>IF(N96="základní",J96,0)</f>
        <v>0</v>
      </c>
      <c r="BF96" s="225">
        <f>IF(N96="snížená",J96,0)</f>
        <v>0</v>
      </c>
      <c r="BG96" s="225">
        <f>IF(N96="zákl. přenesená",J96,0)</f>
        <v>0</v>
      </c>
      <c r="BH96" s="225">
        <f>IF(N96="sníž. přenesená",J96,0)</f>
        <v>0</v>
      </c>
      <c r="BI96" s="225">
        <f>IF(N96="nulová",J96,0)</f>
        <v>0</v>
      </c>
      <c r="BJ96" s="16" t="s">
        <v>79</v>
      </c>
      <c r="BK96" s="225">
        <f>ROUND(I96*H96,2)</f>
        <v>0</v>
      </c>
      <c r="BL96" s="16" t="s">
        <v>145</v>
      </c>
      <c r="BM96" s="224" t="s">
        <v>569</v>
      </c>
    </row>
    <row r="97" s="2" customFormat="1">
      <c r="A97" s="37"/>
      <c r="B97" s="38"/>
      <c r="C97" s="39"/>
      <c r="D97" s="226" t="s">
        <v>147</v>
      </c>
      <c r="E97" s="39"/>
      <c r="F97" s="227" t="s">
        <v>570</v>
      </c>
      <c r="G97" s="39"/>
      <c r="H97" s="39"/>
      <c r="I97" s="228"/>
      <c r="J97" s="39"/>
      <c r="K97" s="39"/>
      <c r="L97" s="43"/>
      <c r="M97" s="229"/>
      <c r="N97" s="230"/>
      <c r="O97" s="83"/>
      <c r="P97" s="83"/>
      <c r="Q97" s="83"/>
      <c r="R97" s="83"/>
      <c r="S97" s="83"/>
      <c r="T97" s="84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T97" s="16" t="s">
        <v>147</v>
      </c>
      <c r="AU97" s="16" t="s">
        <v>81</v>
      </c>
    </row>
    <row r="98" s="2" customFormat="1" ht="37.8" customHeight="1">
      <c r="A98" s="37"/>
      <c r="B98" s="38"/>
      <c r="C98" s="212" t="s">
        <v>145</v>
      </c>
      <c r="D98" s="212" t="s">
        <v>141</v>
      </c>
      <c r="E98" s="213" t="s">
        <v>571</v>
      </c>
      <c r="F98" s="214" t="s">
        <v>572</v>
      </c>
      <c r="G98" s="215" t="s">
        <v>151</v>
      </c>
      <c r="H98" s="216">
        <v>103.05</v>
      </c>
      <c r="I98" s="217"/>
      <c r="J98" s="218">
        <f>ROUND(I98*H98,2)</f>
        <v>0</v>
      </c>
      <c r="K98" s="219"/>
      <c r="L98" s="43"/>
      <c r="M98" s="220" t="s">
        <v>19</v>
      </c>
      <c r="N98" s="221" t="s">
        <v>43</v>
      </c>
      <c r="O98" s="83"/>
      <c r="P98" s="222">
        <f>O98*H98</f>
        <v>0</v>
      </c>
      <c r="Q98" s="222">
        <v>0</v>
      </c>
      <c r="R98" s="222">
        <f>Q98*H98</f>
        <v>0</v>
      </c>
      <c r="S98" s="222">
        <v>0</v>
      </c>
      <c r="T98" s="223">
        <f>S98*H98</f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224" t="s">
        <v>145</v>
      </c>
      <c r="AT98" s="224" t="s">
        <v>141</v>
      </c>
      <c r="AU98" s="224" t="s">
        <v>81</v>
      </c>
      <c r="AY98" s="16" t="s">
        <v>139</v>
      </c>
      <c r="BE98" s="225">
        <f>IF(N98="základní",J98,0)</f>
        <v>0</v>
      </c>
      <c r="BF98" s="225">
        <f>IF(N98="snížená",J98,0)</f>
        <v>0</v>
      </c>
      <c r="BG98" s="225">
        <f>IF(N98="zákl. přenesená",J98,0)</f>
        <v>0</v>
      </c>
      <c r="BH98" s="225">
        <f>IF(N98="sníž. přenesená",J98,0)</f>
        <v>0</v>
      </c>
      <c r="BI98" s="225">
        <f>IF(N98="nulová",J98,0)</f>
        <v>0</v>
      </c>
      <c r="BJ98" s="16" t="s">
        <v>79</v>
      </c>
      <c r="BK98" s="225">
        <f>ROUND(I98*H98,2)</f>
        <v>0</v>
      </c>
      <c r="BL98" s="16" t="s">
        <v>145</v>
      </c>
      <c r="BM98" s="224" t="s">
        <v>573</v>
      </c>
    </row>
    <row r="99" s="2" customFormat="1">
      <c r="A99" s="37"/>
      <c r="B99" s="38"/>
      <c r="C99" s="39"/>
      <c r="D99" s="226" t="s">
        <v>147</v>
      </c>
      <c r="E99" s="39"/>
      <c r="F99" s="227" t="s">
        <v>574</v>
      </c>
      <c r="G99" s="39"/>
      <c r="H99" s="39"/>
      <c r="I99" s="228"/>
      <c r="J99" s="39"/>
      <c r="K99" s="39"/>
      <c r="L99" s="43"/>
      <c r="M99" s="229"/>
      <c r="N99" s="230"/>
      <c r="O99" s="83"/>
      <c r="P99" s="83"/>
      <c r="Q99" s="83"/>
      <c r="R99" s="83"/>
      <c r="S99" s="83"/>
      <c r="T99" s="84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16" t="s">
        <v>147</v>
      </c>
      <c r="AU99" s="16" t="s">
        <v>81</v>
      </c>
    </row>
    <row r="100" s="2" customFormat="1" ht="24.15" customHeight="1">
      <c r="A100" s="37"/>
      <c r="B100" s="38"/>
      <c r="C100" s="212" t="s">
        <v>163</v>
      </c>
      <c r="D100" s="212" t="s">
        <v>141</v>
      </c>
      <c r="E100" s="213" t="s">
        <v>208</v>
      </c>
      <c r="F100" s="214" t="s">
        <v>209</v>
      </c>
      <c r="G100" s="215" t="s">
        <v>151</v>
      </c>
      <c r="H100" s="216">
        <v>6.8700000000000001</v>
      </c>
      <c r="I100" s="217"/>
      <c r="J100" s="218">
        <f>ROUND(I100*H100,2)</f>
        <v>0</v>
      </c>
      <c r="K100" s="219"/>
      <c r="L100" s="43"/>
      <c r="M100" s="220" t="s">
        <v>19</v>
      </c>
      <c r="N100" s="221" t="s">
        <v>43</v>
      </c>
      <c r="O100" s="83"/>
      <c r="P100" s="222">
        <f>O100*H100</f>
        <v>0</v>
      </c>
      <c r="Q100" s="222">
        <v>0</v>
      </c>
      <c r="R100" s="222">
        <f>Q100*H100</f>
        <v>0</v>
      </c>
      <c r="S100" s="222">
        <v>0</v>
      </c>
      <c r="T100" s="223">
        <f>S100*H100</f>
        <v>0</v>
      </c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R100" s="224" t="s">
        <v>145</v>
      </c>
      <c r="AT100" s="224" t="s">
        <v>141</v>
      </c>
      <c r="AU100" s="224" t="s">
        <v>81</v>
      </c>
      <c r="AY100" s="16" t="s">
        <v>139</v>
      </c>
      <c r="BE100" s="225">
        <f>IF(N100="základní",J100,0)</f>
        <v>0</v>
      </c>
      <c r="BF100" s="225">
        <f>IF(N100="snížená",J100,0)</f>
        <v>0</v>
      </c>
      <c r="BG100" s="225">
        <f>IF(N100="zákl. přenesená",J100,0)</f>
        <v>0</v>
      </c>
      <c r="BH100" s="225">
        <f>IF(N100="sníž. přenesená",J100,0)</f>
        <v>0</v>
      </c>
      <c r="BI100" s="225">
        <f>IF(N100="nulová",J100,0)</f>
        <v>0</v>
      </c>
      <c r="BJ100" s="16" t="s">
        <v>79</v>
      </c>
      <c r="BK100" s="225">
        <f>ROUND(I100*H100,2)</f>
        <v>0</v>
      </c>
      <c r="BL100" s="16" t="s">
        <v>145</v>
      </c>
      <c r="BM100" s="224" t="s">
        <v>575</v>
      </c>
    </row>
    <row r="101" s="2" customFormat="1">
      <c r="A101" s="37"/>
      <c r="B101" s="38"/>
      <c r="C101" s="39"/>
      <c r="D101" s="226" t="s">
        <v>147</v>
      </c>
      <c r="E101" s="39"/>
      <c r="F101" s="227" t="s">
        <v>211</v>
      </c>
      <c r="G101" s="39"/>
      <c r="H101" s="39"/>
      <c r="I101" s="228"/>
      <c r="J101" s="39"/>
      <c r="K101" s="39"/>
      <c r="L101" s="43"/>
      <c r="M101" s="229"/>
      <c r="N101" s="230"/>
      <c r="O101" s="83"/>
      <c r="P101" s="83"/>
      <c r="Q101" s="83"/>
      <c r="R101" s="83"/>
      <c r="S101" s="83"/>
      <c r="T101" s="84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T101" s="16" t="s">
        <v>147</v>
      </c>
      <c r="AU101" s="16" t="s">
        <v>81</v>
      </c>
    </row>
    <row r="102" s="2" customFormat="1" ht="24.15" customHeight="1">
      <c r="A102" s="37"/>
      <c r="B102" s="38"/>
      <c r="C102" s="212" t="s">
        <v>168</v>
      </c>
      <c r="D102" s="212" t="s">
        <v>141</v>
      </c>
      <c r="E102" s="213" t="s">
        <v>223</v>
      </c>
      <c r="F102" s="214" t="s">
        <v>224</v>
      </c>
      <c r="G102" s="215" t="s">
        <v>225</v>
      </c>
      <c r="H102" s="216">
        <v>12.366</v>
      </c>
      <c r="I102" s="217"/>
      <c r="J102" s="218">
        <f>ROUND(I102*H102,2)</f>
        <v>0</v>
      </c>
      <c r="K102" s="219"/>
      <c r="L102" s="43"/>
      <c r="M102" s="220" t="s">
        <v>19</v>
      </c>
      <c r="N102" s="221" t="s">
        <v>43</v>
      </c>
      <c r="O102" s="83"/>
      <c r="P102" s="222">
        <f>O102*H102</f>
        <v>0</v>
      </c>
      <c r="Q102" s="222">
        <v>0</v>
      </c>
      <c r="R102" s="222">
        <f>Q102*H102</f>
        <v>0</v>
      </c>
      <c r="S102" s="222">
        <v>0</v>
      </c>
      <c r="T102" s="223">
        <f>S102*H102</f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224" t="s">
        <v>145</v>
      </c>
      <c r="AT102" s="224" t="s">
        <v>141</v>
      </c>
      <c r="AU102" s="224" t="s">
        <v>81</v>
      </c>
      <c r="AY102" s="16" t="s">
        <v>139</v>
      </c>
      <c r="BE102" s="225">
        <f>IF(N102="základní",J102,0)</f>
        <v>0</v>
      </c>
      <c r="BF102" s="225">
        <f>IF(N102="snížená",J102,0)</f>
        <v>0</v>
      </c>
      <c r="BG102" s="225">
        <f>IF(N102="zákl. přenesená",J102,0)</f>
        <v>0</v>
      </c>
      <c r="BH102" s="225">
        <f>IF(N102="sníž. přenesená",J102,0)</f>
        <v>0</v>
      </c>
      <c r="BI102" s="225">
        <f>IF(N102="nulová",J102,0)</f>
        <v>0</v>
      </c>
      <c r="BJ102" s="16" t="s">
        <v>79</v>
      </c>
      <c r="BK102" s="225">
        <f>ROUND(I102*H102,2)</f>
        <v>0</v>
      </c>
      <c r="BL102" s="16" t="s">
        <v>145</v>
      </c>
      <c r="BM102" s="224" t="s">
        <v>576</v>
      </c>
    </row>
    <row r="103" s="2" customFormat="1">
      <c r="A103" s="37"/>
      <c r="B103" s="38"/>
      <c r="C103" s="39"/>
      <c r="D103" s="226" t="s">
        <v>147</v>
      </c>
      <c r="E103" s="39"/>
      <c r="F103" s="227" t="s">
        <v>227</v>
      </c>
      <c r="G103" s="39"/>
      <c r="H103" s="39"/>
      <c r="I103" s="228"/>
      <c r="J103" s="39"/>
      <c r="K103" s="39"/>
      <c r="L103" s="43"/>
      <c r="M103" s="229"/>
      <c r="N103" s="230"/>
      <c r="O103" s="83"/>
      <c r="P103" s="83"/>
      <c r="Q103" s="83"/>
      <c r="R103" s="83"/>
      <c r="S103" s="83"/>
      <c r="T103" s="84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T103" s="16" t="s">
        <v>147</v>
      </c>
      <c r="AU103" s="16" t="s">
        <v>81</v>
      </c>
    </row>
    <row r="104" s="2" customFormat="1" ht="24.15" customHeight="1">
      <c r="A104" s="37"/>
      <c r="B104" s="38"/>
      <c r="C104" s="212" t="s">
        <v>173</v>
      </c>
      <c r="D104" s="212" t="s">
        <v>141</v>
      </c>
      <c r="E104" s="213" t="s">
        <v>229</v>
      </c>
      <c r="F104" s="214" t="s">
        <v>230</v>
      </c>
      <c r="G104" s="215" t="s">
        <v>151</v>
      </c>
      <c r="H104" s="216">
        <v>6.8700000000000001</v>
      </c>
      <c r="I104" s="217"/>
      <c r="J104" s="218">
        <f>ROUND(I104*H104,2)</f>
        <v>0</v>
      </c>
      <c r="K104" s="219"/>
      <c r="L104" s="43"/>
      <c r="M104" s="220" t="s">
        <v>19</v>
      </c>
      <c r="N104" s="221" t="s">
        <v>43</v>
      </c>
      <c r="O104" s="83"/>
      <c r="P104" s="222">
        <f>O104*H104</f>
        <v>0</v>
      </c>
      <c r="Q104" s="222">
        <v>0</v>
      </c>
      <c r="R104" s="222">
        <f>Q104*H104</f>
        <v>0</v>
      </c>
      <c r="S104" s="222">
        <v>0</v>
      </c>
      <c r="T104" s="223">
        <f>S104*H104</f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224" t="s">
        <v>145</v>
      </c>
      <c r="AT104" s="224" t="s">
        <v>141</v>
      </c>
      <c r="AU104" s="224" t="s">
        <v>81</v>
      </c>
      <c r="AY104" s="16" t="s">
        <v>139</v>
      </c>
      <c r="BE104" s="225">
        <f>IF(N104="základní",J104,0)</f>
        <v>0</v>
      </c>
      <c r="BF104" s="225">
        <f>IF(N104="snížená",J104,0)</f>
        <v>0</v>
      </c>
      <c r="BG104" s="225">
        <f>IF(N104="zákl. přenesená",J104,0)</f>
        <v>0</v>
      </c>
      <c r="BH104" s="225">
        <f>IF(N104="sníž. přenesená",J104,0)</f>
        <v>0</v>
      </c>
      <c r="BI104" s="225">
        <f>IF(N104="nulová",J104,0)</f>
        <v>0</v>
      </c>
      <c r="BJ104" s="16" t="s">
        <v>79</v>
      </c>
      <c r="BK104" s="225">
        <f>ROUND(I104*H104,2)</f>
        <v>0</v>
      </c>
      <c r="BL104" s="16" t="s">
        <v>145</v>
      </c>
      <c r="BM104" s="224" t="s">
        <v>577</v>
      </c>
    </row>
    <row r="105" s="2" customFormat="1">
      <c r="A105" s="37"/>
      <c r="B105" s="38"/>
      <c r="C105" s="39"/>
      <c r="D105" s="226" t="s">
        <v>147</v>
      </c>
      <c r="E105" s="39"/>
      <c r="F105" s="227" t="s">
        <v>232</v>
      </c>
      <c r="G105" s="39"/>
      <c r="H105" s="39"/>
      <c r="I105" s="228"/>
      <c r="J105" s="39"/>
      <c r="K105" s="39"/>
      <c r="L105" s="43"/>
      <c r="M105" s="229"/>
      <c r="N105" s="230"/>
      <c r="O105" s="83"/>
      <c r="P105" s="83"/>
      <c r="Q105" s="83"/>
      <c r="R105" s="83"/>
      <c r="S105" s="83"/>
      <c r="T105" s="84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T105" s="16" t="s">
        <v>147</v>
      </c>
      <c r="AU105" s="16" t="s">
        <v>81</v>
      </c>
    </row>
    <row r="106" s="2" customFormat="1" ht="33" customHeight="1">
      <c r="A106" s="37"/>
      <c r="B106" s="38"/>
      <c r="C106" s="212" t="s">
        <v>178</v>
      </c>
      <c r="D106" s="212" t="s">
        <v>141</v>
      </c>
      <c r="E106" s="213" t="s">
        <v>239</v>
      </c>
      <c r="F106" s="214" t="s">
        <v>240</v>
      </c>
      <c r="G106" s="215" t="s">
        <v>144</v>
      </c>
      <c r="H106" s="216">
        <v>45.799999999999997</v>
      </c>
      <c r="I106" s="217"/>
      <c r="J106" s="218">
        <f>ROUND(I106*H106,2)</f>
        <v>0</v>
      </c>
      <c r="K106" s="219"/>
      <c r="L106" s="43"/>
      <c r="M106" s="220" t="s">
        <v>19</v>
      </c>
      <c r="N106" s="221" t="s">
        <v>43</v>
      </c>
      <c r="O106" s="83"/>
      <c r="P106" s="222">
        <f>O106*H106</f>
        <v>0</v>
      </c>
      <c r="Q106" s="222">
        <v>0</v>
      </c>
      <c r="R106" s="222">
        <f>Q106*H106</f>
        <v>0</v>
      </c>
      <c r="S106" s="222">
        <v>0</v>
      </c>
      <c r="T106" s="223">
        <f>S106*H106</f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224" t="s">
        <v>145</v>
      </c>
      <c r="AT106" s="224" t="s">
        <v>141</v>
      </c>
      <c r="AU106" s="224" t="s">
        <v>81</v>
      </c>
      <c r="AY106" s="16" t="s">
        <v>139</v>
      </c>
      <c r="BE106" s="225">
        <f>IF(N106="základní",J106,0)</f>
        <v>0</v>
      </c>
      <c r="BF106" s="225">
        <f>IF(N106="snížená",J106,0)</f>
        <v>0</v>
      </c>
      <c r="BG106" s="225">
        <f>IF(N106="zákl. přenesená",J106,0)</f>
        <v>0</v>
      </c>
      <c r="BH106" s="225">
        <f>IF(N106="sníž. přenesená",J106,0)</f>
        <v>0</v>
      </c>
      <c r="BI106" s="225">
        <f>IF(N106="nulová",J106,0)</f>
        <v>0</v>
      </c>
      <c r="BJ106" s="16" t="s">
        <v>79</v>
      </c>
      <c r="BK106" s="225">
        <f>ROUND(I106*H106,2)</f>
        <v>0</v>
      </c>
      <c r="BL106" s="16" t="s">
        <v>145</v>
      </c>
      <c r="BM106" s="224" t="s">
        <v>578</v>
      </c>
    </row>
    <row r="107" s="2" customFormat="1">
      <c r="A107" s="37"/>
      <c r="B107" s="38"/>
      <c r="C107" s="39"/>
      <c r="D107" s="226" t="s">
        <v>147</v>
      </c>
      <c r="E107" s="39"/>
      <c r="F107" s="227" t="s">
        <v>242</v>
      </c>
      <c r="G107" s="39"/>
      <c r="H107" s="39"/>
      <c r="I107" s="228"/>
      <c r="J107" s="39"/>
      <c r="K107" s="39"/>
      <c r="L107" s="43"/>
      <c r="M107" s="229"/>
      <c r="N107" s="230"/>
      <c r="O107" s="83"/>
      <c r="P107" s="83"/>
      <c r="Q107" s="83"/>
      <c r="R107" s="83"/>
      <c r="S107" s="83"/>
      <c r="T107" s="84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T107" s="16" t="s">
        <v>147</v>
      </c>
      <c r="AU107" s="16" t="s">
        <v>81</v>
      </c>
    </row>
    <row r="108" s="2" customFormat="1" ht="24.15" customHeight="1">
      <c r="A108" s="37"/>
      <c r="B108" s="38"/>
      <c r="C108" s="212" t="s">
        <v>183</v>
      </c>
      <c r="D108" s="212" t="s">
        <v>141</v>
      </c>
      <c r="E108" s="213" t="s">
        <v>243</v>
      </c>
      <c r="F108" s="214" t="s">
        <v>244</v>
      </c>
      <c r="G108" s="215" t="s">
        <v>144</v>
      </c>
      <c r="H108" s="216">
        <v>45.799999999999997</v>
      </c>
      <c r="I108" s="217"/>
      <c r="J108" s="218">
        <f>ROUND(I108*H108,2)</f>
        <v>0</v>
      </c>
      <c r="K108" s="219"/>
      <c r="L108" s="43"/>
      <c r="M108" s="220" t="s">
        <v>19</v>
      </c>
      <c r="N108" s="221" t="s">
        <v>43</v>
      </c>
      <c r="O108" s="83"/>
      <c r="P108" s="222">
        <f>O108*H108</f>
        <v>0</v>
      </c>
      <c r="Q108" s="222">
        <v>0</v>
      </c>
      <c r="R108" s="222">
        <f>Q108*H108</f>
        <v>0</v>
      </c>
      <c r="S108" s="222">
        <v>0</v>
      </c>
      <c r="T108" s="223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224" t="s">
        <v>145</v>
      </c>
      <c r="AT108" s="224" t="s">
        <v>141</v>
      </c>
      <c r="AU108" s="224" t="s">
        <v>81</v>
      </c>
      <c r="AY108" s="16" t="s">
        <v>139</v>
      </c>
      <c r="BE108" s="225">
        <f>IF(N108="základní",J108,0)</f>
        <v>0</v>
      </c>
      <c r="BF108" s="225">
        <f>IF(N108="snížená",J108,0)</f>
        <v>0</v>
      </c>
      <c r="BG108" s="225">
        <f>IF(N108="zákl. přenesená",J108,0)</f>
        <v>0</v>
      </c>
      <c r="BH108" s="225">
        <f>IF(N108="sníž. přenesená",J108,0)</f>
        <v>0</v>
      </c>
      <c r="BI108" s="225">
        <f>IF(N108="nulová",J108,0)</f>
        <v>0</v>
      </c>
      <c r="BJ108" s="16" t="s">
        <v>79</v>
      </c>
      <c r="BK108" s="225">
        <f>ROUND(I108*H108,2)</f>
        <v>0</v>
      </c>
      <c r="BL108" s="16" t="s">
        <v>145</v>
      </c>
      <c r="BM108" s="224" t="s">
        <v>579</v>
      </c>
    </row>
    <row r="109" s="2" customFormat="1">
      <c r="A109" s="37"/>
      <c r="B109" s="38"/>
      <c r="C109" s="39"/>
      <c r="D109" s="226" t="s">
        <v>147</v>
      </c>
      <c r="E109" s="39"/>
      <c r="F109" s="227" t="s">
        <v>246</v>
      </c>
      <c r="G109" s="39"/>
      <c r="H109" s="39"/>
      <c r="I109" s="228"/>
      <c r="J109" s="39"/>
      <c r="K109" s="39"/>
      <c r="L109" s="43"/>
      <c r="M109" s="229"/>
      <c r="N109" s="230"/>
      <c r="O109" s="83"/>
      <c r="P109" s="83"/>
      <c r="Q109" s="83"/>
      <c r="R109" s="83"/>
      <c r="S109" s="83"/>
      <c r="T109" s="84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T109" s="16" t="s">
        <v>147</v>
      </c>
      <c r="AU109" s="16" t="s">
        <v>81</v>
      </c>
    </row>
    <row r="110" s="2" customFormat="1" ht="24.15" customHeight="1">
      <c r="A110" s="37"/>
      <c r="B110" s="38"/>
      <c r="C110" s="212" t="s">
        <v>188</v>
      </c>
      <c r="D110" s="212" t="s">
        <v>141</v>
      </c>
      <c r="E110" s="213" t="s">
        <v>248</v>
      </c>
      <c r="F110" s="214" t="s">
        <v>249</v>
      </c>
      <c r="G110" s="215" t="s">
        <v>144</v>
      </c>
      <c r="H110" s="216">
        <v>45.799999999999997</v>
      </c>
      <c r="I110" s="217"/>
      <c r="J110" s="218">
        <f>ROUND(I110*H110,2)</f>
        <v>0</v>
      </c>
      <c r="K110" s="219"/>
      <c r="L110" s="43"/>
      <c r="M110" s="220" t="s">
        <v>19</v>
      </c>
      <c r="N110" s="221" t="s">
        <v>43</v>
      </c>
      <c r="O110" s="83"/>
      <c r="P110" s="222">
        <f>O110*H110</f>
        <v>0</v>
      </c>
      <c r="Q110" s="222">
        <v>0</v>
      </c>
      <c r="R110" s="222">
        <f>Q110*H110</f>
        <v>0</v>
      </c>
      <c r="S110" s="222">
        <v>0</v>
      </c>
      <c r="T110" s="223">
        <f>S110*H110</f>
        <v>0</v>
      </c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R110" s="224" t="s">
        <v>145</v>
      </c>
      <c r="AT110" s="224" t="s">
        <v>141</v>
      </c>
      <c r="AU110" s="224" t="s">
        <v>81</v>
      </c>
      <c r="AY110" s="16" t="s">
        <v>139</v>
      </c>
      <c r="BE110" s="225">
        <f>IF(N110="základní",J110,0)</f>
        <v>0</v>
      </c>
      <c r="BF110" s="225">
        <f>IF(N110="snížená",J110,0)</f>
        <v>0</v>
      </c>
      <c r="BG110" s="225">
        <f>IF(N110="zákl. přenesená",J110,0)</f>
        <v>0</v>
      </c>
      <c r="BH110" s="225">
        <f>IF(N110="sníž. přenesená",J110,0)</f>
        <v>0</v>
      </c>
      <c r="BI110" s="225">
        <f>IF(N110="nulová",J110,0)</f>
        <v>0</v>
      </c>
      <c r="BJ110" s="16" t="s">
        <v>79</v>
      </c>
      <c r="BK110" s="225">
        <f>ROUND(I110*H110,2)</f>
        <v>0</v>
      </c>
      <c r="BL110" s="16" t="s">
        <v>145</v>
      </c>
      <c r="BM110" s="224" t="s">
        <v>580</v>
      </c>
    </row>
    <row r="111" s="2" customFormat="1">
      <c r="A111" s="37"/>
      <c r="B111" s="38"/>
      <c r="C111" s="39"/>
      <c r="D111" s="226" t="s">
        <v>147</v>
      </c>
      <c r="E111" s="39"/>
      <c r="F111" s="227" t="s">
        <v>251</v>
      </c>
      <c r="G111" s="39"/>
      <c r="H111" s="39"/>
      <c r="I111" s="228"/>
      <c r="J111" s="39"/>
      <c r="K111" s="39"/>
      <c r="L111" s="43"/>
      <c r="M111" s="229"/>
      <c r="N111" s="230"/>
      <c r="O111" s="83"/>
      <c r="P111" s="83"/>
      <c r="Q111" s="83"/>
      <c r="R111" s="83"/>
      <c r="S111" s="83"/>
      <c r="T111" s="84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T111" s="16" t="s">
        <v>147</v>
      </c>
      <c r="AU111" s="16" t="s">
        <v>81</v>
      </c>
    </row>
    <row r="112" s="2" customFormat="1" ht="16.5" customHeight="1">
      <c r="A112" s="37"/>
      <c r="B112" s="38"/>
      <c r="C112" s="231" t="s">
        <v>193</v>
      </c>
      <c r="D112" s="231" t="s">
        <v>253</v>
      </c>
      <c r="E112" s="232" t="s">
        <v>254</v>
      </c>
      <c r="F112" s="233" t="s">
        <v>255</v>
      </c>
      <c r="G112" s="234" t="s">
        <v>256</v>
      </c>
      <c r="H112" s="235">
        <v>0.91600000000000004</v>
      </c>
      <c r="I112" s="236"/>
      <c r="J112" s="237">
        <f>ROUND(I112*H112,2)</f>
        <v>0</v>
      </c>
      <c r="K112" s="238"/>
      <c r="L112" s="239"/>
      <c r="M112" s="240" t="s">
        <v>19</v>
      </c>
      <c r="N112" s="241" t="s">
        <v>43</v>
      </c>
      <c r="O112" s="83"/>
      <c r="P112" s="222">
        <f>O112*H112</f>
        <v>0</v>
      </c>
      <c r="Q112" s="222">
        <v>0.001</v>
      </c>
      <c r="R112" s="222">
        <f>Q112*H112</f>
        <v>0.00091600000000000004</v>
      </c>
      <c r="S112" s="222">
        <v>0</v>
      </c>
      <c r="T112" s="223">
        <f>S112*H112</f>
        <v>0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224" t="s">
        <v>178</v>
      </c>
      <c r="AT112" s="224" t="s">
        <v>253</v>
      </c>
      <c r="AU112" s="224" t="s">
        <v>81</v>
      </c>
      <c r="AY112" s="16" t="s">
        <v>139</v>
      </c>
      <c r="BE112" s="225">
        <f>IF(N112="základní",J112,0)</f>
        <v>0</v>
      </c>
      <c r="BF112" s="225">
        <f>IF(N112="snížená",J112,0)</f>
        <v>0</v>
      </c>
      <c r="BG112" s="225">
        <f>IF(N112="zákl. přenesená",J112,0)</f>
        <v>0</v>
      </c>
      <c r="BH112" s="225">
        <f>IF(N112="sníž. přenesená",J112,0)</f>
        <v>0</v>
      </c>
      <c r="BI112" s="225">
        <f>IF(N112="nulová",J112,0)</f>
        <v>0</v>
      </c>
      <c r="BJ112" s="16" t="s">
        <v>79</v>
      </c>
      <c r="BK112" s="225">
        <f>ROUND(I112*H112,2)</f>
        <v>0</v>
      </c>
      <c r="BL112" s="16" t="s">
        <v>145</v>
      </c>
      <c r="BM112" s="224" t="s">
        <v>581</v>
      </c>
    </row>
    <row r="113" s="2" customFormat="1" ht="21.75" customHeight="1">
      <c r="A113" s="37"/>
      <c r="B113" s="38"/>
      <c r="C113" s="212" t="s">
        <v>8</v>
      </c>
      <c r="D113" s="212" t="s">
        <v>141</v>
      </c>
      <c r="E113" s="213" t="s">
        <v>259</v>
      </c>
      <c r="F113" s="214" t="s">
        <v>260</v>
      </c>
      <c r="G113" s="215" t="s">
        <v>144</v>
      </c>
      <c r="H113" s="216">
        <v>45.799999999999997</v>
      </c>
      <c r="I113" s="217"/>
      <c r="J113" s="218">
        <f>ROUND(I113*H113,2)</f>
        <v>0</v>
      </c>
      <c r="K113" s="219"/>
      <c r="L113" s="43"/>
      <c r="M113" s="220" t="s">
        <v>19</v>
      </c>
      <c r="N113" s="221" t="s">
        <v>43</v>
      </c>
      <c r="O113" s="83"/>
      <c r="P113" s="222">
        <f>O113*H113</f>
        <v>0</v>
      </c>
      <c r="Q113" s="222">
        <v>0</v>
      </c>
      <c r="R113" s="222">
        <f>Q113*H113</f>
        <v>0</v>
      </c>
      <c r="S113" s="222">
        <v>0</v>
      </c>
      <c r="T113" s="223">
        <f>S113*H113</f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224" t="s">
        <v>145</v>
      </c>
      <c r="AT113" s="224" t="s">
        <v>141</v>
      </c>
      <c r="AU113" s="224" t="s">
        <v>81</v>
      </c>
      <c r="AY113" s="16" t="s">
        <v>139</v>
      </c>
      <c r="BE113" s="225">
        <f>IF(N113="základní",J113,0)</f>
        <v>0</v>
      </c>
      <c r="BF113" s="225">
        <f>IF(N113="snížená",J113,0)</f>
        <v>0</v>
      </c>
      <c r="BG113" s="225">
        <f>IF(N113="zákl. přenesená",J113,0)</f>
        <v>0</v>
      </c>
      <c r="BH113" s="225">
        <f>IF(N113="sníž. přenesená",J113,0)</f>
        <v>0</v>
      </c>
      <c r="BI113" s="225">
        <f>IF(N113="nulová",J113,0)</f>
        <v>0</v>
      </c>
      <c r="BJ113" s="16" t="s">
        <v>79</v>
      </c>
      <c r="BK113" s="225">
        <f>ROUND(I113*H113,2)</f>
        <v>0</v>
      </c>
      <c r="BL113" s="16" t="s">
        <v>145</v>
      </c>
      <c r="BM113" s="224" t="s">
        <v>582</v>
      </c>
    </row>
    <row r="114" s="2" customFormat="1">
      <c r="A114" s="37"/>
      <c r="B114" s="38"/>
      <c r="C114" s="39"/>
      <c r="D114" s="226" t="s">
        <v>147</v>
      </c>
      <c r="E114" s="39"/>
      <c r="F114" s="227" t="s">
        <v>262</v>
      </c>
      <c r="G114" s="39"/>
      <c r="H114" s="39"/>
      <c r="I114" s="228"/>
      <c r="J114" s="39"/>
      <c r="K114" s="39"/>
      <c r="L114" s="43"/>
      <c r="M114" s="229"/>
      <c r="N114" s="230"/>
      <c r="O114" s="83"/>
      <c r="P114" s="83"/>
      <c r="Q114" s="83"/>
      <c r="R114" s="83"/>
      <c r="S114" s="83"/>
      <c r="T114" s="84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T114" s="16" t="s">
        <v>147</v>
      </c>
      <c r="AU114" s="16" t="s">
        <v>81</v>
      </c>
    </row>
    <row r="115" s="12" customFormat="1" ht="22.8" customHeight="1">
      <c r="A115" s="12"/>
      <c r="B115" s="196"/>
      <c r="C115" s="197"/>
      <c r="D115" s="198" t="s">
        <v>71</v>
      </c>
      <c r="E115" s="210" t="s">
        <v>163</v>
      </c>
      <c r="F115" s="210" t="s">
        <v>583</v>
      </c>
      <c r="G115" s="197"/>
      <c r="H115" s="197"/>
      <c r="I115" s="200"/>
      <c r="J115" s="211">
        <f>BK115</f>
        <v>0</v>
      </c>
      <c r="K115" s="197"/>
      <c r="L115" s="202"/>
      <c r="M115" s="203"/>
      <c r="N115" s="204"/>
      <c r="O115" s="204"/>
      <c r="P115" s="205">
        <f>SUM(P116:P119)</f>
        <v>0</v>
      </c>
      <c r="Q115" s="204"/>
      <c r="R115" s="205">
        <f>SUM(R116:R119)</f>
        <v>0</v>
      </c>
      <c r="S115" s="204"/>
      <c r="T115" s="206">
        <f>SUM(T116:T119)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07" t="s">
        <v>79</v>
      </c>
      <c r="AT115" s="208" t="s">
        <v>71</v>
      </c>
      <c r="AU115" s="208" t="s">
        <v>79</v>
      </c>
      <c r="AY115" s="207" t="s">
        <v>139</v>
      </c>
      <c r="BK115" s="209">
        <f>SUM(BK116:BK119)</f>
        <v>0</v>
      </c>
    </row>
    <row r="116" s="2" customFormat="1" ht="21.75" customHeight="1">
      <c r="A116" s="37"/>
      <c r="B116" s="38"/>
      <c r="C116" s="212" t="s">
        <v>202</v>
      </c>
      <c r="D116" s="212" t="s">
        <v>141</v>
      </c>
      <c r="E116" s="213" t="s">
        <v>584</v>
      </c>
      <c r="F116" s="214" t="s">
        <v>585</v>
      </c>
      <c r="G116" s="215" t="s">
        <v>144</v>
      </c>
      <c r="H116" s="216">
        <v>45.799999999999997</v>
      </c>
      <c r="I116" s="217"/>
      <c r="J116" s="218">
        <f>ROUND(I116*H116,2)</f>
        <v>0</v>
      </c>
      <c r="K116" s="219"/>
      <c r="L116" s="43"/>
      <c r="M116" s="220" t="s">
        <v>19</v>
      </c>
      <c r="N116" s="221" t="s">
        <v>43</v>
      </c>
      <c r="O116" s="83"/>
      <c r="P116" s="222">
        <f>O116*H116</f>
        <v>0</v>
      </c>
      <c r="Q116" s="222">
        <v>0</v>
      </c>
      <c r="R116" s="222">
        <f>Q116*H116</f>
        <v>0</v>
      </c>
      <c r="S116" s="222">
        <v>0</v>
      </c>
      <c r="T116" s="223">
        <f>S116*H116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R116" s="224" t="s">
        <v>145</v>
      </c>
      <c r="AT116" s="224" t="s">
        <v>141</v>
      </c>
      <c r="AU116" s="224" t="s">
        <v>81</v>
      </c>
      <c r="AY116" s="16" t="s">
        <v>139</v>
      </c>
      <c r="BE116" s="225">
        <f>IF(N116="základní",J116,0)</f>
        <v>0</v>
      </c>
      <c r="BF116" s="225">
        <f>IF(N116="snížená",J116,0)</f>
        <v>0</v>
      </c>
      <c r="BG116" s="225">
        <f>IF(N116="zákl. přenesená",J116,0)</f>
        <v>0</v>
      </c>
      <c r="BH116" s="225">
        <f>IF(N116="sníž. přenesená",J116,0)</f>
        <v>0</v>
      </c>
      <c r="BI116" s="225">
        <f>IF(N116="nulová",J116,0)</f>
        <v>0</v>
      </c>
      <c r="BJ116" s="16" t="s">
        <v>79</v>
      </c>
      <c r="BK116" s="225">
        <f>ROUND(I116*H116,2)</f>
        <v>0</v>
      </c>
      <c r="BL116" s="16" t="s">
        <v>145</v>
      </c>
      <c r="BM116" s="224" t="s">
        <v>586</v>
      </c>
    </row>
    <row r="117" s="2" customFormat="1">
      <c r="A117" s="37"/>
      <c r="B117" s="38"/>
      <c r="C117" s="39"/>
      <c r="D117" s="226" t="s">
        <v>147</v>
      </c>
      <c r="E117" s="39"/>
      <c r="F117" s="227" t="s">
        <v>587</v>
      </c>
      <c r="G117" s="39"/>
      <c r="H117" s="39"/>
      <c r="I117" s="228"/>
      <c r="J117" s="39"/>
      <c r="K117" s="39"/>
      <c r="L117" s="43"/>
      <c r="M117" s="229"/>
      <c r="N117" s="230"/>
      <c r="O117" s="83"/>
      <c r="P117" s="83"/>
      <c r="Q117" s="83"/>
      <c r="R117" s="83"/>
      <c r="S117" s="83"/>
      <c r="T117" s="84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6" t="s">
        <v>147</v>
      </c>
      <c r="AU117" s="16" t="s">
        <v>81</v>
      </c>
    </row>
    <row r="118" s="2" customFormat="1" ht="24.15" customHeight="1">
      <c r="A118" s="37"/>
      <c r="B118" s="38"/>
      <c r="C118" s="212" t="s">
        <v>207</v>
      </c>
      <c r="D118" s="212" t="s">
        <v>141</v>
      </c>
      <c r="E118" s="213" t="s">
        <v>588</v>
      </c>
      <c r="F118" s="214" t="s">
        <v>589</v>
      </c>
      <c r="G118" s="215" t="s">
        <v>144</v>
      </c>
      <c r="H118" s="216">
        <v>45.799999999999997</v>
      </c>
      <c r="I118" s="217"/>
      <c r="J118" s="218">
        <f>ROUND(I118*H118,2)</f>
        <v>0</v>
      </c>
      <c r="K118" s="219"/>
      <c r="L118" s="43"/>
      <c r="M118" s="220" t="s">
        <v>19</v>
      </c>
      <c r="N118" s="221" t="s">
        <v>43</v>
      </c>
      <c r="O118" s="83"/>
      <c r="P118" s="222">
        <f>O118*H118</f>
        <v>0</v>
      </c>
      <c r="Q118" s="222">
        <v>0</v>
      </c>
      <c r="R118" s="222">
        <f>Q118*H118</f>
        <v>0</v>
      </c>
      <c r="S118" s="222">
        <v>0</v>
      </c>
      <c r="T118" s="223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224" t="s">
        <v>145</v>
      </c>
      <c r="AT118" s="224" t="s">
        <v>141</v>
      </c>
      <c r="AU118" s="224" t="s">
        <v>81</v>
      </c>
      <c r="AY118" s="16" t="s">
        <v>139</v>
      </c>
      <c r="BE118" s="225">
        <f>IF(N118="základní",J118,0)</f>
        <v>0</v>
      </c>
      <c r="BF118" s="225">
        <f>IF(N118="snížená",J118,0)</f>
        <v>0</v>
      </c>
      <c r="BG118" s="225">
        <f>IF(N118="zákl. přenesená",J118,0)</f>
        <v>0</v>
      </c>
      <c r="BH118" s="225">
        <f>IF(N118="sníž. přenesená",J118,0)</f>
        <v>0</v>
      </c>
      <c r="BI118" s="225">
        <f>IF(N118="nulová",J118,0)</f>
        <v>0</v>
      </c>
      <c r="BJ118" s="16" t="s">
        <v>79</v>
      </c>
      <c r="BK118" s="225">
        <f>ROUND(I118*H118,2)</f>
        <v>0</v>
      </c>
      <c r="BL118" s="16" t="s">
        <v>145</v>
      </c>
      <c r="BM118" s="224" t="s">
        <v>590</v>
      </c>
    </row>
    <row r="119" s="2" customFormat="1">
      <c r="A119" s="37"/>
      <c r="B119" s="38"/>
      <c r="C119" s="39"/>
      <c r="D119" s="226" t="s">
        <v>147</v>
      </c>
      <c r="E119" s="39"/>
      <c r="F119" s="227" t="s">
        <v>591</v>
      </c>
      <c r="G119" s="39"/>
      <c r="H119" s="39"/>
      <c r="I119" s="228"/>
      <c r="J119" s="39"/>
      <c r="K119" s="39"/>
      <c r="L119" s="43"/>
      <c r="M119" s="229"/>
      <c r="N119" s="230"/>
      <c r="O119" s="83"/>
      <c r="P119" s="83"/>
      <c r="Q119" s="83"/>
      <c r="R119" s="83"/>
      <c r="S119" s="83"/>
      <c r="T119" s="84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6" t="s">
        <v>147</v>
      </c>
      <c r="AU119" s="16" t="s">
        <v>81</v>
      </c>
    </row>
    <row r="120" s="12" customFormat="1" ht="22.8" customHeight="1">
      <c r="A120" s="12"/>
      <c r="B120" s="196"/>
      <c r="C120" s="197"/>
      <c r="D120" s="198" t="s">
        <v>71</v>
      </c>
      <c r="E120" s="210" t="s">
        <v>354</v>
      </c>
      <c r="F120" s="210" t="s">
        <v>355</v>
      </c>
      <c r="G120" s="197"/>
      <c r="H120" s="197"/>
      <c r="I120" s="200"/>
      <c r="J120" s="211">
        <f>BK120</f>
        <v>0</v>
      </c>
      <c r="K120" s="197"/>
      <c r="L120" s="202"/>
      <c r="M120" s="203"/>
      <c r="N120" s="204"/>
      <c r="O120" s="204"/>
      <c r="P120" s="205">
        <f>SUM(P121:P122)</f>
        <v>0</v>
      </c>
      <c r="Q120" s="204"/>
      <c r="R120" s="205">
        <f>SUM(R121:R122)</f>
        <v>0</v>
      </c>
      <c r="S120" s="204"/>
      <c r="T120" s="206">
        <f>SUM(T121:T122)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7" t="s">
        <v>79</v>
      </c>
      <c r="AT120" s="208" t="s">
        <v>71</v>
      </c>
      <c r="AU120" s="208" t="s">
        <v>79</v>
      </c>
      <c r="AY120" s="207" t="s">
        <v>139</v>
      </c>
      <c r="BK120" s="209">
        <f>SUM(BK121:BK122)</f>
        <v>0</v>
      </c>
    </row>
    <row r="121" s="2" customFormat="1" ht="24.15" customHeight="1">
      <c r="A121" s="37"/>
      <c r="B121" s="38"/>
      <c r="C121" s="212" t="s">
        <v>212</v>
      </c>
      <c r="D121" s="212" t="s">
        <v>141</v>
      </c>
      <c r="E121" s="213" t="s">
        <v>592</v>
      </c>
      <c r="F121" s="214" t="s">
        <v>593</v>
      </c>
      <c r="G121" s="215" t="s">
        <v>225</v>
      </c>
      <c r="H121" s="216">
        <v>0.001</v>
      </c>
      <c r="I121" s="217"/>
      <c r="J121" s="218">
        <f>ROUND(I121*H121,2)</f>
        <v>0</v>
      </c>
      <c r="K121" s="219"/>
      <c r="L121" s="43"/>
      <c r="M121" s="220" t="s">
        <v>19</v>
      </c>
      <c r="N121" s="221" t="s">
        <v>43</v>
      </c>
      <c r="O121" s="83"/>
      <c r="P121" s="222">
        <f>O121*H121</f>
        <v>0</v>
      </c>
      <c r="Q121" s="222">
        <v>0</v>
      </c>
      <c r="R121" s="222">
        <f>Q121*H121</f>
        <v>0</v>
      </c>
      <c r="S121" s="222">
        <v>0</v>
      </c>
      <c r="T121" s="223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24" t="s">
        <v>145</v>
      </c>
      <c r="AT121" s="224" t="s">
        <v>141</v>
      </c>
      <c r="AU121" s="224" t="s">
        <v>81</v>
      </c>
      <c r="AY121" s="16" t="s">
        <v>139</v>
      </c>
      <c r="BE121" s="225">
        <f>IF(N121="základní",J121,0)</f>
        <v>0</v>
      </c>
      <c r="BF121" s="225">
        <f>IF(N121="snížená",J121,0)</f>
        <v>0</v>
      </c>
      <c r="BG121" s="225">
        <f>IF(N121="zákl. přenesená",J121,0)</f>
        <v>0</v>
      </c>
      <c r="BH121" s="225">
        <f>IF(N121="sníž. přenesená",J121,0)</f>
        <v>0</v>
      </c>
      <c r="BI121" s="225">
        <f>IF(N121="nulová",J121,0)</f>
        <v>0</v>
      </c>
      <c r="BJ121" s="16" t="s">
        <v>79</v>
      </c>
      <c r="BK121" s="225">
        <f>ROUND(I121*H121,2)</f>
        <v>0</v>
      </c>
      <c r="BL121" s="16" t="s">
        <v>145</v>
      </c>
      <c r="BM121" s="224" t="s">
        <v>594</v>
      </c>
    </row>
    <row r="122" s="2" customFormat="1">
      <c r="A122" s="37"/>
      <c r="B122" s="38"/>
      <c r="C122" s="39"/>
      <c r="D122" s="226" t="s">
        <v>147</v>
      </c>
      <c r="E122" s="39"/>
      <c r="F122" s="227" t="s">
        <v>595</v>
      </c>
      <c r="G122" s="39"/>
      <c r="H122" s="39"/>
      <c r="I122" s="228"/>
      <c r="J122" s="39"/>
      <c r="K122" s="39"/>
      <c r="L122" s="43"/>
      <c r="M122" s="242"/>
      <c r="N122" s="243"/>
      <c r="O122" s="244"/>
      <c r="P122" s="244"/>
      <c r="Q122" s="244"/>
      <c r="R122" s="244"/>
      <c r="S122" s="244"/>
      <c r="T122" s="245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147</v>
      </c>
      <c r="AU122" s="16" t="s">
        <v>81</v>
      </c>
    </row>
    <row r="123" s="2" customFormat="1" ht="6.96" customHeight="1">
      <c r="A123" s="37"/>
      <c r="B123" s="58"/>
      <c r="C123" s="59"/>
      <c r="D123" s="59"/>
      <c r="E123" s="59"/>
      <c r="F123" s="59"/>
      <c r="G123" s="59"/>
      <c r="H123" s="59"/>
      <c r="I123" s="59"/>
      <c r="J123" s="59"/>
      <c r="K123" s="59"/>
      <c r="L123" s="43"/>
      <c r="M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</sheetData>
  <sheetProtection sheet="1" autoFilter="0" formatColumns="0" formatRows="0" objects="1" scenarios="1" spinCount="100000" saltValue="E47V3x8qpw4MLZ1IUOVkCR5AMuCd7P1WZLPrHBjBMcyZ7RqwgZUpWlCQiyiD14AvejODFhS67UUV/d5K6aWaaA==" hashValue="Tcnp3PI4O2dl0sGecliTQeVqUkwUXituVMUdoJ67tDxKXFSmMfLOLxj0S0FP8hrcoZYnJQahFEnalouOu2TSWg==" algorithmName="SHA-512" password="CC35"/>
  <autoFilter ref="C88:K122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7:H77"/>
    <mergeCell ref="E79:H79"/>
    <mergeCell ref="E81:H81"/>
    <mergeCell ref="L2:V2"/>
  </mergeCells>
  <hyperlinks>
    <hyperlink ref="F93" r:id="rId1" display="https://podminky.urs.cz/item/CS_URS_2024_01/121151103"/>
    <hyperlink ref="F95" r:id="rId2" display="https://podminky.urs.cz/item/CS_URS_2024_01/122251101"/>
    <hyperlink ref="F97" r:id="rId3" display="https://podminky.urs.cz/item/CS_URS_2024_01/162751117"/>
    <hyperlink ref="F99" r:id="rId4" display="https://podminky.urs.cz/item/CS_URS_2024_01/162751119"/>
    <hyperlink ref="F101" r:id="rId5" display="https://podminky.urs.cz/item/CS_URS_2024_01/167151101"/>
    <hyperlink ref="F103" r:id="rId6" display="https://podminky.urs.cz/item/CS_URS_2024_01/171201221"/>
    <hyperlink ref="F105" r:id="rId7" display="https://podminky.urs.cz/item/CS_URS_2024_01/171251201"/>
    <hyperlink ref="F107" r:id="rId8" display="https://podminky.urs.cz/item/CS_URS_2024_01/181111111"/>
    <hyperlink ref="F109" r:id="rId9" display="https://podminky.urs.cz/item/CS_URS_2024_01/181311103"/>
    <hyperlink ref="F111" r:id="rId10" display="https://podminky.urs.cz/item/CS_URS_2024_01/181411131"/>
    <hyperlink ref="F114" r:id="rId11" display="https://podminky.urs.cz/item/CS_URS_2024_01/181912112"/>
    <hyperlink ref="F117" r:id="rId12" display="https://podminky.urs.cz/item/CS_URS_2024_01/564831011"/>
    <hyperlink ref="F119" r:id="rId13" display="https://podminky.urs.cz/item/CS_URS_2024_01/564962111"/>
    <hyperlink ref="F122" r:id="rId14" display="https://podminky.urs.cz/item/CS_URS_2024_01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5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95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9"/>
      <c r="AT3" s="16" t="s">
        <v>81</v>
      </c>
    </row>
    <row r="4" s="1" customFormat="1" ht="24.96" customHeight="1">
      <c r="B4" s="19"/>
      <c r="D4" s="139" t="s">
        <v>103</v>
      </c>
      <c r="L4" s="19"/>
      <c r="M4" s="14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1" t="s">
        <v>16</v>
      </c>
      <c r="L6" s="19"/>
    </row>
    <row r="7" s="1" customFormat="1" ht="16.5" customHeight="1">
      <c r="B7" s="19"/>
      <c r="E7" s="142" t="str">
        <f>'Rekapitulace stavby'!K6</f>
        <v>Rekonstrukce vírového separátoru ul.Polenská, Jihlava</v>
      </c>
      <c r="F7" s="141"/>
      <c r="G7" s="141"/>
      <c r="H7" s="141"/>
      <c r="L7" s="19"/>
    </row>
    <row r="8" s="2" customFormat="1" ht="12" customHeight="1">
      <c r="A8" s="37"/>
      <c r="B8" s="43"/>
      <c r="C8" s="37"/>
      <c r="D8" s="141" t="s">
        <v>104</v>
      </c>
      <c r="E8" s="37"/>
      <c r="F8" s="37"/>
      <c r="G8" s="37"/>
      <c r="H8" s="37"/>
      <c r="I8" s="37"/>
      <c r="J8" s="37"/>
      <c r="K8" s="37"/>
      <c r="L8" s="143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596</v>
      </c>
      <c r="F9" s="37"/>
      <c r="G9" s="37"/>
      <c r="H9" s="37"/>
      <c r="I9" s="37"/>
      <c r="J9" s="37"/>
      <c r="K9" s="37"/>
      <c r="L9" s="14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14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32" t="s">
        <v>19</v>
      </c>
      <c r="G11" s="37"/>
      <c r="H11" s="37"/>
      <c r="I11" s="141" t="s">
        <v>20</v>
      </c>
      <c r="J11" s="132" t="s">
        <v>19</v>
      </c>
      <c r="K11" s="37"/>
      <c r="L11" s="14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21</v>
      </c>
      <c r="E12" s="37"/>
      <c r="F12" s="132" t="s">
        <v>22</v>
      </c>
      <c r="G12" s="37"/>
      <c r="H12" s="37"/>
      <c r="I12" s="141" t="s">
        <v>23</v>
      </c>
      <c r="J12" s="145" t="str">
        <f>'Rekapitulace stavby'!AN8</f>
        <v>11. 7. 2024</v>
      </c>
      <c r="K12" s="37"/>
      <c r="L12" s="14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14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25</v>
      </c>
      <c r="E14" s="37"/>
      <c r="F14" s="37"/>
      <c r="G14" s="37"/>
      <c r="H14" s="37"/>
      <c r="I14" s="141" t="s">
        <v>26</v>
      </c>
      <c r="J14" s="132" t="s">
        <v>19</v>
      </c>
      <c r="K14" s="37"/>
      <c r="L14" s="14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2" t="s">
        <v>27</v>
      </c>
      <c r="F15" s="37"/>
      <c r="G15" s="37"/>
      <c r="H15" s="37"/>
      <c r="I15" s="141" t="s">
        <v>28</v>
      </c>
      <c r="J15" s="132" t="s">
        <v>19</v>
      </c>
      <c r="K15" s="37"/>
      <c r="L15" s="14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14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29</v>
      </c>
      <c r="E17" s="37"/>
      <c r="F17" s="37"/>
      <c r="G17" s="37"/>
      <c r="H17" s="37"/>
      <c r="I17" s="141" t="s">
        <v>26</v>
      </c>
      <c r="J17" s="32" t="str">
        <f>'Rekapitulace stavby'!AN13</f>
        <v>Vyplň údaj</v>
      </c>
      <c r="K17" s="37"/>
      <c r="L17" s="14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2"/>
      <c r="G18" s="132"/>
      <c r="H18" s="132"/>
      <c r="I18" s="141" t="s">
        <v>28</v>
      </c>
      <c r="J18" s="32" t="str">
        <f>'Rekapitulace stavby'!AN14</f>
        <v>Vyplň údaj</v>
      </c>
      <c r="K18" s="37"/>
      <c r="L18" s="14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14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31</v>
      </c>
      <c r="E20" s="37"/>
      <c r="F20" s="37"/>
      <c r="G20" s="37"/>
      <c r="H20" s="37"/>
      <c r="I20" s="141" t="s">
        <v>26</v>
      </c>
      <c r="J20" s="132" t="s">
        <v>19</v>
      </c>
      <c r="K20" s="37"/>
      <c r="L20" s="14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2" t="s">
        <v>32</v>
      </c>
      <c r="F21" s="37"/>
      <c r="G21" s="37"/>
      <c r="H21" s="37"/>
      <c r="I21" s="141" t="s">
        <v>28</v>
      </c>
      <c r="J21" s="132" t="s">
        <v>19</v>
      </c>
      <c r="K21" s="37"/>
      <c r="L21" s="14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14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34</v>
      </c>
      <c r="E23" s="37"/>
      <c r="F23" s="37"/>
      <c r="G23" s="37"/>
      <c r="H23" s="37"/>
      <c r="I23" s="141" t="s">
        <v>26</v>
      </c>
      <c r="J23" s="132" t="s">
        <v>19</v>
      </c>
      <c r="K23" s="37"/>
      <c r="L23" s="14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2" t="s">
        <v>35</v>
      </c>
      <c r="F24" s="37"/>
      <c r="G24" s="37"/>
      <c r="H24" s="37"/>
      <c r="I24" s="141" t="s">
        <v>28</v>
      </c>
      <c r="J24" s="132" t="s">
        <v>19</v>
      </c>
      <c r="K24" s="37"/>
      <c r="L24" s="14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14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36</v>
      </c>
      <c r="E26" s="37"/>
      <c r="F26" s="37"/>
      <c r="G26" s="37"/>
      <c r="H26" s="37"/>
      <c r="I26" s="37"/>
      <c r="J26" s="37"/>
      <c r="K26" s="37"/>
      <c r="L26" s="14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6"/>
      <c r="B27" s="147"/>
      <c r="C27" s="146"/>
      <c r="D27" s="146"/>
      <c r="E27" s="148" t="s">
        <v>19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14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0"/>
      <c r="E29" s="150"/>
      <c r="F29" s="150"/>
      <c r="G29" s="150"/>
      <c r="H29" s="150"/>
      <c r="I29" s="150"/>
      <c r="J29" s="150"/>
      <c r="K29" s="150"/>
      <c r="L29" s="143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1" t="s">
        <v>38</v>
      </c>
      <c r="E30" s="37"/>
      <c r="F30" s="37"/>
      <c r="G30" s="37"/>
      <c r="H30" s="37"/>
      <c r="I30" s="37"/>
      <c r="J30" s="152">
        <f>ROUND(J93, 2)</f>
        <v>0</v>
      </c>
      <c r="K30" s="37"/>
      <c r="L30" s="14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0"/>
      <c r="E31" s="150"/>
      <c r="F31" s="150"/>
      <c r="G31" s="150"/>
      <c r="H31" s="150"/>
      <c r="I31" s="150"/>
      <c r="J31" s="150"/>
      <c r="K31" s="150"/>
      <c r="L31" s="14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3" t="s">
        <v>40</v>
      </c>
      <c r="G32" s="37"/>
      <c r="H32" s="37"/>
      <c r="I32" s="153" t="s">
        <v>39</v>
      </c>
      <c r="J32" s="153" t="s">
        <v>41</v>
      </c>
      <c r="K32" s="37"/>
      <c r="L32" s="14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4" t="s">
        <v>42</v>
      </c>
      <c r="E33" s="141" t="s">
        <v>43</v>
      </c>
      <c r="F33" s="155">
        <f>ROUND((SUM(BE93:BE348)),  2)</f>
        <v>0</v>
      </c>
      <c r="G33" s="37"/>
      <c r="H33" s="37"/>
      <c r="I33" s="156">
        <v>0.20999999999999999</v>
      </c>
      <c r="J33" s="155">
        <f>ROUND(((SUM(BE93:BE348))*I33),  2)</f>
        <v>0</v>
      </c>
      <c r="K33" s="37"/>
      <c r="L33" s="14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44</v>
      </c>
      <c r="F34" s="155">
        <f>ROUND((SUM(BF93:BF348)),  2)</f>
        <v>0</v>
      </c>
      <c r="G34" s="37"/>
      <c r="H34" s="37"/>
      <c r="I34" s="156">
        <v>0.12</v>
      </c>
      <c r="J34" s="155">
        <f>ROUND(((SUM(BF93:BF348))*I34),  2)</f>
        <v>0</v>
      </c>
      <c r="K34" s="37"/>
      <c r="L34" s="14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45</v>
      </c>
      <c r="F35" s="155">
        <f>ROUND((SUM(BG93:BG348)),  2)</f>
        <v>0</v>
      </c>
      <c r="G35" s="37"/>
      <c r="H35" s="37"/>
      <c r="I35" s="156">
        <v>0.20999999999999999</v>
      </c>
      <c r="J35" s="155">
        <f>0</f>
        <v>0</v>
      </c>
      <c r="K35" s="37"/>
      <c r="L35" s="14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46</v>
      </c>
      <c r="F36" s="155">
        <f>ROUND((SUM(BH93:BH348)),  2)</f>
        <v>0</v>
      </c>
      <c r="G36" s="37"/>
      <c r="H36" s="37"/>
      <c r="I36" s="156">
        <v>0.12</v>
      </c>
      <c r="J36" s="155">
        <f>0</f>
        <v>0</v>
      </c>
      <c r="K36" s="37"/>
      <c r="L36" s="14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47</v>
      </c>
      <c r="F37" s="155">
        <f>ROUND((SUM(BI93:BI348)),  2)</f>
        <v>0</v>
      </c>
      <c r="G37" s="37"/>
      <c r="H37" s="37"/>
      <c r="I37" s="156">
        <v>0</v>
      </c>
      <c r="J37" s="155">
        <f>0</f>
        <v>0</v>
      </c>
      <c r="K37" s="37"/>
      <c r="L37" s="14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14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7"/>
      <c r="D39" s="158" t="s">
        <v>48</v>
      </c>
      <c r="E39" s="159"/>
      <c r="F39" s="159"/>
      <c r="G39" s="160" t="s">
        <v>49</v>
      </c>
      <c r="H39" s="161" t="s">
        <v>50</v>
      </c>
      <c r="I39" s="159"/>
      <c r="J39" s="162">
        <f>SUM(J30:J37)</f>
        <v>0</v>
      </c>
      <c r="K39" s="163"/>
      <c r="L39" s="14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64"/>
      <c r="C40" s="165"/>
      <c r="D40" s="165"/>
      <c r="E40" s="165"/>
      <c r="F40" s="165"/>
      <c r="G40" s="165"/>
      <c r="H40" s="165"/>
      <c r="I40" s="165"/>
      <c r="J40" s="165"/>
      <c r="K40" s="165"/>
      <c r="L40" s="14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="2" customFormat="1" ht="6.96" customHeight="1">
      <c r="A44" s="37"/>
      <c r="B44" s="166"/>
      <c r="C44" s="167"/>
      <c r="D44" s="167"/>
      <c r="E44" s="167"/>
      <c r="F44" s="167"/>
      <c r="G44" s="167"/>
      <c r="H44" s="167"/>
      <c r="I44" s="167"/>
      <c r="J44" s="167"/>
      <c r="K44" s="167"/>
      <c r="L44" s="143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2" customFormat="1" ht="24.96" customHeight="1">
      <c r="A45" s="37"/>
      <c r="B45" s="38"/>
      <c r="C45" s="22" t="s">
        <v>108</v>
      </c>
      <c r="D45" s="39"/>
      <c r="E45" s="39"/>
      <c r="F45" s="39"/>
      <c r="G45" s="39"/>
      <c r="H45" s="39"/>
      <c r="I45" s="39"/>
      <c r="J45" s="39"/>
      <c r="K45" s="39"/>
      <c r="L45" s="143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4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39"/>
      <c r="J47" s="39"/>
      <c r="K47" s="39"/>
      <c r="L47" s="14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16.5" customHeight="1">
      <c r="A48" s="37"/>
      <c r="B48" s="38"/>
      <c r="C48" s="39"/>
      <c r="D48" s="39"/>
      <c r="E48" s="168" t="str">
        <f>E7</f>
        <v>Rekonstrukce vírového separátoru ul.Polenská, Jihlava</v>
      </c>
      <c r="F48" s="31"/>
      <c r="G48" s="31"/>
      <c r="H48" s="31"/>
      <c r="I48" s="39"/>
      <c r="J48" s="39"/>
      <c r="K48" s="39"/>
      <c r="L48" s="14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104</v>
      </c>
      <c r="D49" s="39"/>
      <c r="E49" s="39"/>
      <c r="F49" s="39"/>
      <c r="G49" s="39"/>
      <c r="H49" s="39"/>
      <c r="I49" s="39"/>
      <c r="J49" s="39"/>
      <c r="K49" s="39"/>
      <c r="L49" s="14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68" t="str">
        <f>E9</f>
        <v>SO02 - Zkapacitnění úseku stoky B</v>
      </c>
      <c r="F50" s="39"/>
      <c r="G50" s="39"/>
      <c r="H50" s="39"/>
      <c r="I50" s="39"/>
      <c r="J50" s="39"/>
      <c r="K50" s="39"/>
      <c r="L50" s="14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43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="2" customFormat="1" ht="12" customHeight="1">
      <c r="A52" s="37"/>
      <c r="B52" s="38"/>
      <c r="C52" s="31" t="s">
        <v>21</v>
      </c>
      <c r="D52" s="39"/>
      <c r="E52" s="39"/>
      <c r="F52" s="26" t="str">
        <f>F12</f>
        <v>Jihlava</v>
      </c>
      <c r="G52" s="39"/>
      <c r="H52" s="39"/>
      <c r="I52" s="31" t="s">
        <v>23</v>
      </c>
      <c r="J52" s="71" t="str">
        <f>IF(J12="","",J12)</f>
        <v>11. 7. 2024</v>
      </c>
      <c r="K52" s="39"/>
      <c r="L52" s="14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4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25.65" customHeight="1">
      <c r="A54" s="37"/>
      <c r="B54" s="38"/>
      <c r="C54" s="31" t="s">
        <v>25</v>
      </c>
      <c r="D54" s="39"/>
      <c r="E54" s="39"/>
      <c r="F54" s="26" t="str">
        <f>E15</f>
        <v>Statutární město Jihlava</v>
      </c>
      <c r="G54" s="39"/>
      <c r="H54" s="39"/>
      <c r="I54" s="31" t="s">
        <v>31</v>
      </c>
      <c r="J54" s="35" t="str">
        <f>E21</f>
        <v>AQA-CLEAN ing.Josef Novotný</v>
      </c>
      <c r="K54" s="39"/>
      <c r="L54" s="14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15.15" customHeight="1">
      <c r="A55" s="37"/>
      <c r="B55" s="38"/>
      <c r="C55" s="31" t="s">
        <v>29</v>
      </c>
      <c r="D55" s="39"/>
      <c r="E55" s="39"/>
      <c r="F55" s="26" t="str">
        <f>IF(E18="","",E18)</f>
        <v>Vyplň údaj</v>
      </c>
      <c r="G55" s="39"/>
      <c r="H55" s="39"/>
      <c r="I55" s="31" t="s">
        <v>34</v>
      </c>
      <c r="J55" s="35" t="str">
        <f>E24</f>
        <v>Martin Lang</v>
      </c>
      <c r="K55" s="39"/>
      <c r="L55" s="14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4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29.28" customHeight="1">
      <c r="A57" s="37"/>
      <c r="B57" s="38"/>
      <c r="C57" s="169" t="s">
        <v>109</v>
      </c>
      <c r="D57" s="170"/>
      <c r="E57" s="170"/>
      <c r="F57" s="170"/>
      <c r="G57" s="170"/>
      <c r="H57" s="170"/>
      <c r="I57" s="170"/>
      <c r="J57" s="171" t="s">
        <v>110</v>
      </c>
      <c r="K57" s="170"/>
      <c r="L57" s="14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4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22.8" customHeight="1">
      <c r="A59" s="37"/>
      <c r="B59" s="38"/>
      <c r="C59" s="172" t="s">
        <v>70</v>
      </c>
      <c r="D59" s="39"/>
      <c r="E59" s="39"/>
      <c r="F59" s="39"/>
      <c r="G59" s="39"/>
      <c r="H59" s="39"/>
      <c r="I59" s="39"/>
      <c r="J59" s="101">
        <f>J93</f>
        <v>0</v>
      </c>
      <c r="K59" s="39"/>
      <c r="L59" s="14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111</v>
      </c>
    </row>
    <row r="60" s="9" customFormat="1" ht="24.96" customHeight="1">
      <c r="A60" s="9"/>
      <c r="B60" s="173"/>
      <c r="C60" s="174"/>
      <c r="D60" s="175" t="s">
        <v>112</v>
      </c>
      <c r="E60" s="176"/>
      <c r="F60" s="176"/>
      <c r="G60" s="176"/>
      <c r="H60" s="176"/>
      <c r="I60" s="176"/>
      <c r="J60" s="177">
        <f>J94</f>
        <v>0</v>
      </c>
      <c r="K60" s="174"/>
      <c r="L60" s="178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9"/>
      <c r="C61" s="124"/>
      <c r="D61" s="180" t="s">
        <v>113</v>
      </c>
      <c r="E61" s="181"/>
      <c r="F61" s="181"/>
      <c r="G61" s="181"/>
      <c r="H61" s="181"/>
      <c r="I61" s="181"/>
      <c r="J61" s="182">
        <f>J95</f>
        <v>0</v>
      </c>
      <c r="K61" s="124"/>
      <c r="L61" s="183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9"/>
      <c r="C62" s="124"/>
      <c r="D62" s="180" t="s">
        <v>114</v>
      </c>
      <c r="E62" s="181"/>
      <c r="F62" s="181"/>
      <c r="G62" s="181"/>
      <c r="H62" s="181"/>
      <c r="I62" s="181"/>
      <c r="J62" s="182">
        <f>J200</f>
        <v>0</v>
      </c>
      <c r="K62" s="124"/>
      <c r="L62" s="183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9"/>
      <c r="C63" s="124"/>
      <c r="D63" s="180" t="s">
        <v>115</v>
      </c>
      <c r="E63" s="181"/>
      <c r="F63" s="181"/>
      <c r="G63" s="181"/>
      <c r="H63" s="181"/>
      <c r="I63" s="181"/>
      <c r="J63" s="182">
        <f>J206</f>
        <v>0</v>
      </c>
      <c r="K63" s="124"/>
      <c r="L63" s="183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9"/>
      <c r="C64" s="124"/>
      <c r="D64" s="180" t="s">
        <v>561</v>
      </c>
      <c r="E64" s="181"/>
      <c r="F64" s="181"/>
      <c r="G64" s="181"/>
      <c r="H64" s="181"/>
      <c r="I64" s="181"/>
      <c r="J64" s="182">
        <f>J225</f>
        <v>0</v>
      </c>
      <c r="K64" s="124"/>
      <c r="L64" s="183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9"/>
      <c r="C65" s="124"/>
      <c r="D65" s="180" t="s">
        <v>597</v>
      </c>
      <c r="E65" s="181"/>
      <c r="F65" s="181"/>
      <c r="G65" s="181"/>
      <c r="H65" s="181"/>
      <c r="I65" s="181"/>
      <c r="J65" s="182">
        <f>J238</f>
        <v>0</v>
      </c>
      <c r="K65" s="124"/>
      <c r="L65" s="183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9"/>
      <c r="C66" s="124"/>
      <c r="D66" s="180" t="s">
        <v>116</v>
      </c>
      <c r="E66" s="181"/>
      <c r="F66" s="181"/>
      <c r="G66" s="181"/>
      <c r="H66" s="181"/>
      <c r="I66" s="181"/>
      <c r="J66" s="182">
        <f>J241</f>
        <v>0</v>
      </c>
      <c r="K66" s="124"/>
      <c r="L66" s="183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9"/>
      <c r="C67" s="124"/>
      <c r="D67" s="180" t="s">
        <v>117</v>
      </c>
      <c r="E67" s="181"/>
      <c r="F67" s="181"/>
      <c r="G67" s="181"/>
      <c r="H67" s="181"/>
      <c r="I67" s="181"/>
      <c r="J67" s="182">
        <f>J305</f>
        <v>0</v>
      </c>
      <c r="K67" s="124"/>
      <c r="L67" s="183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9"/>
      <c r="C68" s="124"/>
      <c r="D68" s="180" t="s">
        <v>478</v>
      </c>
      <c r="E68" s="181"/>
      <c r="F68" s="181"/>
      <c r="G68" s="181"/>
      <c r="H68" s="181"/>
      <c r="I68" s="181"/>
      <c r="J68" s="182">
        <f>J316</f>
        <v>0</v>
      </c>
      <c r="K68" s="124"/>
      <c r="L68" s="183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9"/>
      <c r="C69" s="124"/>
      <c r="D69" s="180" t="s">
        <v>118</v>
      </c>
      <c r="E69" s="181"/>
      <c r="F69" s="181"/>
      <c r="G69" s="181"/>
      <c r="H69" s="181"/>
      <c r="I69" s="181"/>
      <c r="J69" s="182">
        <f>J329</f>
        <v>0</v>
      </c>
      <c r="K69" s="124"/>
      <c r="L69" s="183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73"/>
      <c r="C70" s="174"/>
      <c r="D70" s="175" t="s">
        <v>119</v>
      </c>
      <c r="E70" s="176"/>
      <c r="F70" s="176"/>
      <c r="G70" s="176"/>
      <c r="H70" s="176"/>
      <c r="I70" s="176"/>
      <c r="J70" s="177">
        <f>J332</f>
        <v>0</v>
      </c>
      <c r="K70" s="174"/>
      <c r="L70" s="178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79"/>
      <c r="C71" s="124"/>
      <c r="D71" s="180" t="s">
        <v>120</v>
      </c>
      <c r="E71" s="181"/>
      <c r="F71" s="181"/>
      <c r="G71" s="181"/>
      <c r="H71" s="181"/>
      <c r="I71" s="181"/>
      <c r="J71" s="182">
        <f>J333</f>
        <v>0</v>
      </c>
      <c r="K71" s="124"/>
      <c r="L71" s="183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73"/>
      <c r="C72" s="174"/>
      <c r="D72" s="175" t="s">
        <v>598</v>
      </c>
      <c r="E72" s="176"/>
      <c r="F72" s="176"/>
      <c r="G72" s="176"/>
      <c r="H72" s="176"/>
      <c r="I72" s="176"/>
      <c r="J72" s="177">
        <f>J343</f>
        <v>0</v>
      </c>
      <c r="K72" s="174"/>
      <c r="L72" s="178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79"/>
      <c r="C73" s="124"/>
      <c r="D73" s="180" t="s">
        <v>599</v>
      </c>
      <c r="E73" s="181"/>
      <c r="F73" s="181"/>
      <c r="G73" s="181"/>
      <c r="H73" s="181"/>
      <c r="I73" s="181"/>
      <c r="J73" s="182">
        <f>J344</f>
        <v>0</v>
      </c>
      <c r="K73" s="124"/>
      <c r="L73" s="183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2" customFormat="1" ht="21.84" customHeight="1">
      <c r="A74" s="37"/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143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="2" customFormat="1" ht="6.96" customHeight="1">
      <c r="A75" s="37"/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143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9" s="2" customFormat="1" ht="6.96" customHeight="1">
      <c r="A79" s="37"/>
      <c r="B79" s="60"/>
      <c r="C79" s="61"/>
      <c r="D79" s="61"/>
      <c r="E79" s="61"/>
      <c r="F79" s="61"/>
      <c r="G79" s="61"/>
      <c r="H79" s="61"/>
      <c r="I79" s="61"/>
      <c r="J79" s="61"/>
      <c r="K79" s="61"/>
      <c r="L79" s="143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24.96" customHeight="1">
      <c r="A80" s="37"/>
      <c r="B80" s="38"/>
      <c r="C80" s="22" t="s">
        <v>124</v>
      </c>
      <c r="D80" s="39"/>
      <c r="E80" s="39"/>
      <c r="F80" s="39"/>
      <c r="G80" s="39"/>
      <c r="H80" s="39"/>
      <c r="I80" s="39"/>
      <c r="J80" s="39"/>
      <c r="K80" s="39"/>
      <c r="L80" s="143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6.96" customHeight="1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143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12" customHeight="1">
      <c r="A82" s="37"/>
      <c r="B82" s="38"/>
      <c r="C82" s="31" t="s">
        <v>16</v>
      </c>
      <c r="D82" s="39"/>
      <c r="E82" s="39"/>
      <c r="F82" s="39"/>
      <c r="G82" s="39"/>
      <c r="H82" s="39"/>
      <c r="I82" s="39"/>
      <c r="J82" s="39"/>
      <c r="K82" s="39"/>
      <c r="L82" s="143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6.5" customHeight="1">
      <c r="A83" s="37"/>
      <c r="B83" s="38"/>
      <c r="C83" s="39"/>
      <c r="D83" s="39"/>
      <c r="E83" s="168" t="str">
        <f>E7</f>
        <v>Rekonstrukce vírového separátoru ul.Polenská, Jihlava</v>
      </c>
      <c r="F83" s="31"/>
      <c r="G83" s="31"/>
      <c r="H83" s="31"/>
      <c r="I83" s="39"/>
      <c r="J83" s="39"/>
      <c r="K83" s="39"/>
      <c r="L83" s="143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104</v>
      </c>
      <c r="D84" s="39"/>
      <c r="E84" s="39"/>
      <c r="F84" s="39"/>
      <c r="G84" s="39"/>
      <c r="H84" s="39"/>
      <c r="I84" s="39"/>
      <c r="J84" s="39"/>
      <c r="K84" s="39"/>
      <c r="L84" s="143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68" t="str">
        <f>E9</f>
        <v>SO02 - Zkapacitnění úseku stoky B</v>
      </c>
      <c r="F85" s="39"/>
      <c r="G85" s="39"/>
      <c r="H85" s="39"/>
      <c r="I85" s="39"/>
      <c r="J85" s="39"/>
      <c r="K85" s="39"/>
      <c r="L85" s="143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143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2" customHeight="1">
      <c r="A87" s="37"/>
      <c r="B87" s="38"/>
      <c r="C87" s="31" t="s">
        <v>21</v>
      </c>
      <c r="D87" s="39"/>
      <c r="E87" s="39"/>
      <c r="F87" s="26" t="str">
        <f>F12</f>
        <v>Jihlava</v>
      </c>
      <c r="G87" s="39"/>
      <c r="H87" s="39"/>
      <c r="I87" s="31" t="s">
        <v>23</v>
      </c>
      <c r="J87" s="71" t="str">
        <f>IF(J12="","",J12)</f>
        <v>11. 7. 2024</v>
      </c>
      <c r="K87" s="39"/>
      <c r="L87" s="143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143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25.65" customHeight="1">
      <c r="A89" s="37"/>
      <c r="B89" s="38"/>
      <c r="C89" s="31" t="s">
        <v>25</v>
      </c>
      <c r="D89" s="39"/>
      <c r="E89" s="39"/>
      <c r="F89" s="26" t="str">
        <f>E15</f>
        <v>Statutární město Jihlava</v>
      </c>
      <c r="G89" s="39"/>
      <c r="H89" s="39"/>
      <c r="I89" s="31" t="s">
        <v>31</v>
      </c>
      <c r="J89" s="35" t="str">
        <f>E21</f>
        <v>AQA-CLEAN ing.Josef Novotný</v>
      </c>
      <c r="K89" s="39"/>
      <c r="L89" s="143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15.15" customHeight="1">
      <c r="A90" s="37"/>
      <c r="B90" s="38"/>
      <c r="C90" s="31" t="s">
        <v>29</v>
      </c>
      <c r="D90" s="39"/>
      <c r="E90" s="39"/>
      <c r="F90" s="26" t="str">
        <f>IF(E18="","",E18)</f>
        <v>Vyplň údaj</v>
      </c>
      <c r="G90" s="39"/>
      <c r="H90" s="39"/>
      <c r="I90" s="31" t="s">
        <v>34</v>
      </c>
      <c r="J90" s="35" t="str">
        <f>E24</f>
        <v>Martin Lang</v>
      </c>
      <c r="K90" s="39"/>
      <c r="L90" s="143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0.32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143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11" customFormat="1" ht="29.28" customHeight="1">
      <c r="A92" s="184"/>
      <c r="B92" s="185"/>
      <c r="C92" s="186" t="s">
        <v>125</v>
      </c>
      <c r="D92" s="187" t="s">
        <v>57</v>
      </c>
      <c r="E92" s="187" t="s">
        <v>53</v>
      </c>
      <c r="F92" s="187" t="s">
        <v>54</v>
      </c>
      <c r="G92" s="187" t="s">
        <v>126</v>
      </c>
      <c r="H92" s="187" t="s">
        <v>127</v>
      </c>
      <c r="I92" s="187" t="s">
        <v>128</v>
      </c>
      <c r="J92" s="188" t="s">
        <v>110</v>
      </c>
      <c r="K92" s="189" t="s">
        <v>129</v>
      </c>
      <c r="L92" s="190"/>
      <c r="M92" s="91" t="s">
        <v>19</v>
      </c>
      <c r="N92" s="92" t="s">
        <v>42</v>
      </c>
      <c r="O92" s="92" t="s">
        <v>130</v>
      </c>
      <c r="P92" s="92" t="s">
        <v>131</v>
      </c>
      <c r="Q92" s="92" t="s">
        <v>132</v>
      </c>
      <c r="R92" s="92" t="s">
        <v>133</v>
      </c>
      <c r="S92" s="92" t="s">
        <v>134</v>
      </c>
      <c r="T92" s="93" t="s">
        <v>135</v>
      </c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</row>
    <row r="93" s="2" customFormat="1" ht="22.8" customHeight="1">
      <c r="A93" s="37"/>
      <c r="B93" s="38"/>
      <c r="C93" s="98" t="s">
        <v>136</v>
      </c>
      <c r="D93" s="39"/>
      <c r="E93" s="39"/>
      <c r="F93" s="39"/>
      <c r="G93" s="39"/>
      <c r="H93" s="39"/>
      <c r="I93" s="39"/>
      <c r="J93" s="191">
        <f>BK93</f>
        <v>0</v>
      </c>
      <c r="K93" s="39"/>
      <c r="L93" s="43"/>
      <c r="M93" s="94"/>
      <c r="N93" s="192"/>
      <c r="O93" s="95"/>
      <c r="P93" s="193">
        <f>P94+P332+P343</f>
        <v>0</v>
      </c>
      <c r="Q93" s="95"/>
      <c r="R93" s="193">
        <f>R94+R332+R343</f>
        <v>518.22499970000013</v>
      </c>
      <c r="S93" s="95"/>
      <c r="T93" s="194">
        <f>T94+T332+T343</f>
        <v>244.7646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T93" s="16" t="s">
        <v>71</v>
      </c>
      <c r="AU93" s="16" t="s">
        <v>111</v>
      </c>
      <c r="BK93" s="195">
        <f>BK94+BK332+BK343</f>
        <v>0</v>
      </c>
    </row>
    <row r="94" s="12" customFormat="1" ht="25.92" customHeight="1">
      <c r="A94" s="12"/>
      <c r="B94" s="196"/>
      <c r="C94" s="197"/>
      <c r="D94" s="198" t="s">
        <v>71</v>
      </c>
      <c r="E94" s="199" t="s">
        <v>137</v>
      </c>
      <c r="F94" s="199" t="s">
        <v>138</v>
      </c>
      <c r="G94" s="197"/>
      <c r="H94" s="197"/>
      <c r="I94" s="200"/>
      <c r="J94" s="201">
        <f>BK94</f>
        <v>0</v>
      </c>
      <c r="K94" s="197"/>
      <c r="L94" s="202"/>
      <c r="M94" s="203"/>
      <c r="N94" s="204"/>
      <c r="O94" s="204"/>
      <c r="P94" s="205">
        <f>P95+P200+P206+P225+P238+P241+P305+P316+P329</f>
        <v>0</v>
      </c>
      <c r="Q94" s="204"/>
      <c r="R94" s="205">
        <f>R95+R200+R206+R225+R238+R241+R305+R316+R329</f>
        <v>515.86273010000014</v>
      </c>
      <c r="S94" s="204"/>
      <c r="T94" s="206">
        <f>T95+T200+T206+T225+T238+T241+T305+T316+T329</f>
        <v>244.7646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7" t="s">
        <v>79</v>
      </c>
      <c r="AT94" s="208" t="s">
        <v>71</v>
      </c>
      <c r="AU94" s="208" t="s">
        <v>72</v>
      </c>
      <c r="AY94" s="207" t="s">
        <v>139</v>
      </c>
      <c r="BK94" s="209">
        <f>BK95+BK200+BK206+BK225+BK238+BK241+BK305+BK316+BK329</f>
        <v>0</v>
      </c>
    </row>
    <row r="95" s="12" customFormat="1" ht="22.8" customHeight="1">
      <c r="A95" s="12"/>
      <c r="B95" s="196"/>
      <c r="C95" s="197"/>
      <c r="D95" s="198" t="s">
        <v>71</v>
      </c>
      <c r="E95" s="210" t="s">
        <v>79</v>
      </c>
      <c r="F95" s="210" t="s">
        <v>140</v>
      </c>
      <c r="G95" s="197"/>
      <c r="H95" s="197"/>
      <c r="I95" s="200"/>
      <c r="J95" s="211">
        <f>BK95</f>
        <v>0</v>
      </c>
      <c r="K95" s="197"/>
      <c r="L95" s="202"/>
      <c r="M95" s="203"/>
      <c r="N95" s="204"/>
      <c r="O95" s="204"/>
      <c r="P95" s="205">
        <f>SUM(P96:P199)</f>
        <v>0</v>
      </c>
      <c r="Q95" s="204"/>
      <c r="R95" s="205">
        <f>SUM(R96:R199)</f>
        <v>316.89348537000006</v>
      </c>
      <c r="S95" s="204"/>
      <c r="T95" s="206">
        <f>SUM(T96:T199)</f>
        <v>157.25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7" t="s">
        <v>79</v>
      </c>
      <c r="AT95" s="208" t="s">
        <v>71</v>
      </c>
      <c r="AU95" s="208" t="s">
        <v>79</v>
      </c>
      <c r="AY95" s="207" t="s">
        <v>139</v>
      </c>
      <c r="BK95" s="209">
        <f>SUM(BK96:BK199)</f>
        <v>0</v>
      </c>
    </row>
    <row r="96" s="2" customFormat="1" ht="37.8" customHeight="1">
      <c r="A96" s="37"/>
      <c r="B96" s="38"/>
      <c r="C96" s="212" t="s">
        <v>79</v>
      </c>
      <c r="D96" s="212" t="s">
        <v>141</v>
      </c>
      <c r="E96" s="213" t="s">
        <v>600</v>
      </c>
      <c r="F96" s="214" t="s">
        <v>601</v>
      </c>
      <c r="G96" s="215" t="s">
        <v>144</v>
      </c>
      <c r="H96" s="216">
        <v>152</v>
      </c>
      <c r="I96" s="217"/>
      <c r="J96" s="218">
        <f>ROUND(I96*H96,2)</f>
        <v>0</v>
      </c>
      <c r="K96" s="219"/>
      <c r="L96" s="43"/>
      <c r="M96" s="220" t="s">
        <v>19</v>
      </c>
      <c r="N96" s="221" t="s">
        <v>43</v>
      </c>
      <c r="O96" s="83"/>
      <c r="P96" s="222">
        <f>O96*H96</f>
        <v>0</v>
      </c>
      <c r="Q96" s="222">
        <v>0</v>
      </c>
      <c r="R96" s="222">
        <f>Q96*H96</f>
        <v>0</v>
      </c>
      <c r="S96" s="222">
        <v>0.57999999999999996</v>
      </c>
      <c r="T96" s="223">
        <f>S96*H96</f>
        <v>88.159999999999997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R96" s="224" t="s">
        <v>145</v>
      </c>
      <c r="AT96" s="224" t="s">
        <v>141</v>
      </c>
      <c r="AU96" s="224" t="s">
        <v>81</v>
      </c>
      <c r="AY96" s="16" t="s">
        <v>139</v>
      </c>
      <c r="BE96" s="225">
        <f>IF(N96="základní",J96,0)</f>
        <v>0</v>
      </c>
      <c r="BF96" s="225">
        <f>IF(N96="snížená",J96,0)</f>
        <v>0</v>
      </c>
      <c r="BG96" s="225">
        <f>IF(N96="zákl. přenesená",J96,0)</f>
        <v>0</v>
      </c>
      <c r="BH96" s="225">
        <f>IF(N96="sníž. přenesená",J96,0)</f>
        <v>0</v>
      </c>
      <c r="BI96" s="225">
        <f>IF(N96="nulová",J96,0)</f>
        <v>0</v>
      </c>
      <c r="BJ96" s="16" t="s">
        <v>79</v>
      </c>
      <c r="BK96" s="225">
        <f>ROUND(I96*H96,2)</f>
        <v>0</v>
      </c>
      <c r="BL96" s="16" t="s">
        <v>145</v>
      </c>
      <c r="BM96" s="224" t="s">
        <v>602</v>
      </c>
    </row>
    <row r="97" s="2" customFormat="1">
      <c r="A97" s="37"/>
      <c r="B97" s="38"/>
      <c r="C97" s="39"/>
      <c r="D97" s="226" t="s">
        <v>147</v>
      </c>
      <c r="E97" s="39"/>
      <c r="F97" s="227" t="s">
        <v>603</v>
      </c>
      <c r="G97" s="39"/>
      <c r="H97" s="39"/>
      <c r="I97" s="228"/>
      <c r="J97" s="39"/>
      <c r="K97" s="39"/>
      <c r="L97" s="43"/>
      <c r="M97" s="229"/>
      <c r="N97" s="230"/>
      <c r="O97" s="83"/>
      <c r="P97" s="83"/>
      <c r="Q97" s="83"/>
      <c r="R97" s="83"/>
      <c r="S97" s="83"/>
      <c r="T97" s="84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T97" s="16" t="s">
        <v>147</v>
      </c>
      <c r="AU97" s="16" t="s">
        <v>81</v>
      </c>
    </row>
    <row r="98" s="2" customFormat="1" ht="33" customHeight="1">
      <c r="A98" s="37"/>
      <c r="B98" s="38"/>
      <c r="C98" s="212" t="s">
        <v>81</v>
      </c>
      <c r="D98" s="212" t="s">
        <v>141</v>
      </c>
      <c r="E98" s="213" t="s">
        <v>604</v>
      </c>
      <c r="F98" s="214" t="s">
        <v>605</v>
      </c>
      <c r="G98" s="215" t="s">
        <v>144</v>
      </c>
      <c r="H98" s="216">
        <v>152</v>
      </c>
      <c r="I98" s="217"/>
      <c r="J98" s="218">
        <f>ROUND(I98*H98,2)</f>
        <v>0</v>
      </c>
      <c r="K98" s="219"/>
      <c r="L98" s="43"/>
      <c r="M98" s="220" t="s">
        <v>19</v>
      </c>
      <c r="N98" s="221" t="s">
        <v>43</v>
      </c>
      <c r="O98" s="83"/>
      <c r="P98" s="222">
        <f>O98*H98</f>
        <v>0</v>
      </c>
      <c r="Q98" s="222">
        <v>0</v>
      </c>
      <c r="R98" s="222">
        <f>Q98*H98</f>
        <v>0</v>
      </c>
      <c r="S98" s="222">
        <v>0.22</v>
      </c>
      <c r="T98" s="223">
        <f>S98*H98</f>
        <v>33.439999999999998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224" t="s">
        <v>145</v>
      </c>
      <c r="AT98" s="224" t="s">
        <v>141</v>
      </c>
      <c r="AU98" s="224" t="s">
        <v>81</v>
      </c>
      <c r="AY98" s="16" t="s">
        <v>139</v>
      </c>
      <c r="BE98" s="225">
        <f>IF(N98="základní",J98,0)</f>
        <v>0</v>
      </c>
      <c r="BF98" s="225">
        <f>IF(N98="snížená",J98,0)</f>
        <v>0</v>
      </c>
      <c r="BG98" s="225">
        <f>IF(N98="zákl. přenesená",J98,0)</f>
        <v>0</v>
      </c>
      <c r="BH98" s="225">
        <f>IF(N98="sníž. přenesená",J98,0)</f>
        <v>0</v>
      </c>
      <c r="BI98" s="225">
        <f>IF(N98="nulová",J98,0)</f>
        <v>0</v>
      </c>
      <c r="BJ98" s="16" t="s">
        <v>79</v>
      </c>
      <c r="BK98" s="225">
        <f>ROUND(I98*H98,2)</f>
        <v>0</v>
      </c>
      <c r="BL98" s="16" t="s">
        <v>145</v>
      </c>
      <c r="BM98" s="224" t="s">
        <v>606</v>
      </c>
    </row>
    <row r="99" s="2" customFormat="1">
      <c r="A99" s="37"/>
      <c r="B99" s="38"/>
      <c r="C99" s="39"/>
      <c r="D99" s="226" t="s">
        <v>147</v>
      </c>
      <c r="E99" s="39"/>
      <c r="F99" s="227" t="s">
        <v>607</v>
      </c>
      <c r="G99" s="39"/>
      <c r="H99" s="39"/>
      <c r="I99" s="228"/>
      <c r="J99" s="39"/>
      <c r="K99" s="39"/>
      <c r="L99" s="43"/>
      <c r="M99" s="229"/>
      <c r="N99" s="230"/>
      <c r="O99" s="83"/>
      <c r="P99" s="83"/>
      <c r="Q99" s="83"/>
      <c r="R99" s="83"/>
      <c r="S99" s="83"/>
      <c r="T99" s="84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16" t="s">
        <v>147</v>
      </c>
      <c r="AU99" s="16" t="s">
        <v>81</v>
      </c>
    </row>
    <row r="100" s="2" customFormat="1" ht="24.15" customHeight="1">
      <c r="A100" s="37"/>
      <c r="B100" s="38"/>
      <c r="C100" s="212" t="s">
        <v>154</v>
      </c>
      <c r="D100" s="212" t="s">
        <v>141</v>
      </c>
      <c r="E100" s="213" t="s">
        <v>608</v>
      </c>
      <c r="F100" s="214" t="s">
        <v>609</v>
      </c>
      <c r="G100" s="215" t="s">
        <v>144</v>
      </c>
      <c r="H100" s="216">
        <v>310</v>
      </c>
      <c r="I100" s="217"/>
      <c r="J100" s="218">
        <f>ROUND(I100*H100,2)</f>
        <v>0</v>
      </c>
      <c r="K100" s="219"/>
      <c r="L100" s="43"/>
      <c r="M100" s="220" t="s">
        <v>19</v>
      </c>
      <c r="N100" s="221" t="s">
        <v>43</v>
      </c>
      <c r="O100" s="83"/>
      <c r="P100" s="222">
        <f>O100*H100</f>
        <v>0</v>
      </c>
      <c r="Q100" s="222">
        <v>5.0000000000000002E-05</v>
      </c>
      <c r="R100" s="222">
        <f>Q100*H100</f>
        <v>0.0155</v>
      </c>
      <c r="S100" s="222">
        <v>0.11500000000000001</v>
      </c>
      <c r="T100" s="223">
        <f>S100*H100</f>
        <v>35.649999999999999</v>
      </c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R100" s="224" t="s">
        <v>145</v>
      </c>
      <c r="AT100" s="224" t="s">
        <v>141</v>
      </c>
      <c r="AU100" s="224" t="s">
        <v>81</v>
      </c>
      <c r="AY100" s="16" t="s">
        <v>139</v>
      </c>
      <c r="BE100" s="225">
        <f>IF(N100="základní",J100,0)</f>
        <v>0</v>
      </c>
      <c r="BF100" s="225">
        <f>IF(N100="snížená",J100,0)</f>
        <v>0</v>
      </c>
      <c r="BG100" s="225">
        <f>IF(N100="zákl. přenesená",J100,0)</f>
        <v>0</v>
      </c>
      <c r="BH100" s="225">
        <f>IF(N100="sníž. přenesená",J100,0)</f>
        <v>0</v>
      </c>
      <c r="BI100" s="225">
        <f>IF(N100="nulová",J100,0)</f>
        <v>0</v>
      </c>
      <c r="BJ100" s="16" t="s">
        <v>79</v>
      </c>
      <c r="BK100" s="225">
        <f>ROUND(I100*H100,2)</f>
        <v>0</v>
      </c>
      <c r="BL100" s="16" t="s">
        <v>145</v>
      </c>
      <c r="BM100" s="224" t="s">
        <v>610</v>
      </c>
    </row>
    <row r="101" s="2" customFormat="1">
      <c r="A101" s="37"/>
      <c r="B101" s="38"/>
      <c r="C101" s="39"/>
      <c r="D101" s="226" t="s">
        <v>147</v>
      </c>
      <c r="E101" s="39"/>
      <c r="F101" s="227" t="s">
        <v>611</v>
      </c>
      <c r="G101" s="39"/>
      <c r="H101" s="39"/>
      <c r="I101" s="228"/>
      <c r="J101" s="39"/>
      <c r="K101" s="39"/>
      <c r="L101" s="43"/>
      <c r="M101" s="229"/>
      <c r="N101" s="230"/>
      <c r="O101" s="83"/>
      <c r="P101" s="83"/>
      <c r="Q101" s="83"/>
      <c r="R101" s="83"/>
      <c r="S101" s="83"/>
      <c r="T101" s="84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T101" s="16" t="s">
        <v>147</v>
      </c>
      <c r="AU101" s="16" t="s">
        <v>81</v>
      </c>
    </row>
    <row r="102" s="2" customFormat="1" ht="49.05" customHeight="1">
      <c r="A102" s="37"/>
      <c r="B102" s="38"/>
      <c r="C102" s="212" t="s">
        <v>145</v>
      </c>
      <c r="D102" s="212" t="s">
        <v>141</v>
      </c>
      <c r="E102" s="213" t="s">
        <v>612</v>
      </c>
      <c r="F102" s="214" t="s">
        <v>613</v>
      </c>
      <c r="G102" s="215" t="s">
        <v>323</v>
      </c>
      <c r="H102" s="216">
        <v>12</v>
      </c>
      <c r="I102" s="217"/>
      <c r="J102" s="218">
        <f>ROUND(I102*H102,2)</f>
        <v>0</v>
      </c>
      <c r="K102" s="219"/>
      <c r="L102" s="43"/>
      <c r="M102" s="220" t="s">
        <v>19</v>
      </c>
      <c r="N102" s="221" t="s">
        <v>43</v>
      </c>
      <c r="O102" s="83"/>
      <c r="P102" s="222">
        <f>O102*H102</f>
        <v>0</v>
      </c>
      <c r="Q102" s="222">
        <v>0.036900000000000002</v>
      </c>
      <c r="R102" s="222">
        <f>Q102*H102</f>
        <v>0.44280000000000003</v>
      </c>
      <c r="S102" s="222">
        <v>0</v>
      </c>
      <c r="T102" s="223">
        <f>S102*H102</f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224" t="s">
        <v>145</v>
      </c>
      <c r="AT102" s="224" t="s">
        <v>141</v>
      </c>
      <c r="AU102" s="224" t="s">
        <v>81</v>
      </c>
      <c r="AY102" s="16" t="s">
        <v>139</v>
      </c>
      <c r="BE102" s="225">
        <f>IF(N102="základní",J102,0)</f>
        <v>0</v>
      </c>
      <c r="BF102" s="225">
        <f>IF(N102="snížená",J102,0)</f>
        <v>0</v>
      </c>
      <c r="BG102" s="225">
        <f>IF(N102="zákl. přenesená",J102,0)</f>
        <v>0</v>
      </c>
      <c r="BH102" s="225">
        <f>IF(N102="sníž. přenesená",J102,0)</f>
        <v>0</v>
      </c>
      <c r="BI102" s="225">
        <f>IF(N102="nulová",J102,0)</f>
        <v>0</v>
      </c>
      <c r="BJ102" s="16" t="s">
        <v>79</v>
      </c>
      <c r="BK102" s="225">
        <f>ROUND(I102*H102,2)</f>
        <v>0</v>
      </c>
      <c r="BL102" s="16" t="s">
        <v>145</v>
      </c>
      <c r="BM102" s="224" t="s">
        <v>614</v>
      </c>
    </row>
    <row r="103" s="2" customFormat="1">
      <c r="A103" s="37"/>
      <c r="B103" s="38"/>
      <c r="C103" s="39"/>
      <c r="D103" s="226" t="s">
        <v>147</v>
      </c>
      <c r="E103" s="39"/>
      <c r="F103" s="227" t="s">
        <v>615</v>
      </c>
      <c r="G103" s="39"/>
      <c r="H103" s="39"/>
      <c r="I103" s="228"/>
      <c r="J103" s="39"/>
      <c r="K103" s="39"/>
      <c r="L103" s="43"/>
      <c r="M103" s="229"/>
      <c r="N103" s="230"/>
      <c r="O103" s="83"/>
      <c r="P103" s="83"/>
      <c r="Q103" s="83"/>
      <c r="R103" s="83"/>
      <c r="S103" s="83"/>
      <c r="T103" s="84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T103" s="16" t="s">
        <v>147</v>
      </c>
      <c r="AU103" s="16" t="s">
        <v>81</v>
      </c>
    </row>
    <row r="104" s="2" customFormat="1" ht="49.05" customHeight="1">
      <c r="A104" s="37"/>
      <c r="B104" s="38"/>
      <c r="C104" s="212" t="s">
        <v>163</v>
      </c>
      <c r="D104" s="212" t="s">
        <v>141</v>
      </c>
      <c r="E104" s="213" t="s">
        <v>616</v>
      </c>
      <c r="F104" s="214" t="s">
        <v>617</v>
      </c>
      <c r="G104" s="215" t="s">
        <v>323</v>
      </c>
      <c r="H104" s="216">
        <v>4</v>
      </c>
      <c r="I104" s="217"/>
      <c r="J104" s="218">
        <f>ROUND(I104*H104,2)</f>
        <v>0</v>
      </c>
      <c r="K104" s="219"/>
      <c r="L104" s="43"/>
      <c r="M104" s="220" t="s">
        <v>19</v>
      </c>
      <c r="N104" s="221" t="s">
        <v>43</v>
      </c>
      <c r="O104" s="83"/>
      <c r="P104" s="222">
        <f>O104*H104</f>
        <v>0</v>
      </c>
      <c r="Q104" s="222">
        <v>0.01269</v>
      </c>
      <c r="R104" s="222">
        <f>Q104*H104</f>
        <v>0.05076</v>
      </c>
      <c r="S104" s="222">
        <v>0</v>
      </c>
      <c r="T104" s="223">
        <f>S104*H104</f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224" t="s">
        <v>145</v>
      </c>
      <c r="AT104" s="224" t="s">
        <v>141</v>
      </c>
      <c r="AU104" s="224" t="s">
        <v>81</v>
      </c>
      <c r="AY104" s="16" t="s">
        <v>139</v>
      </c>
      <c r="BE104" s="225">
        <f>IF(N104="základní",J104,0)</f>
        <v>0</v>
      </c>
      <c r="BF104" s="225">
        <f>IF(N104="snížená",J104,0)</f>
        <v>0</v>
      </c>
      <c r="BG104" s="225">
        <f>IF(N104="zákl. přenesená",J104,0)</f>
        <v>0</v>
      </c>
      <c r="BH104" s="225">
        <f>IF(N104="sníž. přenesená",J104,0)</f>
        <v>0</v>
      </c>
      <c r="BI104" s="225">
        <f>IF(N104="nulová",J104,0)</f>
        <v>0</v>
      </c>
      <c r="BJ104" s="16" t="s">
        <v>79</v>
      </c>
      <c r="BK104" s="225">
        <f>ROUND(I104*H104,2)</f>
        <v>0</v>
      </c>
      <c r="BL104" s="16" t="s">
        <v>145</v>
      </c>
      <c r="BM104" s="224" t="s">
        <v>618</v>
      </c>
    </row>
    <row r="105" s="2" customFormat="1">
      <c r="A105" s="37"/>
      <c r="B105" s="38"/>
      <c r="C105" s="39"/>
      <c r="D105" s="226" t="s">
        <v>147</v>
      </c>
      <c r="E105" s="39"/>
      <c r="F105" s="227" t="s">
        <v>619</v>
      </c>
      <c r="G105" s="39"/>
      <c r="H105" s="39"/>
      <c r="I105" s="228"/>
      <c r="J105" s="39"/>
      <c r="K105" s="39"/>
      <c r="L105" s="43"/>
      <c r="M105" s="229"/>
      <c r="N105" s="230"/>
      <c r="O105" s="83"/>
      <c r="P105" s="83"/>
      <c r="Q105" s="83"/>
      <c r="R105" s="83"/>
      <c r="S105" s="83"/>
      <c r="T105" s="84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T105" s="16" t="s">
        <v>147</v>
      </c>
      <c r="AU105" s="16" t="s">
        <v>81</v>
      </c>
    </row>
    <row r="106" s="2" customFormat="1" ht="49.05" customHeight="1">
      <c r="A106" s="37"/>
      <c r="B106" s="38"/>
      <c r="C106" s="212" t="s">
        <v>168</v>
      </c>
      <c r="D106" s="212" t="s">
        <v>141</v>
      </c>
      <c r="E106" s="213" t="s">
        <v>620</v>
      </c>
      <c r="F106" s="214" t="s">
        <v>621</v>
      </c>
      <c r="G106" s="215" t="s">
        <v>323</v>
      </c>
      <c r="H106" s="216">
        <v>16</v>
      </c>
      <c r="I106" s="217"/>
      <c r="J106" s="218">
        <f>ROUND(I106*H106,2)</f>
        <v>0</v>
      </c>
      <c r="K106" s="219"/>
      <c r="L106" s="43"/>
      <c r="M106" s="220" t="s">
        <v>19</v>
      </c>
      <c r="N106" s="221" t="s">
        <v>43</v>
      </c>
      <c r="O106" s="83"/>
      <c r="P106" s="222">
        <f>O106*H106</f>
        <v>0</v>
      </c>
      <c r="Q106" s="222">
        <v>0.036900000000000002</v>
      </c>
      <c r="R106" s="222">
        <f>Q106*H106</f>
        <v>0.59040000000000004</v>
      </c>
      <c r="S106" s="222">
        <v>0</v>
      </c>
      <c r="T106" s="223">
        <f>S106*H106</f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224" t="s">
        <v>145</v>
      </c>
      <c r="AT106" s="224" t="s">
        <v>141</v>
      </c>
      <c r="AU106" s="224" t="s">
        <v>81</v>
      </c>
      <c r="AY106" s="16" t="s">
        <v>139</v>
      </c>
      <c r="BE106" s="225">
        <f>IF(N106="základní",J106,0)</f>
        <v>0</v>
      </c>
      <c r="BF106" s="225">
        <f>IF(N106="snížená",J106,0)</f>
        <v>0</v>
      </c>
      <c r="BG106" s="225">
        <f>IF(N106="zákl. přenesená",J106,0)</f>
        <v>0</v>
      </c>
      <c r="BH106" s="225">
        <f>IF(N106="sníž. přenesená",J106,0)</f>
        <v>0</v>
      </c>
      <c r="BI106" s="225">
        <f>IF(N106="nulová",J106,0)</f>
        <v>0</v>
      </c>
      <c r="BJ106" s="16" t="s">
        <v>79</v>
      </c>
      <c r="BK106" s="225">
        <f>ROUND(I106*H106,2)</f>
        <v>0</v>
      </c>
      <c r="BL106" s="16" t="s">
        <v>145</v>
      </c>
      <c r="BM106" s="224" t="s">
        <v>622</v>
      </c>
    </row>
    <row r="107" s="2" customFormat="1">
      <c r="A107" s="37"/>
      <c r="B107" s="38"/>
      <c r="C107" s="39"/>
      <c r="D107" s="226" t="s">
        <v>147</v>
      </c>
      <c r="E107" s="39"/>
      <c r="F107" s="227" t="s">
        <v>623</v>
      </c>
      <c r="G107" s="39"/>
      <c r="H107" s="39"/>
      <c r="I107" s="228"/>
      <c r="J107" s="39"/>
      <c r="K107" s="39"/>
      <c r="L107" s="43"/>
      <c r="M107" s="229"/>
      <c r="N107" s="230"/>
      <c r="O107" s="83"/>
      <c r="P107" s="83"/>
      <c r="Q107" s="83"/>
      <c r="R107" s="83"/>
      <c r="S107" s="83"/>
      <c r="T107" s="84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T107" s="16" t="s">
        <v>147</v>
      </c>
      <c r="AU107" s="16" t="s">
        <v>81</v>
      </c>
    </row>
    <row r="108" s="2" customFormat="1" ht="16.5" customHeight="1">
      <c r="A108" s="37"/>
      <c r="B108" s="38"/>
      <c r="C108" s="212" t="s">
        <v>173</v>
      </c>
      <c r="D108" s="212" t="s">
        <v>141</v>
      </c>
      <c r="E108" s="213" t="s">
        <v>624</v>
      </c>
      <c r="F108" s="214" t="s">
        <v>625</v>
      </c>
      <c r="G108" s="215" t="s">
        <v>144</v>
      </c>
      <c r="H108" s="216">
        <v>120</v>
      </c>
      <c r="I108" s="217"/>
      <c r="J108" s="218">
        <f>ROUND(I108*H108,2)</f>
        <v>0</v>
      </c>
      <c r="K108" s="219"/>
      <c r="L108" s="43"/>
      <c r="M108" s="220" t="s">
        <v>19</v>
      </c>
      <c r="N108" s="221" t="s">
        <v>43</v>
      </c>
      <c r="O108" s="83"/>
      <c r="P108" s="222">
        <f>O108*H108</f>
        <v>0</v>
      </c>
      <c r="Q108" s="222">
        <v>0</v>
      </c>
      <c r="R108" s="222">
        <f>Q108*H108</f>
        <v>0</v>
      </c>
      <c r="S108" s="222">
        <v>0</v>
      </c>
      <c r="T108" s="223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224" t="s">
        <v>145</v>
      </c>
      <c r="AT108" s="224" t="s">
        <v>141</v>
      </c>
      <c r="AU108" s="224" t="s">
        <v>81</v>
      </c>
      <c r="AY108" s="16" t="s">
        <v>139</v>
      </c>
      <c r="BE108" s="225">
        <f>IF(N108="základní",J108,0)</f>
        <v>0</v>
      </c>
      <c r="BF108" s="225">
        <f>IF(N108="snížená",J108,0)</f>
        <v>0</v>
      </c>
      <c r="BG108" s="225">
        <f>IF(N108="zákl. přenesená",J108,0)</f>
        <v>0</v>
      </c>
      <c r="BH108" s="225">
        <f>IF(N108="sníž. přenesená",J108,0)</f>
        <v>0</v>
      </c>
      <c r="BI108" s="225">
        <f>IF(N108="nulová",J108,0)</f>
        <v>0</v>
      </c>
      <c r="BJ108" s="16" t="s">
        <v>79</v>
      </c>
      <c r="BK108" s="225">
        <f>ROUND(I108*H108,2)</f>
        <v>0</v>
      </c>
      <c r="BL108" s="16" t="s">
        <v>145</v>
      </c>
      <c r="BM108" s="224" t="s">
        <v>626</v>
      </c>
    </row>
    <row r="109" s="2" customFormat="1">
      <c r="A109" s="37"/>
      <c r="B109" s="38"/>
      <c r="C109" s="39"/>
      <c r="D109" s="226" t="s">
        <v>147</v>
      </c>
      <c r="E109" s="39"/>
      <c r="F109" s="227" t="s">
        <v>627</v>
      </c>
      <c r="G109" s="39"/>
      <c r="H109" s="39"/>
      <c r="I109" s="228"/>
      <c r="J109" s="39"/>
      <c r="K109" s="39"/>
      <c r="L109" s="43"/>
      <c r="M109" s="229"/>
      <c r="N109" s="230"/>
      <c r="O109" s="83"/>
      <c r="P109" s="83"/>
      <c r="Q109" s="83"/>
      <c r="R109" s="83"/>
      <c r="S109" s="83"/>
      <c r="T109" s="84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T109" s="16" t="s">
        <v>147</v>
      </c>
      <c r="AU109" s="16" t="s">
        <v>81</v>
      </c>
    </row>
    <row r="110" s="2" customFormat="1" ht="24.15" customHeight="1">
      <c r="A110" s="37"/>
      <c r="B110" s="38"/>
      <c r="C110" s="212" t="s">
        <v>178</v>
      </c>
      <c r="D110" s="212" t="s">
        <v>141</v>
      </c>
      <c r="E110" s="213" t="s">
        <v>628</v>
      </c>
      <c r="F110" s="214" t="s">
        <v>629</v>
      </c>
      <c r="G110" s="215" t="s">
        <v>151</v>
      </c>
      <c r="H110" s="216">
        <v>9.2479999999999993</v>
      </c>
      <c r="I110" s="217"/>
      <c r="J110" s="218">
        <f>ROUND(I110*H110,2)</f>
        <v>0</v>
      </c>
      <c r="K110" s="219"/>
      <c r="L110" s="43"/>
      <c r="M110" s="220" t="s">
        <v>19</v>
      </c>
      <c r="N110" s="221" t="s">
        <v>43</v>
      </c>
      <c r="O110" s="83"/>
      <c r="P110" s="222">
        <f>O110*H110</f>
        <v>0</v>
      </c>
      <c r="Q110" s="222">
        <v>0</v>
      </c>
      <c r="R110" s="222">
        <f>Q110*H110</f>
        <v>0</v>
      </c>
      <c r="S110" s="222">
        <v>0</v>
      </c>
      <c r="T110" s="223">
        <f>S110*H110</f>
        <v>0</v>
      </c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R110" s="224" t="s">
        <v>145</v>
      </c>
      <c r="AT110" s="224" t="s">
        <v>141</v>
      </c>
      <c r="AU110" s="224" t="s">
        <v>81</v>
      </c>
      <c r="AY110" s="16" t="s">
        <v>139</v>
      </c>
      <c r="BE110" s="225">
        <f>IF(N110="základní",J110,0)</f>
        <v>0</v>
      </c>
      <c r="BF110" s="225">
        <f>IF(N110="snížená",J110,0)</f>
        <v>0</v>
      </c>
      <c r="BG110" s="225">
        <f>IF(N110="zákl. přenesená",J110,0)</f>
        <v>0</v>
      </c>
      <c r="BH110" s="225">
        <f>IF(N110="sníž. přenesená",J110,0)</f>
        <v>0</v>
      </c>
      <c r="BI110" s="225">
        <f>IF(N110="nulová",J110,0)</f>
        <v>0</v>
      </c>
      <c r="BJ110" s="16" t="s">
        <v>79</v>
      </c>
      <c r="BK110" s="225">
        <f>ROUND(I110*H110,2)</f>
        <v>0</v>
      </c>
      <c r="BL110" s="16" t="s">
        <v>145</v>
      </c>
      <c r="BM110" s="224" t="s">
        <v>630</v>
      </c>
    </row>
    <row r="111" s="2" customFormat="1">
      <c r="A111" s="37"/>
      <c r="B111" s="38"/>
      <c r="C111" s="39"/>
      <c r="D111" s="226" t="s">
        <v>147</v>
      </c>
      <c r="E111" s="39"/>
      <c r="F111" s="227" t="s">
        <v>631</v>
      </c>
      <c r="G111" s="39"/>
      <c r="H111" s="39"/>
      <c r="I111" s="228"/>
      <c r="J111" s="39"/>
      <c r="K111" s="39"/>
      <c r="L111" s="43"/>
      <c r="M111" s="229"/>
      <c r="N111" s="230"/>
      <c r="O111" s="83"/>
      <c r="P111" s="83"/>
      <c r="Q111" s="83"/>
      <c r="R111" s="83"/>
      <c r="S111" s="83"/>
      <c r="T111" s="84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T111" s="16" t="s">
        <v>147</v>
      </c>
      <c r="AU111" s="16" t="s">
        <v>81</v>
      </c>
    </row>
    <row r="112" s="2" customFormat="1" ht="24.15" customHeight="1">
      <c r="A112" s="37"/>
      <c r="B112" s="38"/>
      <c r="C112" s="212" t="s">
        <v>183</v>
      </c>
      <c r="D112" s="212" t="s">
        <v>141</v>
      </c>
      <c r="E112" s="213" t="s">
        <v>632</v>
      </c>
      <c r="F112" s="214" t="s">
        <v>633</v>
      </c>
      <c r="G112" s="215" t="s">
        <v>151</v>
      </c>
      <c r="H112" s="216">
        <v>27.744</v>
      </c>
      <c r="I112" s="217"/>
      <c r="J112" s="218">
        <f>ROUND(I112*H112,2)</f>
        <v>0</v>
      </c>
      <c r="K112" s="219"/>
      <c r="L112" s="43"/>
      <c r="M112" s="220" t="s">
        <v>19</v>
      </c>
      <c r="N112" s="221" t="s">
        <v>43</v>
      </c>
      <c r="O112" s="83"/>
      <c r="P112" s="222">
        <f>O112*H112</f>
        <v>0</v>
      </c>
      <c r="Q112" s="222">
        <v>0</v>
      </c>
      <c r="R112" s="222">
        <f>Q112*H112</f>
        <v>0</v>
      </c>
      <c r="S112" s="222">
        <v>0</v>
      </c>
      <c r="T112" s="223">
        <f>S112*H112</f>
        <v>0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224" t="s">
        <v>145</v>
      </c>
      <c r="AT112" s="224" t="s">
        <v>141</v>
      </c>
      <c r="AU112" s="224" t="s">
        <v>81</v>
      </c>
      <c r="AY112" s="16" t="s">
        <v>139</v>
      </c>
      <c r="BE112" s="225">
        <f>IF(N112="základní",J112,0)</f>
        <v>0</v>
      </c>
      <c r="BF112" s="225">
        <f>IF(N112="snížená",J112,0)</f>
        <v>0</v>
      </c>
      <c r="BG112" s="225">
        <f>IF(N112="zákl. přenesená",J112,0)</f>
        <v>0</v>
      </c>
      <c r="BH112" s="225">
        <f>IF(N112="sníž. přenesená",J112,0)</f>
        <v>0</v>
      </c>
      <c r="BI112" s="225">
        <f>IF(N112="nulová",J112,0)</f>
        <v>0</v>
      </c>
      <c r="BJ112" s="16" t="s">
        <v>79</v>
      </c>
      <c r="BK112" s="225">
        <f>ROUND(I112*H112,2)</f>
        <v>0</v>
      </c>
      <c r="BL112" s="16" t="s">
        <v>145</v>
      </c>
      <c r="BM112" s="224" t="s">
        <v>634</v>
      </c>
    </row>
    <row r="113" s="2" customFormat="1">
      <c r="A113" s="37"/>
      <c r="B113" s="38"/>
      <c r="C113" s="39"/>
      <c r="D113" s="226" t="s">
        <v>147</v>
      </c>
      <c r="E113" s="39"/>
      <c r="F113" s="227" t="s">
        <v>635</v>
      </c>
      <c r="G113" s="39"/>
      <c r="H113" s="39"/>
      <c r="I113" s="228"/>
      <c r="J113" s="39"/>
      <c r="K113" s="39"/>
      <c r="L113" s="43"/>
      <c r="M113" s="229"/>
      <c r="N113" s="230"/>
      <c r="O113" s="83"/>
      <c r="P113" s="83"/>
      <c r="Q113" s="83"/>
      <c r="R113" s="83"/>
      <c r="S113" s="83"/>
      <c r="T113" s="84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T113" s="16" t="s">
        <v>147</v>
      </c>
      <c r="AU113" s="16" t="s">
        <v>81</v>
      </c>
    </row>
    <row r="114" s="2" customFormat="1" ht="24.15" customHeight="1">
      <c r="A114" s="37"/>
      <c r="B114" s="38"/>
      <c r="C114" s="212" t="s">
        <v>188</v>
      </c>
      <c r="D114" s="212" t="s">
        <v>141</v>
      </c>
      <c r="E114" s="213" t="s">
        <v>636</v>
      </c>
      <c r="F114" s="214" t="s">
        <v>637</v>
      </c>
      <c r="G114" s="215" t="s">
        <v>151</v>
      </c>
      <c r="H114" s="216">
        <v>4.6239999999999997</v>
      </c>
      <c r="I114" s="217"/>
      <c r="J114" s="218">
        <f>ROUND(I114*H114,2)</f>
        <v>0</v>
      </c>
      <c r="K114" s="219"/>
      <c r="L114" s="43"/>
      <c r="M114" s="220" t="s">
        <v>19</v>
      </c>
      <c r="N114" s="221" t="s">
        <v>43</v>
      </c>
      <c r="O114" s="83"/>
      <c r="P114" s="222">
        <f>O114*H114</f>
        <v>0</v>
      </c>
      <c r="Q114" s="222">
        <v>0</v>
      </c>
      <c r="R114" s="222">
        <f>Q114*H114</f>
        <v>0</v>
      </c>
      <c r="S114" s="222">
        <v>0</v>
      </c>
      <c r="T114" s="223">
        <f>S114*H114</f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224" t="s">
        <v>145</v>
      </c>
      <c r="AT114" s="224" t="s">
        <v>141</v>
      </c>
      <c r="AU114" s="224" t="s">
        <v>81</v>
      </c>
      <c r="AY114" s="16" t="s">
        <v>139</v>
      </c>
      <c r="BE114" s="225">
        <f>IF(N114="základní",J114,0)</f>
        <v>0</v>
      </c>
      <c r="BF114" s="225">
        <f>IF(N114="snížená",J114,0)</f>
        <v>0</v>
      </c>
      <c r="BG114" s="225">
        <f>IF(N114="zákl. přenesená",J114,0)</f>
        <v>0</v>
      </c>
      <c r="BH114" s="225">
        <f>IF(N114="sníž. přenesená",J114,0)</f>
        <v>0</v>
      </c>
      <c r="BI114" s="225">
        <f>IF(N114="nulová",J114,0)</f>
        <v>0</v>
      </c>
      <c r="BJ114" s="16" t="s">
        <v>79</v>
      </c>
      <c r="BK114" s="225">
        <f>ROUND(I114*H114,2)</f>
        <v>0</v>
      </c>
      <c r="BL114" s="16" t="s">
        <v>145</v>
      </c>
      <c r="BM114" s="224" t="s">
        <v>638</v>
      </c>
    </row>
    <row r="115" s="2" customFormat="1">
      <c r="A115" s="37"/>
      <c r="B115" s="38"/>
      <c r="C115" s="39"/>
      <c r="D115" s="226" t="s">
        <v>147</v>
      </c>
      <c r="E115" s="39"/>
      <c r="F115" s="227" t="s">
        <v>639</v>
      </c>
      <c r="G115" s="39"/>
      <c r="H115" s="39"/>
      <c r="I115" s="228"/>
      <c r="J115" s="39"/>
      <c r="K115" s="39"/>
      <c r="L115" s="43"/>
      <c r="M115" s="229"/>
      <c r="N115" s="230"/>
      <c r="O115" s="83"/>
      <c r="P115" s="83"/>
      <c r="Q115" s="83"/>
      <c r="R115" s="83"/>
      <c r="S115" s="83"/>
      <c r="T115" s="84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T115" s="16" t="s">
        <v>147</v>
      </c>
      <c r="AU115" s="16" t="s">
        <v>81</v>
      </c>
    </row>
    <row r="116" s="2" customFormat="1" ht="24.15" customHeight="1">
      <c r="A116" s="37"/>
      <c r="B116" s="38"/>
      <c r="C116" s="212" t="s">
        <v>193</v>
      </c>
      <c r="D116" s="212" t="s">
        <v>141</v>
      </c>
      <c r="E116" s="213" t="s">
        <v>640</v>
      </c>
      <c r="F116" s="214" t="s">
        <v>641</v>
      </c>
      <c r="G116" s="215" t="s">
        <v>151</v>
      </c>
      <c r="H116" s="216">
        <v>4.6239999999999997</v>
      </c>
      <c r="I116" s="217"/>
      <c r="J116" s="218">
        <f>ROUND(I116*H116,2)</f>
        <v>0</v>
      </c>
      <c r="K116" s="219"/>
      <c r="L116" s="43"/>
      <c r="M116" s="220" t="s">
        <v>19</v>
      </c>
      <c r="N116" s="221" t="s">
        <v>43</v>
      </c>
      <c r="O116" s="83"/>
      <c r="P116" s="222">
        <f>O116*H116</f>
        <v>0</v>
      </c>
      <c r="Q116" s="222">
        <v>0</v>
      </c>
      <c r="R116" s="222">
        <f>Q116*H116</f>
        <v>0</v>
      </c>
      <c r="S116" s="222">
        <v>0</v>
      </c>
      <c r="T116" s="223">
        <f>S116*H116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R116" s="224" t="s">
        <v>145</v>
      </c>
      <c r="AT116" s="224" t="s">
        <v>141</v>
      </c>
      <c r="AU116" s="224" t="s">
        <v>81</v>
      </c>
      <c r="AY116" s="16" t="s">
        <v>139</v>
      </c>
      <c r="BE116" s="225">
        <f>IF(N116="základní",J116,0)</f>
        <v>0</v>
      </c>
      <c r="BF116" s="225">
        <f>IF(N116="snížená",J116,0)</f>
        <v>0</v>
      </c>
      <c r="BG116" s="225">
        <f>IF(N116="zákl. přenesená",J116,0)</f>
        <v>0</v>
      </c>
      <c r="BH116" s="225">
        <f>IF(N116="sníž. přenesená",J116,0)</f>
        <v>0</v>
      </c>
      <c r="BI116" s="225">
        <f>IF(N116="nulová",J116,0)</f>
        <v>0</v>
      </c>
      <c r="BJ116" s="16" t="s">
        <v>79</v>
      </c>
      <c r="BK116" s="225">
        <f>ROUND(I116*H116,2)</f>
        <v>0</v>
      </c>
      <c r="BL116" s="16" t="s">
        <v>145</v>
      </c>
      <c r="BM116" s="224" t="s">
        <v>642</v>
      </c>
    </row>
    <row r="117" s="2" customFormat="1">
      <c r="A117" s="37"/>
      <c r="B117" s="38"/>
      <c r="C117" s="39"/>
      <c r="D117" s="226" t="s">
        <v>147</v>
      </c>
      <c r="E117" s="39"/>
      <c r="F117" s="227" t="s">
        <v>643</v>
      </c>
      <c r="G117" s="39"/>
      <c r="H117" s="39"/>
      <c r="I117" s="228"/>
      <c r="J117" s="39"/>
      <c r="K117" s="39"/>
      <c r="L117" s="43"/>
      <c r="M117" s="229"/>
      <c r="N117" s="230"/>
      <c r="O117" s="83"/>
      <c r="P117" s="83"/>
      <c r="Q117" s="83"/>
      <c r="R117" s="83"/>
      <c r="S117" s="83"/>
      <c r="T117" s="84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6" t="s">
        <v>147</v>
      </c>
      <c r="AU117" s="16" t="s">
        <v>81</v>
      </c>
    </row>
    <row r="118" s="2" customFormat="1" ht="24.15" customHeight="1">
      <c r="A118" s="37"/>
      <c r="B118" s="38"/>
      <c r="C118" s="212" t="s">
        <v>8</v>
      </c>
      <c r="D118" s="212" t="s">
        <v>141</v>
      </c>
      <c r="E118" s="213" t="s">
        <v>644</v>
      </c>
      <c r="F118" s="214" t="s">
        <v>645</v>
      </c>
      <c r="G118" s="215" t="s">
        <v>151</v>
      </c>
      <c r="H118" s="216">
        <v>30.736999999999998</v>
      </c>
      <c r="I118" s="217"/>
      <c r="J118" s="218">
        <f>ROUND(I118*H118,2)</f>
        <v>0</v>
      </c>
      <c r="K118" s="219"/>
      <c r="L118" s="43"/>
      <c r="M118" s="220" t="s">
        <v>19</v>
      </c>
      <c r="N118" s="221" t="s">
        <v>43</v>
      </c>
      <c r="O118" s="83"/>
      <c r="P118" s="222">
        <f>O118*H118</f>
        <v>0</v>
      </c>
      <c r="Q118" s="222">
        <v>0</v>
      </c>
      <c r="R118" s="222">
        <f>Q118*H118</f>
        <v>0</v>
      </c>
      <c r="S118" s="222">
        <v>0</v>
      </c>
      <c r="T118" s="223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224" t="s">
        <v>145</v>
      </c>
      <c r="AT118" s="224" t="s">
        <v>141</v>
      </c>
      <c r="AU118" s="224" t="s">
        <v>81</v>
      </c>
      <c r="AY118" s="16" t="s">
        <v>139</v>
      </c>
      <c r="BE118" s="225">
        <f>IF(N118="základní",J118,0)</f>
        <v>0</v>
      </c>
      <c r="BF118" s="225">
        <f>IF(N118="snížená",J118,0)</f>
        <v>0</v>
      </c>
      <c r="BG118" s="225">
        <f>IF(N118="zákl. přenesená",J118,0)</f>
        <v>0</v>
      </c>
      <c r="BH118" s="225">
        <f>IF(N118="sníž. přenesená",J118,0)</f>
        <v>0</v>
      </c>
      <c r="BI118" s="225">
        <f>IF(N118="nulová",J118,0)</f>
        <v>0</v>
      </c>
      <c r="BJ118" s="16" t="s">
        <v>79</v>
      </c>
      <c r="BK118" s="225">
        <f>ROUND(I118*H118,2)</f>
        <v>0</v>
      </c>
      <c r="BL118" s="16" t="s">
        <v>145</v>
      </c>
      <c r="BM118" s="224" t="s">
        <v>646</v>
      </c>
    </row>
    <row r="119" s="2" customFormat="1">
      <c r="A119" s="37"/>
      <c r="B119" s="38"/>
      <c r="C119" s="39"/>
      <c r="D119" s="226" t="s">
        <v>147</v>
      </c>
      <c r="E119" s="39"/>
      <c r="F119" s="227" t="s">
        <v>647</v>
      </c>
      <c r="G119" s="39"/>
      <c r="H119" s="39"/>
      <c r="I119" s="228"/>
      <c r="J119" s="39"/>
      <c r="K119" s="39"/>
      <c r="L119" s="43"/>
      <c r="M119" s="229"/>
      <c r="N119" s="230"/>
      <c r="O119" s="83"/>
      <c r="P119" s="83"/>
      <c r="Q119" s="83"/>
      <c r="R119" s="83"/>
      <c r="S119" s="83"/>
      <c r="T119" s="84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6" t="s">
        <v>147</v>
      </c>
      <c r="AU119" s="16" t="s">
        <v>81</v>
      </c>
    </row>
    <row r="120" s="2" customFormat="1" ht="24.15" customHeight="1">
      <c r="A120" s="37"/>
      <c r="B120" s="38"/>
      <c r="C120" s="212" t="s">
        <v>202</v>
      </c>
      <c r="D120" s="212" t="s">
        <v>141</v>
      </c>
      <c r="E120" s="213" t="s">
        <v>648</v>
      </c>
      <c r="F120" s="214" t="s">
        <v>649</v>
      </c>
      <c r="G120" s="215" t="s">
        <v>151</v>
      </c>
      <c r="H120" s="216">
        <v>69.837999999999994</v>
      </c>
      <c r="I120" s="217"/>
      <c r="J120" s="218">
        <f>ROUND(I120*H120,2)</f>
        <v>0</v>
      </c>
      <c r="K120" s="219"/>
      <c r="L120" s="43"/>
      <c r="M120" s="220" t="s">
        <v>19</v>
      </c>
      <c r="N120" s="221" t="s">
        <v>43</v>
      </c>
      <c r="O120" s="83"/>
      <c r="P120" s="222">
        <f>O120*H120</f>
        <v>0</v>
      </c>
      <c r="Q120" s="222">
        <v>0</v>
      </c>
      <c r="R120" s="222">
        <f>Q120*H120</f>
        <v>0</v>
      </c>
      <c r="S120" s="222">
        <v>0</v>
      </c>
      <c r="T120" s="223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24" t="s">
        <v>145</v>
      </c>
      <c r="AT120" s="224" t="s">
        <v>141</v>
      </c>
      <c r="AU120" s="224" t="s">
        <v>81</v>
      </c>
      <c r="AY120" s="16" t="s">
        <v>139</v>
      </c>
      <c r="BE120" s="225">
        <f>IF(N120="základní",J120,0)</f>
        <v>0</v>
      </c>
      <c r="BF120" s="225">
        <f>IF(N120="snížená",J120,0)</f>
        <v>0</v>
      </c>
      <c r="BG120" s="225">
        <f>IF(N120="zákl. přenesená",J120,0)</f>
        <v>0</v>
      </c>
      <c r="BH120" s="225">
        <f>IF(N120="sníž. přenesená",J120,0)</f>
        <v>0</v>
      </c>
      <c r="BI120" s="225">
        <f>IF(N120="nulová",J120,0)</f>
        <v>0</v>
      </c>
      <c r="BJ120" s="16" t="s">
        <v>79</v>
      </c>
      <c r="BK120" s="225">
        <f>ROUND(I120*H120,2)</f>
        <v>0</v>
      </c>
      <c r="BL120" s="16" t="s">
        <v>145</v>
      </c>
      <c r="BM120" s="224" t="s">
        <v>650</v>
      </c>
    </row>
    <row r="121" s="2" customFormat="1">
      <c r="A121" s="37"/>
      <c r="B121" s="38"/>
      <c r="C121" s="39"/>
      <c r="D121" s="226" t="s">
        <v>147</v>
      </c>
      <c r="E121" s="39"/>
      <c r="F121" s="227" t="s">
        <v>651</v>
      </c>
      <c r="G121" s="39"/>
      <c r="H121" s="39"/>
      <c r="I121" s="228"/>
      <c r="J121" s="39"/>
      <c r="K121" s="39"/>
      <c r="L121" s="43"/>
      <c r="M121" s="229"/>
      <c r="N121" s="230"/>
      <c r="O121" s="83"/>
      <c r="P121" s="83"/>
      <c r="Q121" s="83"/>
      <c r="R121" s="83"/>
      <c r="S121" s="83"/>
      <c r="T121" s="84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147</v>
      </c>
      <c r="AU121" s="16" t="s">
        <v>81</v>
      </c>
    </row>
    <row r="122" s="2" customFormat="1" ht="24.15" customHeight="1">
      <c r="A122" s="37"/>
      <c r="B122" s="38"/>
      <c r="C122" s="212" t="s">
        <v>207</v>
      </c>
      <c r="D122" s="212" t="s">
        <v>141</v>
      </c>
      <c r="E122" s="213" t="s">
        <v>652</v>
      </c>
      <c r="F122" s="214" t="s">
        <v>653</v>
      </c>
      <c r="G122" s="215" t="s">
        <v>151</v>
      </c>
      <c r="H122" s="216">
        <v>92.209999999999994</v>
      </c>
      <c r="I122" s="217"/>
      <c r="J122" s="218">
        <f>ROUND(I122*H122,2)</f>
        <v>0</v>
      </c>
      <c r="K122" s="219"/>
      <c r="L122" s="43"/>
      <c r="M122" s="220" t="s">
        <v>19</v>
      </c>
      <c r="N122" s="221" t="s">
        <v>43</v>
      </c>
      <c r="O122" s="83"/>
      <c r="P122" s="222">
        <f>O122*H122</f>
        <v>0</v>
      </c>
      <c r="Q122" s="222">
        <v>0</v>
      </c>
      <c r="R122" s="222">
        <f>Q122*H122</f>
        <v>0</v>
      </c>
      <c r="S122" s="222">
        <v>0</v>
      </c>
      <c r="T122" s="223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24" t="s">
        <v>145</v>
      </c>
      <c r="AT122" s="224" t="s">
        <v>141</v>
      </c>
      <c r="AU122" s="224" t="s">
        <v>81</v>
      </c>
      <c r="AY122" s="16" t="s">
        <v>139</v>
      </c>
      <c r="BE122" s="225">
        <f>IF(N122="základní",J122,0)</f>
        <v>0</v>
      </c>
      <c r="BF122" s="225">
        <f>IF(N122="snížená",J122,0)</f>
        <v>0</v>
      </c>
      <c r="BG122" s="225">
        <f>IF(N122="zákl. přenesená",J122,0)</f>
        <v>0</v>
      </c>
      <c r="BH122" s="225">
        <f>IF(N122="sníž. přenesená",J122,0)</f>
        <v>0</v>
      </c>
      <c r="BI122" s="225">
        <f>IF(N122="nulová",J122,0)</f>
        <v>0</v>
      </c>
      <c r="BJ122" s="16" t="s">
        <v>79</v>
      </c>
      <c r="BK122" s="225">
        <f>ROUND(I122*H122,2)</f>
        <v>0</v>
      </c>
      <c r="BL122" s="16" t="s">
        <v>145</v>
      </c>
      <c r="BM122" s="224" t="s">
        <v>654</v>
      </c>
    </row>
    <row r="123" s="2" customFormat="1">
      <c r="A123" s="37"/>
      <c r="B123" s="38"/>
      <c r="C123" s="39"/>
      <c r="D123" s="226" t="s">
        <v>147</v>
      </c>
      <c r="E123" s="39"/>
      <c r="F123" s="227" t="s">
        <v>655</v>
      </c>
      <c r="G123" s="39"/>
      <c r="H123" s="39"/>
      <c r="I123" s="228"/>
      <c r="J123" s="39"/>
      <c r="K123" s="39"/>
      <c r="L123" s="43"/>
      <c r="M123" s="229"/>
      <c r="N123" s="230"/>
      <c r="O123" s="83"/>
      <c r="P123" s="83"/>
      <c r="Q123" s="83"/>
      <c r="R123" s="83"/>
      <c r="S123" s="83"/>
      <c r="T123" s="84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147</v>
      </c>
      <c r="AU123" s="16" t="s">
        <v>81</v>
      </c>
    </row>
    <row r="124" s="2" customFormat="1" ht="24.15" customHeight="1">
      <c r="A124" s="37"/>
      <c r="B124" s="38"/>
      <c r="C124" s="212" t="s">
        <v>212</v>
      </c>
      <c r="D124" s="212" t="s">
        <v>141</v>
      </c>
      <c r="E124" s="213" t="s">
        <v>656</v>
      </c>
      <c r="F124" s="214" t="s">
        <v>657</v>
      </c>
      <c r="G124" s="215" t="s">
        <v>151</v>
      </c>
      <c r="H124" s="216">
        <v>209.51400000000001</v>
      </c>
      <c r="I124" s="217"/>
      <c r="J124" s="218">
        <f>ROUND(I124*H124,2)</f>
        <v>0</v>
      </c>
      <c r="K124" s="219"/>
      <c r="L124" s="43"/>
      <c r="M124" s="220" t="s">
        <v>19</v>
      </c>
      <c r="N124" s="221" t="s">
        <v>43</v>
      </c>
      <c r="O124" s="83"/>
      <c r="P124" s="222">
        <f>O124*H124</f>
        <v>0</v>
      </c>
      <c r="Q124" s="222">
        <v>0</v>
      </c>
      <c r="R124" s="222">
        <f>Q124*H124</f>
        <v>0</v>
      </c>
      <c r="S124" s="222">
        <v>0</v>
      </c>
      <c r="T124" s="223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24" t="s">
        <v>145</v>
      </c>
      <c r="AT124" s="224" t="s">
        <v>141</v>
      </c>
      <c r="AU124" s="224" t="s">
        <v>81</v>
      </c>
      <c r="AY124" s="16" t="s">
        <v>139</v>
      </c>
      <c r="BE124" s="225">
        <f>IF(N124="základní",J124,0)</f>
        <v>0</v>
      </c>
      <c r="BF124" s="225">
        <f>IF(N124="snížená",J124,0)</f>
        <v>0</v>
      </c>
      <c r="BG124" s="225">
        <f>IF(N124="zákl. přenesená",J124,0)</f>
        <v>0</v>
      </c>
      <c r="BH124" s="225">
        <f>IF(N124="sníž. přenesená",J124,0)</f>
        <v>0</v>
      </c>
      <c r="BI124" s="225">
        <f>IF(N124="nulová",J124,0)</f>
        <v>0</v>
      </c>
      <c r="BJ124" s="16" t="s">
        <v>79</v>
      </c>
      <c r="BK124" s="225">
        <f>ROUND(I124*H124,2)</f>
        <v>0</v>
      </c>
      <c r="BL124" s="16" t="s">
        <v>145</v>
      </c>
      <c r="BM124" s="224" t="s">
        <v>658</v>
      </c>
    </row>
    <row r="125" s="2" customFormat="1">
      <c r="A125" s="37"/>
      <c r="B125" s="38"/>
      <c r="C125" s="39"/>
      <c r="D125" s="226" t="s">
        <v>147</v>
      </c>
      <c r="E125" s="39"/>
      <c r="F125" s="227" t="s">
        <v>659</v>
      </c>
      <c r="G125" s="39"/>
      <c r="H125" s="39"/>
      <c r="I125" s="228"/>
      <c r="J125" s="39"/>
      <c r="K125" s="39"/>
      <c r="L125" s="43"/>
      <c r="M125" s="229"/>
      <c r="N125" s="230"/>
      <c r="O125" s="83"/>
      <c r="P125" s="83"/>
      <c r="Q125" s="83"/>
      <c r="R125" s="83"/>
      <c r="S125" s="83"/>
      <c r="T125" s="84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147</v>
      </c>
      <c r="AU125" s="16" t="s">
        <v>81</v>
      </c>
    </row>
    <row r="126" s="2" customFormat="1" ht="24.15" customHeight="1">
      <c r="A126" s="37"/>
      <c r="B126" s="38"/>
      <c r="C126" s="212" t="s">
        <v>217</v>
      </c>
      <c r="D126" s="212" t="s">
        <v>141</v>
      </c>
      <c r="E126" s="213" t="s">
        <v>660</v>
      </c>
      <c r="F126" s="214" t="s">
        <v>661</v>
      </c>
      <c r="G126" s="215" t="s">
        <v>151</v>
      </c>
      <c r="H126" s="216">
        <v>15.368</v>
      </c>
      <c r="I126" s="217"/>
      <c r="J126" s="218">
        <f>ROUND(I126*H126,2)</f>
        <v>0</v>
      </c>
      <c r="K126" s="219"/>
      <c r="L126" s="43"/>
      <c r="M126" s="220" t="s">
        <v>19</v>
      </c>
      <c r="N126" s="221" t="s">
        <v>43</v>
      </c>
      <c r="O126" s="83"/>
      <c r="P126" s="222">
        <f>O126*H126</f>
        <v>0</v>
      </c>
      <c r="Q126" s="222">
        <v>0</v>
      </c>
      <c r="R126" s="222">
        <f>Q126*H126</f>
        <v>0</v>
      </c>
      <c r="S126" s="222">
        <v>0</v>
      </c>
      <c r="T126" s="223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4" t="s">
        <v>145</v>
      </c>
      <c r="AT126" s="224" t="s">
        <v>141</v>
      </c>
      <c r="AU126" s="224" t="s">
        <v>81</v>
      </c>
      <c r="AY126" s="16" t="s">
        <v>139</v>
      </c>
      <c r="BE126" s="225">
        <f>IF(N126="základní",J126,0)</f>
        <v>0</v>
      </c>
      <c r="BF126" s="225">
        <f>IF(N126="snížená",J126,0)</f>
        <v>0</v>
      </c>
      <c r="BG126" s="225">
        <f>IF(N126="zákl. přenesená",J126,0)</f>
        <v>0</v>
      </c>
      <c r="BH126" s="225">
        <f>IF(N126="sníž. přenesená",J126,0)</f>
        <v>0</v>
      </c>
      <c r="BI126" s="225">
        <f>IF(N126="nulová",J126,0)</f>
        <v>0</v>
      </c>
      <c r="BJ126" s="16" t="s">
        <v>79</v>
      </c>
      <c r="BK126" s="225">
        <f>ROUND(I126*H126,2)</f>
        <v>0</v>
      </c>
      <c r="BL126" s="16" t="s">
        <v>145</v>
      </c>
      <c r="BM126" s="224" t="s">
        <v>662</v>
      </c>
    </row>
    <row r="127" s="2" customFormat="1">
      <c r="A127" s="37"/>
      <c r="B127" s="38"/>
      <c r="C127" s="39"/>
      <c r="D127" s="226" t="s">
        <v>147</v>
      </c>
      <c r="E127" s="39"/>
      <c r="F127" s="227" t="s">
        <v>663</v>
      </c>
      <c r="G127" s="39"/>
      <c r="H127" s="39"/>
      <c r="I127" s="228"/>
      <c r="J127" s="39"/>
      <c r="K127" s="39"/>
      <c r="L127" s="43"/>
      <c r="M127" s="229"/>
      <c r="N127" s="230"/>
      <c r="O127" s="83"/>
      <c r="P127" s="83"/>
      <c r="Q127" s="83"/>
      <c r="R127" s="83"/>
      <c r="S127" s="83"/>
      <c r="T127" s="84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147</v>
      </c>
      <c r="AU127" s="16" t="s">
        <v>81</v>
      </c>
    </row>
    <row r="128" s="2" customFormat="1" ht="24.15" customHeight="1">
      <c r="A128" s="37"/>
      <c r="B128" s="38"/>
      <c r="C128" s="212" t="s">
        <v>222</v>
      </c>
      <c r="D128" s="212" t="s">
        <v>141</v>
      </c>
      <c r="E128" s="213" t="s">
        <v>664</v>
      </c>
      <c r="F128" s="214" t="s">
        <v>665</v>
      </c>
      <c r="G128" s="215" t="s">
        <v>151</v>
      </c>
      <c r="H128" s="216">
        <v>34.918999999999997</v>
      </c>
      <c r="I128" s="217"/>
      <c r="J128" s="218">
        <f>ROUND(I128*H128,2)</f>
        <v>0</v>
      </c>
      <c r="K128" s="219"/>
      <c r="L128" s="43"/>
      <c r="M128" s="220" t="s">
        <v>19</v>
      </c>
      <c r="N128" s="221" t="s">
        <v>43</v>
      </c>
      <c r="O128" s="83"/>
      <c r="P128" s="222">
        <f>O128*H128</f>
        <v>0</v>
      </c>
      <c r="Q128" s="222">
        <v>0</v>
      </c>
      <c r="R128" s="222">
        <f>Q128*H128</f>
        <v>0</v>
      </c>
      <c r="S128" s="222">
        <v>0</v>
      </c>
      <c r="T128" s="223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4" t="s">
        <v>145</v>
      </c>
      <c r="AT128" s="224" t="s">
        <v>141</v>
      </c>
      <c r="AU128" s="224" t="s">
        <v>81</v>
      </c>
      <c r="AY128" s="16" t="s">
        <v>139</v>
      </c>
      <c r="BE128" s="225">
        <f>IF(N128="základní",J128,0)</f>
        <v>0</v>
      </c>
      <c r="BF128" s="225">
        <f>IF(N128="snížená",J128,0)</f>
        <v>0</v>
      </c>
      <c r="BG128" s="225">
        <f>IF(N128="zákl. přenesená",J128,0)</f>
        <v>0</v>
      </c>
      <c r="BH128" s="225">
        <f>IF(N128="sníž. přenesená",J128,0)</f>
        <v>0</v>
      </c>
      <c r="BI128" s="225">
        <f>IF(N128="nulová",J128,0)</f>
        <v>0</v>
      </c>
      <c r="BJ128" s="16" t="s">
        <v>79</v>
      </c>
      <c r="BK128" s="225">
        <f>ROUND(I128*H128,2)</f>
        <v>0</v>
      </c>
      <c r="BL128" s="16" t="s">
        <v>145</v>
      </c>
      <c r="BM128" s="224" t="s">
        <v>666</v>
      </c>
    </row>
    <row r="129" s="2" customFormat="1">
      <c r="A129" s="37"/>
      <c r="B129" s="38"/>
      <c r="C129" s="39"/>
      <c r="D129" s="226" t="s">
        <v>147</v>
      </c>
      <c r="E129" s="39"/>
      <c r="F129" s="227" t="s">
        <v>667</v>
      </c>
      <c r="G129" s="39"/>
      <c r="H129" s="39"/>
      <c r="I129" s="228"/>
      <c r="J129" s="39"/>
      <c r="K129" s="39"/>
      <c r="L129" s="43"/>
      <c r="M129" s="229"/>
      <c r="N129" s="230"/>
      <c r="O129" s="83"/>
      <c r="P129" s="83"/>
      <c r="Q129" s="83"/>
      <c r="R129" s="83"/>
      <c r="S129" s="83"/>
      <c r="T129" s="84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147</v>
      </c>
      <c r="AU129" s="16" t="s">
        <v>81</v>
      </c>
    </row>
    <row r="130" s="2" customFormat="1" ht="24.15" customHeight="1">
      <c r="A130" s="37"/>
      <c r="B130" s="38"/>
      <c r="C130" s="212" t="s">
        <v>228</v>
      </c>
      <c r="D130" s="212" t="s">
        <v>141</v>
      </c>
      <c r="E130" s="213" t="s">
        <v>668</v>
      </c>
      <c r="F130" s="214" t="s">
        <v>669</v>
      </c>
      <c r="G130" s="215" t="s">
        <v>151</v>
      </c>
      <c r="H130" s="216">
        <v>15.368</v>
      </c>
      <c r="I130" s="217"/>
      <c r="J130" s="218">
        <f>ROUND(I130*H130,2)</f>
        <v>0</v>
      </c>
      <c r="K130" s="219"/>
      <c r="L130" s="43"/>
      <c r="M130" s="220" t="s">
        <v>19</v>
      </c>
      <c r="N130" s="221" t="s">
        <v>43</v>
      </c>
      <c r="O130" s="83"/>
      <c r="P130" s="222">
        <f>O130*H130</f>
        <v>0</v>
      </c>
      <c r="Q130" s="222">
        <v>0</v>
      </c>
      <c r="R130" s="222">
        <f>Q130*H130</f>
        <v>0</v>
      </c>
      <c r="S130" s="222">
        <v>0</v>
      </c>
      <c r="T130" s="223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4" t="s">
        <v>145</v>
      </c>
      <c r="AT130" s="224" t="s">
        <v>141</v>
      </c>
      <c r="AU130" s="224" t="s">
        <v>81</v>
      </c>
      <c r="AY130" s="16" t="s">
        <v>139</v>
      </c>
      <c r="BE130" s="225">
        <f>IF(N130="základní",J130,0)</f>
        <v>0</v>
      </c>
      <c r="BF130" s="225">
        <f>IF(N130="snížená",J130,0)</f>
        <v>0</v>
      </c>
      <c r="BG130" s="225">
        <f>IF(N130="zákl. přenesená",J130,0)</f>
        <v>0</v>
      </c>
      <c r="BH130" s="225">
        <f>IF(N130="sníž. přenesená",J130,0)</f>
        <v>0</v>
      </c>
      <c r="BI130" s="225">
        <f>IF(N130="nulová",J130,0)</f>
        <v>0</v>
      </c>
      <c r="BJ130" s="16" t="s">
        <v>79</v>
      </c>
      <c r="BK130" s="225">
        <f>ROUND(I130*H130,2)</f>
        <v>0</v>
      </c>
      <c r="BL130" s="16" t="s">
        <v>145</v>
      </c>
      <c r="BM130" s="224" t="s">
        <v>670</v>
      </c>
    </row>
    <row r="131" s="2" customFormat="1">
      <c r="A131" s="37"/>
      <c r="B131" s="38"/>
      <c r="C131" s="39"/>
      <c r="D131" s="226" t="s">
        <v>147</v>
      </c>
      <c r="E131" s="39"/>
      <c r="F131" s="227" t="s">
        <v>671</v>
      </c>
      <c r="G131" s="39"/>
      <c r="H131" s="39"/>
      <c r="I131" s="228"/>
      <c r="J131" s="39"/>
      <c r="K131" s="39"/>
      <c r="L131" s="43"/>
      <c r="M131" s="229"/>
      <c r="N131" s="230"/>
      <c r="O131" s="83"/>
      <c r="P131" s="83"/>
      <c r="Q131" s="83"/>
      <c r="R131" s="83"/>
      <c r="S131" s="83"/>
      <c r="T131" s="84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147</v>
      </c>
      <c r="AU131" s="16" t="s">
        <v>81</v>
      </c>
    </row>
    <row r="132" s="2" customFormat="1" ht="24.15" customHeight="1">
      <c r="A132" s="37"/>
      <c r="B132" s="38"/>
      <c r="C132" s="212" t="s">
        <v>233</v>
      </c>
      <c r="D132" s="212" t="s">
        <v>141</v>
      </c>
      <c r="E132" s="213" t="s">
        <v>672</v>
      </c>
      <c r="F132" s="214" t="s">
        <v>673</v>
      </c>
      <c r="G132" s="215" t="s">
        <v>151</v>
      </c>
      <c r="H132" s="216">
        <v>34.918999999999997</v>
      </c>
      <c r="I132" s="217"/>
      <c r="J132" s="218">
        <f>ROUND(I132*H132,2)</f>
        <v>0</v>
      </c>
      <c r="K132" s="219"/>
      <c r="L132" s="43"/>
      <c r="M132" s="220" t="s">
        <v>19</v>
      </c>
      <c r="N132" s="221" t="s">
        <v>43</v>
      </c>
      <c r="O132" s="83"/>
      <c r="P132" s="222">
        <f>O132*H132</f>
        <v>0</v>
      </c>
      <c r="Q132" s="222">
        <v>0</v>
      </c>
      <c r="R132" s="222">
        <f>Q132*H132</f>
        <v>0</v>
      </c>
      <c r="S132" s="222">
        <v>0</v>
      </c>
      <c r="T132" s="223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24" t="s">
        <v>145</v>
      </c>
      <c r="AT132" s="224" t="s">
        <v>141</v>
      </c>
      <c r="AU132" s="224" t="s">
        <v>81</v>
      </c>
      <c r="AY132" s="16" t="s">
        <v>139</v>
      </c>
      <c r="BE132" s="225">
        <f>IF(N132="základní",J132,0)</f>
        <v>0</v>
      </c>
      <c r="BF132" s="225">
        <f>IF(N132="snížená",J132,0)</f>
        <v>0</v>
      </c>
      <c r="BG132" s="225">
        <f>IF(N132="zákl. přenesená",J132,0)</f>
        <v>0</v>
      </c>
      <c r="BH132" s="225">
        <f>IF(N132="sníž. přenesená",J132,0)</f>
        <v>0</v>
      </c>
      <c r="BI132" s="225">
        <f>IF(N132="nulová",J132,0)</f>
        <v>0</v>
      </c>
      <c r="BJ132" s="16" t="s">
        <v>79</v>
      </c>
      <c r="BK132" s="225">
        <f>ROUND(I132*H132,2)</f>
        <v>0</v>
      </c>
      <c r="BL132" s="16" t="s">
        <v>145</v>
      </c>
      <c r="BM132" s="224" t="s">
        <v>674</v>
      </c>
    </row>
    <row r="133" s="2" customFormat="1">
      <c r="A133" s="37"/>
      <c r="B133" s="38"/>
      <c r="C133" s="39"/>
      <c r="D133" s="226" t="s">
        <v>147</v>
      </c>
      <c r="E133" s="39"/>
      <c r="F133" s="227" t="s">
        <v>675</v>
      </c>
      <c r="G133" s="39"/>
      <c r="H133" s="39"/>
      <c r="I133" s="228"/>
      <c r="J133" s="39"/>
      <c r="K133" s="39"/>
      <c r="L133" s="43"/>
      <c r="M133" s="229"/>
      <c r="N133" s="230"/>
      <c r="O133" s="83"/>
      <c r="P133" s="83"/>
      <c r="Q133" s="83"/>
      <c r="R133" s="83"/>
      <c r="S133" s="83"/>
      <c r="T133" s="84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147</v>
      </c>
      <c r="AU133" s="16" t="s">
        <v>81</v>
      </c>
    </row>
    <row r="134" s="2" customFormat="1" ht="24.15" customHeight="1">
      <c r="A134" s="37"/>
      <c r="B134" s="38"/>
      <c r="C134" s="212" t="s">
        <v>238</v>
      </c>
      <c r="D134" s="212" t="s">
        <v>141</v>
      </c>
      <c r="E134" s="213" t="s">
        <v>169</v>
      </c>
      <c r="F134" s="214" t="s">
        <v>170</v>
      </c>
      <c r="G134" s="215" t="s">
        <v>151</v>
      </c>
      <c r="H134" s="216">
        <v>4.6239999999999997</v>
      </c>
      <c r="I134" s="217"/>
      <c r="J134" s="218">
        <f>ROUND(I134*H134,2)</f>
        <v>0</v>
      </c>
      <c r="K134" s="219"/>
      <c r="L134" s="43"/>
      <c r="M134" s="220" t="s">
        <v>19</v>
      </c>
      <c r="N134" s="221" t="s">
        <v>43</v>
      </c>
      <c r="O134" s="83"/>
      <c r="P134" s="222">
        <f>O134*H134</f>
        <v>0</v>
      </c>
      <c r="Q134" s="222">
        <v>0</v>
      </c>
      <c r="R134" s="222">
        <f>Q134*H134</f>
        <v>0</v>
      </c>
      <c r="S134" s="222">
        <v>0</v>
      </c>
      <c r="T134" s="223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4" t="s">
        <v>145</v>
      </c>
      <c r="AT134" s="224" t="s">
        <v>141</v>
      </c>
      <c r="AU134" s="224" t="s">
        <v>81</v>
      </c>
      <c r="AY134" s="16" t="s">
        <v>139</v>
      </c>
      <c r="BE134" s="225">
        <f>IF(N134="základní",J134,0)</f>
        <v>0</v>
      </c>
      <c r="BF134" s="225">
        <f>IF(N134="snížená",J134,0)</f>
        <v>0</v>
      </c>
      <c r="BG134" s="225">
        <f>IF(N134="zákl. přenesená",J134,0)</f>
        <v>0</v>
      </c>
      <c r="BH134" s="225">
        <f>IF(N134="sníž. přenesená",J134,0)</f>
        <v>0</v>
      </c>
      <c r="BI134" s="225">
        <f>IF(N134="nulová",J134,0)</f>
        <v>0</v>
      </c>
      <c r="BJ134" s="16" t="s">
        <v>79</v>
      </c>
      <c r="BK134" s="225">
        <f>ROUND(I134*H134,2)</f>
        <v>0</v>
      </c>
      <c r="BL134" s="16" t="s">
        <v>145</v>
      </c>
      <c r="BM134" s="224" t="s">
        <v>676</v>
      </c>
    </row>
    <row r="135" s="2" customFormat="1">
      <c r="A135" s="37"/>
      <c r="B135" s="38"/>
      <c r="C135" s="39"/>
      <c r="D135" s="226" t="s">
        <v>147</v>
      </c>
      <c r="E135" s="39"/>
      <c r="F135" s="227" t="s">
        <v>172</v>
      </c>
      <c r="G135" s="39"/>
      <c r="H135" s="39"/>
      <c r="I135" s="228"/>
      <c r="J135" s="39"/>
      <c r="K135" s="39"/>
      <c r="L135" s="43"/>
      <c r="M135" s="229"/>
      <c r="N135" s="230"/>
      <c r="O135" s="83"/>
      <c r="P135" s="83"/>
      <c r="Q135" s="83"/>
      <c r="R135" s="83"/>
      <c r="S135" s="83"/>
      <c r="T135" s="84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6" t="s">
        <v>147</v>
      </c>
      <c r="AU135" s="16" t="s">
        <v>81</v>
      </c>
    </row>
    <row r="136" s="2" customFormat="1" ht="24.15" customHeight="1">
      <c r="A136" s="37"/>
      <c r="B136" s="38"/>
      <c r="C136" s="212" t="s">
        <v>7</v>
      </c>
      <c r="D136" s="212" t="s">
        <v>141</v>
      </c>
      <c r="E136" s="213" t="s">
        <v>677</v>
      </c>
      <c r="F136" s="214" t="s">
        <v>678</v>
      </c>
      <c r="G136" s="215" t="s">
        <v>151</v>
      </c>
      <c r="H136" s="216">
        <v>50.286999999999999</v>
      </c>
      <c r="I136" s="217"/>
      <c r="J136" s="218">
        <f>ROUND(I136*H136,2)</f>
        <v>0</v>
      </c>
      <c r="K136" s="219"/>
      <c r="L136" s="43"/>
      <c r="M136" s="220" t="s">
        <v>19</v>
      </c>
      <c r="N136" s="221" t="s">
        <v>43</v>
      </c>
      <c r="O136" s="83"/>
      <c r="P136" s="222">
        <f>O136*H136</f>
        <v>0</v>
      </c>
      <c r="Q136" s="222">
        <v>0</v>
      </c>
      <c r="R136" s="222">
        <f>Q136*H136</f>
        <v>0</v>
      </c>
      <c r="S136" s="222">
        <v>0</v>
      </c>
      <c r="T136" s="223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4" t="s">
        <v>145</v>
      </c>
      <c r="AT136" s="224" t="s">
        <v>141</v>
      </c>
      <c r="AU136" s="224" t="s">
        <v>81</v>
      </c>
      <c r="AY136" s="16" t="s">
        <v>139</v>
      </c>
      <c r="BE136" s="225">
        <f>IF(N136="základní",J136,0)</f>
        <v>0</v>
      </c>
      <c r="BF136" s="225">
        <f>IF(N136="snížená",J136,0)</f>
        <v>0</v>
      </c>
      <c r="BG136" s="225">
        <f>IF(N136="zákl. přenesená",J136,0)</f>
        <v>0</v>
      </c>
      <c r="BH136" s="225">
        <f>IF(N136="sníž. přenesená",J136,0)</f>
        <v>0</v>
      </c>
      <c r="BI136" s="225">
        <f>IF(N136="nulová",J136,0)</f>
        <v>0</v>
      </c>
      <c r="BJ136" s="16" t="s">
        <v>79</v>
      </c>
      <c r="BK136" s="225">
        <f>ROUND(I136*H136,2)</f>
        <v>0</v>
      </c>
      <c r="BL136" s="16" t="s">
        <v>145</v>
      </c>
      <c r="BM136" s="224" t="s">
        <v>679</v>
      </c>
    </row>
    <row r="137" s="2" customFormat="1">
      <c r="A137" s="37"/>
      <c r="B137" s="38"/>
      <c r="C137" s="39"/>
      <c r="D137" s="226" t="s">
        <v>147</v>
      </c>
      <c r="E137" s="39"/>
      <c r="F137" s="227" t="s">
        <v>680</v>
      </c>
      <c r="G137" s="39"/>
      <c r="H137" s="39"/>
      <c r="I137" s="228"/>
      <c r="J137" s="39"/>
      <c r="K137" s="39"/>
      <c r="L137" s="43"/>
      <c r="M137" s="229"/>
      <c r="N137" s="230"/>
      <c r="O137" s="83"/>
      <c r="P137" s="83"/>
      <c r="Q137" s="83"/>
      <c r="R137" s="83"/>
      <c r="S137" s="83"/>
      <c r="T137" s="84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147</v>
      </c>
      <c r="AU137" s="16" t="s">
        <v>81</v>
      </c>
    </row>
    <row r="138" s="2" customFormat="1" ht="24.15" customHeight="1">
      <c r="A138" s="37"/>
      <c r="B138" s="38"/>
      <c r="C138" s="212" t="s">
        <v>247</v>
      </c>
      <c r="D138" s="212" t="s">
        <v>141</v>
      </c>
      <c r="E138" s="213" t="s">
        <v>681</v>
      </c>
      <c r="F138" s="214" t="s">
        <v>682</v>
      </c>
      <c r="G138" s="215" t="s">
        <v>151</v>
      </c>
      <c r="H138" s="216">
        <v>74.879999999999995</v>
      </c>
      <c r="I138" s="217"/>
      <c r="J138" s="218">
        <f>ROUND(I138*H138,2)</f>
        <v>0</v>
      </c>
      <c r="K138" s="219"/>
      <c r="L138" s="43"/>
      <c r="M138" s="220" t="s">
        <v>19</v>
      </c>
      <c r="N138" s="221" t="s">
        <v>43</v>
      </c>
      <c r="O138" s="83"/>
      <c r="P138" s="222">
        <f>O138*H138</f>
        <v>0</v>
      </c>
      <c r="Q138" s="222">
        <v>0</v>
      </c>
      <c r="R138" s="222">
        <f>Q138*H138</f>
        <v>0</v>
      </c>
      <c r="S138" s="222">
        <v>0</v>
      </c>
      <c r="T138" s="223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4" t="s">
        <v>145</v>
      </c>
      <c r="AT138" s="224" t="s">
        <v>141</v>
      </c>
      <c r="AU138" s="224" t="s">
        <v>81</v>
      </c>
      <c r="AY138" s="16" t="s">
        <v>139</v>
      </c>
      <c r="BE138" s="225">
        <f>IF(N138="základní",J138,0)</f>
        <v>0</v>
      </c>
      <c r="BF138" s="225">
        <f>IF(N138="snížená",J138,0)</f>
        <v>0</v>
      </c>
      <c r="BG138" s="225">
        <f>IF(N138="zákl. přenesená",J138,0)</f>
        <v>0</v>
      </c>
      <c r="BH138" s="225">
        <f>IF(N138="sníž. přenesená",J138,0)</f>
        <v>0</v>
      </c>
      <c r="BI138" s="225">
        <f>IF(N138="nulová",J138,0)</f>
        <v>0</v>
      </c>
      <c r="BJ138" s="16" t="s">
        <v>79</v>
      </c>
      <c r="BK138" s="225">
        <f>ROUND(I138*H138,2)</f>
        <v>0</v>
      </c>
      <c r="BL138" s="16" t="s">
        <v>145</v>
      </c>
      <c r="BM138" s="224" t="s">
        <v>683</v>
      </c>
    </row>
    <row r="139" s="2" customFormat="1">
      <c r="A139" s="37"/>
      <c r="B139" s="38"/>
      <c r="C139" s="39"/>
      <c r="D139" s="226" t="s">
        <v>147</v>
      </c>
      <c r="E139" s="39"/>
      <c r="F139" s="227" t="s">
        <v>684</v>
      </c>
      <c r="G139" s="39"/>
      <c r="H139" s="39"/>
      <c r="I139" s="228"/>
      <c r="J139" s="39"/>
      <c r="K139" s="39"/>
      <c r="L139" s="43"/>
      <c r="M139" s="229"/>
      <c r="N139" s="230"/>
      <c r="O139" s="83"/>
      <c r="P139" s="83"/>
      <c r="Q139" s="83"/>
      <c r="R139" s="83"/>
      <c r="S139" s="83"/>
      <c r="T139" s="84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147</v>
      </c>
      <c r="AU139" s="16" t="s">
        <v>81</v>
      </c>
    </row>
    <row r="140" s="2" customFormat="1" ht="21.75" customHeight="1">
      <c r="A140" s="37"/>
      <c r="B140" s="38"/>
      <c r="C140" s="212" t="s">
        <v>252</v>
      </c>
      <c r="D140" s="212" t="s">
        <v>141</v>
      </c>
      <c r="E140" s="213" t="s">
        <v>685</v>
      </c>
      <c r="F140" s="214" t="s">
        <v>686</v>
      </c>
      <c r="G140" s="215" t="s">
        <v>144</v>
      </c>
      <c r="H140" s="216">
        <v>30.937999999999999</v>
      </c>
      <c r="I140" s="217"/>
      <c r="J140" s="218">
        <f>ROUND(I140*H140,2)</f>
        <v>0</v>
      </c>
      <c r="K140" s="219"/>
      <c r="L140" s="43"/>
      <c r="M140" s="220" t="s">
        <v>19</v>
      </c>
      <c r="N140" s="221" t="s">
        <v>43</v>
      </c>
      <c r="O140" s="83"/>
      <c r="P140" s="222">
        <f>O140*H140</f>
        <v>0</v>
      </c>
      <c r="Q140" s="222">
        <v>0.00084000000000000003</v>
      </c>
      <c r="R140" s="222">
        <f>Q140*H140</f>
        <v>0.025987920000000001</v>
      </c>
      <c r="S140" s="222">
        <v>0</v>
      </c>
      <c r="T140" s="223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24" t="s">
        <v>145</v>
      </c>
      <c r="AT140" s="224" t="s">
        <v>141</v>
      </c>
      <c r="AU140" s="224" t="s">
        <v>81</v>
      </c>
      <c r="AY140" s="16" t="s">
        <v>139</v>
      </c>
      <c r="BE140" s="225">
        <f>IF(N140="základní",J140,0)</f>
        <v>0</v>
      </c>
      <c r="BF140" s="225">
        <f>IF(N140="snížená",J140,0)</f>
        <v>0</v>
      </c>
      <c r="BG140" s="225">
        <f>IF(N140="zákl. přenesená",J140,0)</f>
        <v>0</v>
      </c>
      <c r="BH140" s="225">
        <f>IF(N140="sníž. přenesená",J140,0)</f>
        <v>0</v>
      </c>
      <c r="BI140" s="225">
        <f>IF(N140="nulová",J140,0)</f>
        <v>0</v>
      </c>
      <c r="BJ140" s="16" t="s">
        <v>79</v>
      </c>
      <c r="BK140" s="225">
        <f>ROUND(I140*H140,2)</f>
        <v>0</v>
      </c>
      <c r="BL140" s="16" t="s">
        <v>145</v>
      </c>
      <c r="BM140" s="224" t="s">
        <v>687</v>
      </c>
    </row>
    <row r="141" s="2" customFormat="1">
      <c r="A141" s="37"/>
      <c r="B141" s="38"/>
      <c r="C141" s="39"/>
      <c r="D141" s="226" t="s">
        <v>147</v>
      </c>
      <c r="E141" s="39"/>
      <c r="F141" s="227" t="s">
        <v>688</v>
      </c>
      <c r="G141" s="39"/>
      <c r="H141" s="39"/>
      <c r="I141" s="228"/>
      <c r="J141" s="39"/>
      <c r="K141" s="39"/>
      <c r="L141" s="43"/>
      <c r="M141" s="229"/>
      <c r="N141" s="230"/>
      <c r="O141" s="83"/>
      <c r="P141" s="83"/>
      <c r="Q141" s="83"/>
      <c r="R141" s="83"/>
      <c r="S141" s="83"/>
      <c r="T141" s="84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6" t="s">
        <v>147</v>
      </c>
      <c r="AU141" s="16" t="s">
        <v>81</v>
      </c>
    </row>
    <row r="142" s="2" customFormat="1" ht="24.15" customHeight="1">
      <c r="A142" s="37"/>
      <c r="B142" s="38"/>
      <c r="C142" s="212" t="s">
        <v>258</v>
      </c>
      <c r="D142" s="212" t="s">
        <v>141</v>
      </c>
      <c r="E142" s="213" t="s">
        <v>689</v>
      </c>
      <c r="F142" s="214" t="s">
        <v>690</v>
      </c>
      <c r="G142" s="215" t="s">
        <v>144</v>
      </c>
      <c r="H142" s="216">
        <v>277.21300000000002</v>
      </c>
      <c r="I142" s="217"/>
      <c r="J142" s="218">
        <f>ROUND(I142*H142,2)</f>
        <v>0</v>
      </c>
      <c r="K142" s="219"/>
      <c r="L142" s="43"/>
      <c r="M142" s="220" t="s">
        <v>19</v>
      </c>
      <c r="N142" s="221" t="s">
        <v>43</v>
      </c>
      <c r="O142" s="83"/>
      <c r="P142" s="222">
        <f>O142*H142</f>
        <v>0</v>
      </c>
      <c r="Q142" s="222">
        <v>0.00084999999999999995</v>
      </c>
      <c r="R142" s="222">
        <f>Q142*H142</f>
        <v>0.23563105000000001</v>
      </c>
      <c r="S142" s="222">
        <v>0</v>
      </c>
      <c r="T142" s="223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24" t="s">
        <v>145</v>
      </c>
      <c r="AT142" s="224" t="s">
        <v>141</v>
      </c>
      <c r="AU142" s="224" t="s">
        <v>81</v>
      </c>
      <c r="AY142" s="16" t="s">
        <v>139</v>
      </c>
      <c r="BE142" s="225">
        <f>IF(N142="základní",J142,0)</f>
        <v>0</v>
      </c>
      <c r="BF142" s="225">
        <f>IF(N142="snížená",J142,0)</f>
        <v>0</v>
      </c>
      <c r="BG142" s="225">
        <f>IF(N142="zákl. přenesená",J142,0)</f>
        <v>0</v>
      </c>
      <c r="BH142" s="225">
        <f>IF(N142="sníž. přenesená",J142,0)</f>
        <v>0</v>
      </c>
      <c r="BI142" s="225">
        <f>IF(N142="nulová",J142,0)</f>
        <v>0</v>
      </c>
      <c r="BJ142" s="16" t="s">
        <v>79</v>
      </c>
      <c r="BK142" s="225">
        <f>ROUND(I142*H142,2)</f>
        <v>0</v>
      </c>
      <c r="BL142" s="16" t="s">
        <v>145</v>
      </c>
      <c r="BM142" s="224" t="s">
        <v>691</v>
      </c>
    </row>
    <row r="143" s="2" customFormat="1">
      <c r="A143" s="37"/>
      <c r="B143" s="38"/>
      <c r="C143" s="39"/>
      <c r="D143" s="226" t="s">
        <v>147</v>
      </c>
      <c r="E143" s="39"/>
      <c r="F143" s="227" t="s">
        <v>692</v>
      </c>
      <c r="G143" s="39"/>
      <c r="H143" s="39"/>
      <c r="I143" s="228"/>
      <c r="J143" s="39"/>
      <c r="K143" s="39"/>
      <c r="L143" s="43"/>
      <c r="M143" s="229"/>
      <c r="N143" s="230"/>
      <c r="O143" s="83"/>
      <c r="P143" s="83"/>
      <c r="Q143" s="83"/>
      <c r="R143" s="83"/>
      <c r="S143" s="83"/>
      <c r="T143" s="84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6" t="s">
        <v>147</v>
      </c>
      <c r="AU143" s="16" t="s">
        <v>81</v>
      </c>
    </row>
    <row r="144" s="2" customFormat="1" ht="24.15" customHeight="1">
      <c r="A144" s="37"/>
      <c r="B144" s="38"/>
      <c r="C144" s="212" t="s">
        <v>263</v>
      </c>
      <c r="D144" s="212" t="s">
        <v>141</v>
      </c>
      <c r="E144" s="213" t="s">
        <v>693</v>
      </c>
      <c r="F144" s="214" t="s">
        <v>694</v>
      </c>
      <c r="G144" s="215" t="s">
        <v>144</v>
      </c>
      <c r="H144" s="216">
        <v>30.937999999999999</v>
      </c>
      <c r="I144" s="217"/>
      <c r="J144" s="218">
        <f>ROUND(I144*H144,2)</f>
        <v>0</v>
      </c>
      <c r="K144" s="219"/>
      <c r="L144" s="43"/>
      <c r="M144" s="220" t="s">
        <v>19</v>
      </c>
      <c r="N144" s="221" t="s">
        <v>43</v>
      </c>
      <c r="O144" s="83"/>
      <c r="P144" s="222">
        <f>O144*H144</f>
        <v>0</v>
      </c>
      <c r="Q144" s="222">
        <v>0</v>
      </c>
      <c r="R144" s="222">
        <f>Q144*H144</f>
        <v>0</v>
      </c>
      <c r="S144" s="222">
        <v>0</v>
      </c>
      <c r="T144" s="223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4" t="s">
        <v>145</v>
      </c>
      <c r="AT144" s="224" t="s">
        <v>141</v>
      </c>
      <c r="AU144" s="224" t="s">
        <v>81</v>
      </c>
      <c r="AY144" s="16" t="s">
        <v>139</v>
      </c>
      <c r="BE144" s="225">
        <f>IF(N144="základní",J144,0)</f>
        <v>0</v>
      </c>
      <c r="BF144" s="225">
        <f>IF(N144="snížená",J144,0)</f>
        <v>0</v>
      </c>
      <c r="BG144" s="225">
        <f>IF(N144="zákl. přenesená",J144,0)</f>
        <v>0</v>
      </c>
      <c r="BH144" s="225">
        <f>IF(N144="sníž. přenesená",J144,0)</f>
        <v>0</v>
      </c>
      <c r="BI144" s="225">
        <f>IF(N144="nulová",J144,0)</f>
        <v>0</v>
      </c>
      <c r="BJ144" s="16" t="s">
        <v>79</v>
      </c>
      <c r="BK144" s="225">
        <f>ROUND(I144*H144,2)</f>
        <v>0</v>
      </c>
      <c r="BL144" s="16" t="s">
        <v>145</v>
      </c>
      <c r="BM144" s="224" t="s">
        <v>695</v>
      </c>
    </row>
    <row r="145" s="2" customFormat="1">
      <c r="A145" s="37"/>
      <c r="B145" s="38"/>
      <c r="C145" s="39"/>
      <c r="D145" s="226" t="s">
        <v>147</v>
      </c>
      <c r="E145" s="39"/>
      <c r="F145" s="227" t="s">
        <v>696</v>
      </c>
      <c r="G145" s="39"/>
      <c r="H145" s="39"/>
      <c r="I145" s="228"/>
      <c r="J145" s="39"/>
      <c r="K145" s="39"/>
      <c r="L145" s="43"/>
      <c r="M145" s="229"/>
      <c r="N145" s="230"/>
      <c r="O145" s="83"/>
      <c r="P145" s="83"/>
      <c r="Q145" s="83"/>
      <c r="R145" s="83"/>
      <c r="S145" s="83"/>
      <c r="T145" s="84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6" t="s">
        <v>147</v>
      </c>
      <c r="AU145" s="16" t="s">
        <v>81</v>
      </c>
    </row>
    <row r="146" s="2" customFormat="1" ht="24.15" customHeight="1">
      <c r="A146" s="37"/>
      <c r="B146" s="38"/>
      <c r="C146" s="212" t="s">
        <v>267</v>
      </c>
      <c r="D146" s="212" t="s">
        <v>141</v>
      </c>
      <c r="E146" s="213" t="s">
        <v>697</v>
      </c>
      <c r="F146" s="214" t="s">
        <v>698</v>
      </c>
      <c r="G146" s="215" t="s">
        <v>144</v>
      </c>
      <c r="H146" s="216">
        <v>277.21300000000002</v>
      </c>
      <c r="I146" s="217"/>
      <c r="J146" s="218">
        <f>ROUND(I146*H146,2)</f>
        <v>0</v>
      </c>
      <c r="K146" s="219"/>
      <c r="L146" s="43"/>
      <c r="M146" s="220" t="s">
        <v>19</v>
      </c>
      <c r="N146" s="221" t="s">
        <v>43</v>
      </c>
      <c r="O146" s="83"/>
      <c r="P146" s="222">
        <f>O146*H146</f>
        <v>0</v>
      </c>
      <c r="Q146" s="222">
        <v>0</v>
      </c>
      <c r="R146" s="222">
        <f>Q146*H146</f>
        <v>0</v>
      </c>
      <c r="S146" s="222">
        <v>0</v>
      </c>
      <c r="T146" s="223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24" t="s">
        <v>145</v>
      </c>
      <c r="AT146" s="224" t="s">
        <v>141</v>
      </c>
      <c r="AU146" s="224" t="s">
        <v>81</v>
      </c>
      <c r="AY146" s="16" t="s">
        <v>139</v>
      </c>
      <c r="BE146" s="225">
        <f>IF(N146="základní",J146,0)</f>
        <v>0</v>
      </c>
      <c r="BF146" s="225">
        <f>IF(N146="snížená",J146,0)</f>
        <v>0</v>
      </c>
      <c r="BG146" s="225">
        <f>IF(N146="zákl. přenesená",J146,0)</f>
        <v>0</v>
      </c>
      <c r="BH146" s="225">
        <f>IF(N146="sníž. přenesená",J146,0)</f>
        <v>0</v>
      </c>
      <c r="BI146" s="225">
        <f>IF(N146="nulová",J146,0)</f>
        <v>0</v>
      </c>
      <c r="BJ146" s="16" t="s">
        <v>79</v>
      </c>
      <c r="BK146" s="225">
        <f>ROUND(I146*H146,2)</f>
        <v>0</v>
      </c>
      <c r="BL146" s="16" t="s">
        <v>145</v>
      </c>
      <c r="BM146" s="224" t="s">
        <v>699</v>
      </c>
    </row>
    <row r="147" s="2" customFormat="1">
      <c r="A147" s="37"/>
      <c r="B147" s="38"/>
      <c r="C147" s="39"/>
      <c r="D147" s="226" t="s">
        <v>147</v>
      </c>
      <c r="E147" s="39"/>
      <c r="F147" s="227" t="s">
        <v>700</v>
      </c>
      <c r="G147" s="39"/>
      <c r="H147" s="39"/>
      <c r="I147" s="228"/>
      <c r="J147" s="39"/>
      <c r="K147" s="39"/>
      <c r="L147" s="43"/>
      <c r="M147" s="229"/>
      <c r="N147" s="230"/>
      <c r="O147" s="83"/>
      <c r="P147" s="83"/>
      <c r="Q147" s="83"/>
      <c r="R147" s="83"/>
      <c r="S147" s="83"/>
      <c r="T147" s="84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6" t="s">
        <v>147</v>
      </c>
      <c r="AU147" s="16" t="s">
        <v>81</v>
      </c>
    </row>
    <row r="148" s="2" customFormat="1" ht="16.5" customHeight="1">
      <c r="A148" s="37"/>
      <c r="B148" s="38"/>
      <c r="C148" s="212" t="s">
        <v>272</v>
      </c>
      <c r="D148" s="212" t="s">
        <v>141</v>
      </c>
      <c r="E148" s="213" t="s">
        <v>701</v>
      </c>
      <c r="F148" s="214" t="s">
        <v>702</v>
      </c>
      <c r="G148" s="215" t="s">
        <v>144</v>
      </c>
      <c r="H148" s="216">
        <v>92.480000000000004</v>
      </c>
      <c r="I148" s="217"/>
      <c r="J148" s="218">
        <f>ROUND(I148*H148,2)</f>
        <v>0</v>
      </c>
      <c r="K148" s="219"/>
      <c r="L148" s="43"/>
      <c r="M148" s="220" t="s">
        <v>19</v>
      </c>
      <c r="N148" s="221" t="s">
        <v>43</v>
      </c>
      <c r="O148" s="83"/>
      <c r="P148" s="222">
        <f>O148*H148</f>
        <v>0</v>
      </c>
      <c r="Q148" s="222">
        <v>0.00069999999999999999</v>
      </c>
      <c r="R148" s="222">
        <f>Q148*H148</f>
        <v>0.064736000000000002</v>
      </c>
      <c r="S148" s="222">
        <v>0</v>
      </c>
      <c r="T148" s="223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24" t="s">
        <v>145</v>
      </c>
      <c r="AT148" s="224" t="s">
        <v>141</v>
      </c>
      <c r="AU148" s="224" t="s">
        <v>81</v>
      </c>
      <c r="AY148" s="16" t="s">
        <v>139</v>
      </c>
      <c r="BE148" s="225">
        <f>IF(N148="základní",J148,0)</f>
        <v>0</v>
      </c>
      <c r="BF148" s="225">
        <f>IF(N148="snížená",J148,0)</f>
        <v>0</v>
      </c>
      <c r="BG148" s="225">
        <f>IF(N148="zákl. přenesená",J148,0)</f>
        <v>0</v>
      </c>
      <c r="BH148" s="225">
        <f>IF(N148="sníž. přenesená",J148,0)</f>
        <v>0</v>
      </c>
      <c r="BI148" s="225">
        <f>IF(N148="nulová",J148,0)</f>
        <v>0</v>
      </c>
      <c r="BJ148" s="16" t="s">
        <v>79</v>
      </c>
      <c r="BK148" s="225">
        <f>ROUND(I148*H148,2)</f>
        <v>0</v>
      </c>
      <c r="BL148" s="16" t="s">
        <v>145</v>
      </c>
      <c r="BM148" s="224" t="s">
        <v>703</v>
      </c>
    </row>
    <row r="149" s="2" customFormat="1">
      <c r="A149" s="37"/>
      <c r="B149" s="38"/>
      <c r="C149" s="39"/>
      <c r="D149" s="226" t="s">
        <v>147</v>
      </c>
      <c r="E149" s="39"/>
      <c r="F149" s="227" t="s">
        <v>704</v>
      </c>
      <c r="G149" s="39"/>
      <c r="H149" s="39"/>
      <c r="I149" s="228"/>
      <c r="J149" s="39"/>
      <c r="K149" s="39"/>
      <c r="L149" s="43"/>
      <c r="M149" s="229"/>
      <c r="N149" s="230"/>
      <c r="O149" s="83"/>
      <c r="P149" s="83"/>
      <c r="Q149" s="83"/>
      <c r="R149" s="83"/>
      <c r="S149" s="83"/>
      <c r="T149" s="84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6" t="s">
        <v>147</v>
      </c>
      <c r="AU149" s="16" t="s">
        <v>81</v>
      </c>
    </row>
    <row r="150" s="2" customFormat="1" ht="24.15" customHeight="1">
      <c r="A150" s="37"/>
      <c r="B150" s="38"/>
      <c r="C150" s="212" t="s">
        <v>277</v>
      </c>
      <c r="D150" s="212" t="s">
        <v>141</v>
      </c>
      <c r="E150" s="213" t="s">
        <v>705</v>
      </c>
      <c r="F150" s="214" t="s">
        <v>706</v>
      </c>
      <c r="G150" s="215" t="s">
        <v>144</v>
      </c>
      <c r="H150" s="216">
        <v>92.480000000000004</v>
      </c>
      <c r="I150" s="217"/>
      <c r="J150" s="218">
        <f>ROUND(I150*H150,2)</f>
        <v>0</v>
      </c>
      <c r="K150" s="219"/>
      <c r="L150" s="43"/>
      <c r="M150" s="220" t="s">
        <v>19</v>
      </c>
      <c r="N150" s="221" t="s">
        <v>43</v>
      </c>
      <c r="O150" s="83"/>
      <c r="P150" s="222">
        <f>O150*H150</f>
        <v>0</v>
      </c>
      <c r="Q150" s="222">
        <v>0</v>
      </c>
      <c r="R150" s="222">
        <f>Q150*H150</f>
        <v>0</v>
      </c>
      <c r="S150" s="222">
        <v>0</v>
      </c>
      <c r="T150" s="223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24" t="s">
        <v>145</v>
      </c>
      <c r="AT150" s="224" t="s">
        <v>141</v>
      </c>
      <c r="AU150" s="224" t="s">
        <v>81</v>
      </c>
      <c r="AY150" s="16" t="s">
        <v>139</v>
      </c>
      <c r="BE150" s="225">
        <f>IF(N150="základní",J150,0)</f>
        <v>0</v>
      </c>
      <c r="BF150" s="225">
        <f>IF(N150="snížená",J150,0)</f>
        <v>0</v>
      </c>
      <c r="BG150" s="225">
        <f>IF(N150="zákl. přenesená",J150,0)</f>
        <v>0</v>
      </c>
      <c r="BH150" s="225">
        <f>IF(N150="sníž. přenesená",J150,0)</f>
        <v>0</v>
      </c>
      <c r="BI150" s="225">
        <f>IF(N150="nulová",J150,0)</f>
        <v>0</v>
      </c>
      <c r="BJ150" s="16" t="s">
        <v>79</v>
      </c>
      <c r="BK150" s="225">
        <f>ROUND(I150*H150,2)</f>
        <v>0</v>
      </c>
      <c r="BL150" s="16" t="s">
        <v>145</v>
      </c>
      <c r="BM150" s="224" t="s">
        <v>707</v>
      </c>
    </row>
    <row r="151" s="2" customFormat="1">
      <c r="A151" s="37"/>
      <c r="B151" s="38"/>
      <c r="C151" s="39"/>
      <c r="D151" s="226" t="s">
        <v>147</v>
      </c>
      <c r="E151" s="39"/>
      <c r="F151" s="227" t="s">
        <v>708</v>
      </c>
      <c r="G151" s="39"/>
      <c r="H151" s="39"/>
      <c r="I151" s="228"/>
      <c r="J151" s="39"/>
      <c r="K151" s="39"/>
      <c r="L151" s="43"/>
      <c r="M151" s="229"/>
      <c r="N151" s="230"/>
      <c r="O151" s="83"/>
      <c r="P151" s="83"/>
      <c r="Q151" s="83"/>
      <c r="R151" s="83"/>
      <c r="S151" s="83"/>
      <c r="T151" s="84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16" t="s">
        <v>147</v>
      </c>
      <c r="AU151" s="16" t="s">
        <v>81</v>
      </c>
    </row>
    <row r="152" s="2" customFormat="1" ht="21.75" customHeight="1">
      <c r="A152" s="37"/>
      <c r="B152" s="38"/>
      <c r="C152" s="212" t="s">
        <v>282</v>
      </c>
      <c r="D152" s="212" t="s">
        <v>141</v>
      </c>
      <c r="E152" s="213" t="s">
        <v>709</v>
      </c>
      <c r="F152" s="214" t="s">
        <v>710</v>
      </c>
      <c r="G152" s="215" t="s">
        <v>151</v>
      </c>
      <c r="H152" s="216">
        <v>46.240000000000002</v>
      </c>
      <c r="I152" s="217"/>
      <c r="J152" s="218">
        <f>ROUND(I152*H152,2)</f>
        <v>0</v>
      </c>
      <c r="K152" s="219"/>
      <c r="L152" s="43"/>
      <c r="M152" s="220" t="s">
        <v>19</v>
      </c>
      <c r="N152" s="221" t="s">
        <v>43</v>
      </c>
      <c r="O152" s="83"/>
      <c r="P152" s="222">
        <f>O152*H152</f>
        <v>0</v>
      </c>
      <c r="Q152" s="222">
        <v>0.00046000000000000001</v>
      </c>
      <c r="R152" s="222">
        <f>Q152*H152</f>
        <v>0.021270400000000002</v>
      </c>
      <c r="S152" s="222">
        <v>0</v>
      </c>
      <c r="T152" s="223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24" t="s">
        <v>145</v>
      </c>
      <c r="AT152" s="224" t="s">
        <v>141</v>
      </c>
      <c r="AU152" s="224" t="s">
        <v>81</v>
      </c>
      <c r="AY152" s="16" t="s">
        <v>139</v>
      </c>
      <c r="BE152" s="225">
        <f>IF(N152="základní",J152,0)</f>
        <v>0</v>
      </c>
      <c r="BF152" s="225">
        <f>IF(N152="snížená",J152,0)</f>
        <v>0</v>
      </c>
      <c r="BG152" s="225">
        <f>IF(N152="zákl. přenesená",J152,0)</f>
        <v>0</v>
      </c>
      <c r="BH152" s="225">
        <f>IF(N152="sníž. přenesená",J152,0)</f>
        <v>0</v>
      </c>
      <c r="BI152" s="225">
        <f>IF(N152="nulová",J152,0)</f>
        <v>0</v>
      </c>
      <c r="BJ152" s="16" t="s">
        <v>79</v>
      </c>
      <c r="BK152" s="225">
        <f>ROUND(I152*H152,2)</f>
        <v>0</v>
      </c>
      <c r="BL152" s="16" t="s">
        <v>145</v>
      </c>
      <c r="BM152" s="224" t="s">
        <v>711</v>
      </c>
    </row>
    <row r="153" s="2" customFormat="1">
      <c r="A153" s="37"/>
      <c r="B153" s="38"/>
      <c r="C153" s="39"/>
      <c r="D153" s="226" t="s">
        <v>147</v>
      </c>
      <c r="E153" s="39"/>
      <c r="F153" s="227" t="s">
        <v>712</v>
      </c>
      <c r="G153" s="39"/>
      <c r="H153" s="39"/>
      <c r="I153" s="228"/>
      <c r="J153" s="39"/>
      <c r="K153" s="39"/>
      <c r="L153" s="43"/>
      <c r="M153" s="229"/>
      <c r="N153" s="230"/>
      <c r="O153" s="83"/>
      <c r="P153" s="83"/>
      <c r="Q153" s="83"/>
      <c r="R153" s="83"/>
      <c r="S153" s="83"/>
      <c r="T153" s="84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6" t="s">
        <v>147</v>
      </c>
      <c r="AU153" s="16" t="s">
        <v>81</v>
      </c>
    </row>
    <row r="154" s="2" customFormat="1" ht="24.15" customHeight="1">
      <c r="A154" s="37"/>
      <c r="B154" s="38"/>
      <c r="C154" s="212" t="s">
        <v>287</v>
      </c>
      <c r="D154" s="212" t="s">
        <v>141</v>
      </c>
      <c r="E154" s="213" t="s">
        <v>713</v>
      </c>
      <c r="F154" s="214" t="s">
        <v>714</v>
      </c>
      <c r="G154" s="215" t="s">
        <v>151</v>
      </c>
      <c r="H154" s="216">
        <v>46.240000000000002</v>
      </c>
      <c r="I154" s="217"/>
      <c r="J154" s="218">
        <f>ROUND(I154*H154,2)</f>
        <v>0</v>
      </c>
      <c r="K154" s="219"/>
      <c r="L154" s="43"/>
      <c r="M154" s="220" t="s">
        <v>19</v>
      </c>
      <c r="N154" s="221" t="s">
        <v>43</v>
      </c>
      <c r="O154" s="83"/>
      <c r="P154" s="222">
        <f>O154*H154</f>
        <v>0</v>
      </c>
      <c r="Q154" s="222">
        <v>0</v>
      </c>
      <c r="R154" s="222">
        <f>Q154*H154</f>
        <v>0</v>
      </c>
      <c r="S154" s="222">
        <v>0</v>
      </c>
      <c r="T154" s="223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24" t="s">
        <v>145</v>
      </c>
      <c r="AT154" s="224" t="s">
        <v>141</v>
      </c>
      <c r="AU154" s="224" t="s">
        <v>81</v>
      </c>
      <c r="AY154" s="16" t="s">
        <v>139</v>
      </c>
      <c r="BE154" s="225">
        <f>IF(N154="základní",J154,0)</f>
        <v>0</v>
      </c>
      <c r="BF154" s="225">
        <f>IF(N154="snížená",J154,0)</f>
        <v>0</v>
      </c>
      <c r="BG154" s="225">
        <f>IF(N154="zákl. přenesená",J154,0)</f>
        <v>0</v>
      </c>
      <c r="BH154" s="225">
        <f>IF(N154="sníž. přenesená",J154,0)</f>
        <v>0</v>
      </c>
      <c r="BI154" s="225">
        <f>IF(N154="nulová",J154,0)</f>
        <v>0</v>
      </c>
      <c r="BJ154" s="16" t="s">
        <v>79</v>
      </c>
      <c r="BK154" s="225">
        <f>ROUND(I154*H154,2)</f>
        <v>0</v>
      </c>
      <c r="BL154" s="16" t="s">
        <v>145</v>
      </c>
      <c r="BM154" s="224" t="s">
        <v>715</v>
      </c>
    </row>
    <row r="155" s="2" customFormat="1">
      <c r="A155" s="37"/>
      <c r="B155" s="38"/>
      <c r="C155" s="39"/>
      <c r="D155" s="226" t="s">
        <v>147</v>
      </c>
      <c r="E155" s="39"/>
      <c r="F155" s="227" t="s">
        <v>716</v>
      </c>
      <c r="G155" s="39"/>
      <c r="H155" s="39"/>
      <c r="I155" s="228"/>
      <c r="J155" s="39"/>
      <c r="K155" s="39"/>
      <c r="L155" s="43"/>
      <c r="M155" s="229"/>
      <c r="N155" s="230"/>
      <c r="O155" s="83"/>
      <c r="P155" s="83"/>
      <c r="Q155" s="83"/>
      <c r="R155" s="83"/>
      <c r="S155" s="83"/>
      <c r="T155" s="84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16" t="s">
        <v>147</v>
      </c>
      <c r="AU155" s="16" t="s">
        <v>81</v>
      </c>
    </row>
    <row r="156" s="2" customFormat="1" ht="37.8" customHeight="1">
      <c r="A156" s="37"/>
      <c r="B156" s="38"/>
      <c r="C156" s="212" t="s">
        <v>293</v>
      </c>
      <c r="D156" s="212" t="s">
        <v>141</v>
      </c>
      <c r="E156" s="213" t="s">
        <v>717</v>
      </c>
      <c r="F156" s="214" t="s">
        <v>718</v>
      </c>
      <c r="G156" s="215" t="s">
        <v>151</v>
      </c>
      <c r="H156" s="216">
        <v>241.80099999999999</v>
      </c>
      <c r="I156" s="217"/>
      <c r="J156" s="218">
        <f>ROUND(I156*H156,2)</f>
        <v>0</v>
      </c>
      <c r="K156" s="219"/>
      <c r="L156" s="43"/>
      <c r="M156" s="220" t="s">
        <v>19</v>
      </c>
      <c r="N156" s="221" t="s">
        <v>43</v>
      </c>
      <c r="O156" s="83"/>
      <c r="P156" s="222">
        <f>O156*H156</f>
        <v>0</v>
      </c>
      <c r="Q156" s="222">
        <v>0</v>
      </c>
      <c r="R156" s="222">
        <f>Q156*H156</f>
        <v>0</v>
      </c>
      <c r="S156" s="222">
        <v>0</v>
      </c>
      <c r="T156" s="223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24" t="s">
        <v>145</v>
      </c>
      <c r="AT156" s="224" t="s">
        <v>141</v>
      </c>
      <c r="AU156" s="224" t="s">
        <v>81</v>
      </c>
      <c r="AY156" s="16" t="s">
        <v>139</v>
      </c>
      <c r="BE156" s="225">
        <f>IF(N156="základní",J156,0)</f>
        <v>0</v>
      </c>
      <c r="BF156" s="225">
        <f>IF(N156="snížená",J156,0)</f>
        <v>0</v>
      </c>
      <c r="BG156" s="225">
        <f>IF(N156="zákl. přenesená",J156,0)</f>
        <v>0</v>
      </c>
      <c r="BH156" s="225">
        <f>IF(N156="sníž. přenesená",J156,0)</f>
        <v>0</v>
      </c>
      <c r="BI156" s="225">
        <f>IF(N156="nulová",J156,0)</f>
        <v>0</v>
      </c>
      <c r="BJ156" s="16" t="s">
        <v>79</v>
      </c>
      <c r="BK156" s="225">
        <f>ROUND(I156*H156,2)</f>
        <v>0</v>
      </c>
      <c r="BL156" s="16" t="s">
        <v>145</v>
      </c>
      <c r="BM156" s="224" t="s">
        <v>719</v>
      </c>
    </row>
    <row r="157" s="2" customFormat="1">
      <c r="A157" s="37"/>
      <c r="B157" s="38"/>
      <c r="C157" s="39"/>
      <c r="D157" s="226" t="s">
        <v>147</v>
      </c>
      <c r="E157" s="39"/>
      <c r="F157" s="227" t="s">
        <v>720</v>
      </c>
      <c r="G157" s="39"/>
      <c r="H157" s="39"/>
      <c r="I157" s="228"/>
      <c r="J157" s="39"/>
      <c r="K157" s="39"/>
      <c r="L157" s="43"/>
      <c r="M157" s="229"/>
      <c r="N157" s="230"/>
      <c r="O157" s="83"/>
      <c r="P157" s="83"/>
      <c r="Q157" s="83"/>
      <c r="R157" s="83"/>
      <c r="S157" s="83"/>
      <c r="T157" s="84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T157" s="16" t="s">
        <v>147</v>
      </c>
      <c r="AU157" s="16" t="s">
        <v>81</v>
      </c>
    </row>
    <row r="158" s="2" customFormat="1" ht="37.8" customHeight="1">
      <c r="A158" s="37"/>
      <c r="B158" s="38"/>
      <c r="C158" s="212" t="s">
        <v>298</v>
      </c>
      <c r="D158" s="212" t="s">
        <v>141</v>
      </c>
      <c r="E158" s="213" t="s">
        <v>174</v>
      </c>
      <c r="F158" s="214" t="s">
        <v>175</v>
      </c>
      <c r="G158" s="215" t="s">
        <v>151</v>
      </c>
      <c r="H158" s="216">
        <v>219.64599999999999</v>
      </c>
      <c r="I158" s="217"/>
      <c r="J158" s="218">
        <f>ROUND(I158*H158,2)</f>
        <v>0</v>
      </c>
      <c r="K158" s="219"/>
      <c r="L158" s="43"/>
      <c r="M158" s="220" t="s">
        <v>19</v>
      </c>
      <c r="N158" s="221" t="s">
        <v>43</v>
      </c>
      <c r="O158" s="83"/>
      <c r="P158" s="222">
        <f>O158*H158</f>
        <v>0</v>
      </c>
      <c r="Q158" s="222">
        <v>0</v>
      </c>
      <c r="R158" s="222">
        <f>Q158*H158</f>
        <v>0</v>
      </c>
      <c r="S158" s="222">
        <v>0</v>
      </c>
      <c r="T158" s="223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24" t="s">
        <v>145</v>
      </c>
      <c r="AT158" s="224" t="s">
        <v>141</v>
      </c>
      <c r="AU158" s="224" t="s">
        <v>81</v>
      </c>
      <c r="AY158" s="16" t="s">
        <v>139</v>
      </c>
      <c r="BE158" s="225">
        <f>IF(N158="základní",J158,0)</f>
        <v>0</v>
      </c>
      <c r="BF158" s="225">
        <f>IF(N158="snížená",J158,0)</f>
        <v>0</v>
      </c>
      <c r="BG158" s="225">
        <f>IF(N158="zákl. přenesená",J158,0)</f>
        <v>0</v>
      </c>
      <c r="BH158" s="225">
        <f>IF(N158="sníž. přenesená",J158,0)</f>
        <v>0</v>
      </c>
      <c r="BI158" s="225">
        <f>IF(N158="nulová",J158,0)</f>
        <v>0</v>
      </c>
      <c r="BJ158" s="16" t="s">
        <v>79</v>
      </c>
      <c r="BK158" s="225">
        <f>ROUND(I158*H158,2)</f>
        <v>0</v>
      </c>
      <c r="BL158" s="16" t="s">
        <v>145</v>
      </c>
      <c r="BM158" s="224" t="s">
        <v>721</v>
      </c>
    </row>
    <row r="159" s="2" customFormat="1">
      <c r="A159" s="37"/>
      <c r="B159" s="38"/>
      <c r="C159" s="39"/>
      <c r="D159" s="226" t="s">
        <v>147</v>
      </c>
      <c r="E159" s="39"/>
      <c r="F159" s="227" t="s">
        <v>177</v>
      </c>
      <c r="G159" s="39"/>
      <c r="H159" s="39"/>
      <c r="I159" s="228"/>
      <c r="J159" s="39"/>
      <c r="K159" s="39"/>
      <c r="L159" s="43"/>
      <c r="M159" s="229"/>
      <c r="N159" s="230"/>
      <c r="O159" s="83"/>
      <c r="P159" s="83"/>
      <c r="Q159" s="83"/>
      <c r="R159" s="83"/>
      <c r="S159" s="83"/>
      <c r="T159" s="84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T159" s="16" t="s">
        <v>147</v>
      </c>
      <c r="AU159" s="16" t="s">
        <v>81</v>
      </c>
    </row>
    <row r="160" s="2" customFormat="1" ht="37.8" customHeight="1">
      <c r="A160" s="37"/>
      <c r="B160" s="38"/>
      <c r="C160" s="212" t="s">
        <v>303</v>
      </c>
      <c r="D160" s="212" t="s">
        <v>141</v>
      </c>
      <c r="E160" s="213" t="s">
        <v>179</v>
      </c>
      <c r="F160" s="214" t="s">
        <v>180</v>
      </c>
      <c r="G160" s="215" t="s">
        <v>151</v>
      </c>
      <c r="H160" s="216">
        <v>519.78499999999997</v>
      </c>
      <c r="I160" s="217"/>
      <c r="J160" s="218">
        <f>ROUND(I160*H160,2)</f>
        <v>0</v>
      </c>
      <c r="K160" s="219"/>
      <c r="L160" s="43"/>
      <c r="M160" s="220" t="s">
        <v>19</v>
      </c>
      <c r="N160" s="221" t="s">
        <v>43</v>
      </c>
      <c r="O160" s="83"/>
      <c r="P160" s="222">
        <f>O160*H160</f>
        <v>0</v>
      </c>
      <c r="Q160" s="222">
        <v>0</v>
      </c>
      <c r="R160" s="222">
        <f>Q160*H160</f>
        <v>0</v>
      </c>
      <c r="S160" s="222">
        <v>0</v>
      </c>
      <c r="T160" s="223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24" t="s">
        <v>145</v>
      </c>
      <c r="AT160" s="224" t="s">
        <v>141</v>
      </c>
      <c r="AU160" s="224" t="s">
        <v>81</v>
      </c>
      <c r="AY160" s="16" t="s">
        <v>139</v>
      </c>
      <c r="BE160" s="225">
        <f>IF(N160="základní",J160,0)</f>
        <v>0</v>
      </c>
      <c r="BF160" s="225">
        <f>IF(N160="snížená",J160,0)</f>
        <v>0</v>
      </c>
      <c r="BG160" s="225">
        <f>IF(N160="zákl. přenesená",J160,0)</f>
        <v>0</v>
      </c>
      <c r="BH160" s="225">
        <f>IF(N160="sníž. přenesená",J160,0)</f>
        <v>0</v>
      </c>
      <c r="BI160" s="225">
        <f>IF(N160="nulová",J160,0)</f>
        <v>0</v>
      </c>
      <c r="BJ160" s="16" t="s">
        <v>79</v>
      </c>
      <c r="BK160" s="225">
        <f>ROUND(I160*H160,2)</f>
        <v>0</v>
      </c>
      <c r="BL160" s="16" t="s">
        <v>145</v>
      </c>
      <c r="BM160" s="224" t="s">
        <v>722</v>
      </c>
    </row>
    <row r="161" s="2" customFormat="1">
      <c r="A161" s="37"/>
      <c r="B161" s="38"/>
      <c r="C161" s="39"/>
      <c r="D161" s="226" t="s">
        <v>147</v>
      </c>
      <c r="E161" s="39"/>
      <c r="F161" s="227" t="s">
        <v>182</v>
      </c>
      <c r="G161" s="39"/>
      <c r="H161" s="39"/>
      <c r="I161" s="228"/>
      <c r="J161" s="39"/>
      <c r="K161" s="39"/>
      <c r="L161" s="43"/>
      <c r="M161" s="229"/>
      <c r="N161" s="230"/>
      <c r="O161" s="83"/>
      <c r="P161" s="83"/>
      <c r="Q161" s="83"/>
      <c r="R161" s="83"/>
      <c r="S161" s="83"/>
      <c r="T161" s="84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T161" s="16" t="s">
        <v>147</v>
      </c>
      <c r="AU161" s="16" t="s">
        <v>81</v>
      </c>
    </row>
    <row r="162" s="2" customFormat="1" ht="37.8" customHeight="1">
      <c r="A162" s="37"/>
      <c r="B162" s="38"/>
      <c r="C162" s="212" t="s">
        <v>308</v>
      </c>
      <c r="D162" s="212" t="s">
        <v>141</v>
      </c>
      <c r="E162" s="213" t="s">
        <v>184</v>
      </c>
      <c r="F162" s="214" t="s">
        <v>185</v>
      </c>
      <c r="G162" s="215" t="s">
        <v>151</v>
      </c>
      <c r="H162" s="216">
        <v>54.911000000000001</v>
      </c>
      <c r="I162" s="217"/>
      <c r="J162" s="218">
        <f>ROUND(I162*H162,2)</f>
        <v>0</v>
      </c>
      <c r="K162" s="219"/>
      <c r="L162" s="43"/>
      <c r="M162" s="220" t="s">
        <v>19</v>
      </c>
      <c r="N162" s="221" t="s">
        <v>43</v>
      </c>
      <c r="O162" s="83"/>
      <c r="P162" s="222">
        <f>O162*H162</f>
        <v>0</v>
      </c>
      <c r="Q162" s="222">
        <v>0</v>
      </c>
      <c r="R162" s="222">
        <f>Q162*H162</f>
        <v>0</v>
      </c>
      <c r="S162" s="222">
        <v>0</v>
      </c>
      <c r="T162" s="223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24" t="s">
        <v>145</v>
      </c>
      <c r="AT162" s="224" t="s">
        <v>141</v>
      </c>
      <c r="AU162" s="224" t="s">
        <v>81</v>
      </c>
      <c r="AY162" s="16" t="s">
        <v>139</v>
      </c>
      <c r="BE162" s="225">
        <f>IF(N162="základní",J162,0)</f>
        <v>0</v>
      </c>
      <c r="BF162" s="225">
        <f>IF(N162="snížená",J162,0)</f>
        <v>0</v>
      </c>
      <c r="BG162" s="225">
        <f>IF(N162="zákl. přenesená",J162,0)</f>
        <v>0</v>
      </c>
      <c r="BH162" s="225">
        <f>IF(N162="sníž. přenesená",J162,0)</f>
        <v>0</v>
      </c>
      <c r="BI162" s="225">
        <f>IF(N162="nulová",J162,0)</f>
        <v>0</v>
      </c>
      <c r="BJ162" s="16" t="s">
        <v>79</v>
      </c>
      <c r="BK162" s="225">
        <f>ROUND(I162*H162,2)</f>
        <v>0</v>
      </c>
      <c r="BL162" s="16" t="s">
        <v>145</v>
      </c>
      <c r="BM162" s="224" t="s">
        <v>723</v>
      </c>
    </row>
    <row r="163" s="2" customFormat="1">
      <c r="A163" s="37"/>
      <c r="B163" s="38"/>
      <c r="C163" s="39"/>
      <c r="D163" s="226" t="s">
        <v>147</v>
      </c>
      <c r="E163" s="39"/>
      <c r="F163" s="227" t="s">
        <v>187</v>
      </c>
      <c r="G163" s="39"/>
      <c r="H163" s="39"/>
      <c r="I163" s="228"/>
      <c r="J163" s="39"/>
      <c r="K163" s="39"/>
      <c r="L163" s="43"/>
      <c r="M163" s="229"/>
      <c r="N163" s="230"/>
      <c r="O163" s="83"/>
      <c r="P163" s="83"/>
      <c r="Q163" s="83"/>
      <c r="R163" s="83"/>
      <c r="S163" s="83"/>
      <c r="T163" s="84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16" t="s">
        <v>147</v>
      </c>
      <c r="AU163" s="16" t="s">
        <v>81</v>
      </c>
    </row>
    <row r="164" s="2" customFormat="1" ht="37.8" customHeight="1">
      <c r="A164" s="37"/>
      <c r="B164" s="38"/>
      <c r="C164" s="212" t="s">
        <v>314</v>
      </c>
      <c r="D164" s="212" t="s">
        <v>141</v>
      </c>
      <c r="E164" s="213" t="s">
        <v>189</v>
      </c>
      <c r="F164" s="214" t="s">
        <v>190</v>
      </c>
      <c r="G164" s="215" t="s">
        <v>151</v>
      </c>
      <c r="H164" s="216">
        <v>248.97499999999999</v>
      </c>
      <c r="I164" s="217"/>
      <c r="J164" s="218">
        <f>ROUND(I164*H164,2)</f>
        <v>0</v>
      </c>
      <c r="K164" s="219"/>
      <c r="L164" s="43"/>
      <c r="M164" s="220" t="s">
        <v>19</v>
      </c>
      <c r="N164" s="221" t="s">
        <v>43</v>
      </c>
      <c r="O164" s="83"/>
      <c r="P164" s="222">
        <f>O164*H164</f>
        <v>0</v>
      </c>
      <c r="Q164" s="222">
        <v>0</v>
      </c>
      <c r="R164" s="222">
        <f>Q164*H164</f>
        <v>0</v>
      </c>
      <c r="S164" s="222">
        <v>0</v>
      </c>
      <c r="T164" s="223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24" t="s">
        <v>145</v>
      </c>
      <c r="AT164" s="224" t="s">
        <v>141</v>
      </c>
      <c r="AU164" s="224" t="s">
        <v>81</v>
      </c>
      <c r="AY164" s="16" t="s">
        <v>139</v>
      </c>
      <c r="BE164" s="225">
        <f>IF(N164="základní",J164,0)</f>
        <v>0</v>
      </c>
      <c r="BF164" s="225">
        <f>IF(N164="snížená",J164,0)</f>
        <v>0</v>
      </c>
      <c r="BG164" s="225">
        <f>IF(N164="zákl. přenesená",J164,0)</f>
        <v>0</v>
      </c>
      <c r="BH164" s="225">
        <f>IF(N164="sníž. přenesená",J164,0)</f>
        <v>0</v>
      </c>
      <c r="BI164" s="225">
        <f>IF(N164="nulová",J164,0)</f>
        <v>0</v>
      </c>
      <c r="BJ164" s="16" t="s">
        <v>79</v>
      </c>
      <c r="BK164" s="225">
        <f>ROUND(I164*H164,2)</f>
        <v>0</v>
      </c>
      <c r="BL164" s="16" t="s">
        <v>145</v>
      </c>
      <c r="BM164" s="224" t="s">
        <v>724</v>
      </c>
    </row>
    <row r="165" s="2" customFormat="1">
      <c r="A165" s="37"/>
      <c r="B165" s="38"/>
      <c r="C165" s="39"/>
      <c r="D165" s="226" t="s">
        <v>147</v>
      </c>
      <c r="E165" s="39"/>
      <c r="F165" s="227" t="s">
        <v>192</v>
      </c>
      <c r="G165" s="39"/>
      <c r="H165" s="39"/>
      <c r="I165" s="228"/>
      <c r="J165" s="39"/>
      <c r="K165" s="39"/>
      <c r="L165" s="43"/>
      <c r="M165" s="229"/>
      <c r="N165" s="230"/>
      <c r="O165" s="83"/>
      <c r="P165" s="83"/>
      <c r="Q165" s="83"/>
      <c r="R165" s="83"/>
      <c r="S165" s="83"/>
      <c r="T165" s="84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T165" s="16" t="s">
        <v>147</v>
      </c>
      <c r="AU165" s="16" t="s">
        <v>81</v>
      </c>
    </row>
    <row r="166" s="2" customFormat="1" ht="37.8" customHeight="1">
      <c r="A166" s="37"/>
      <c r="B166" s="38"/>
      <c r="C166" s="212" t="s">
        <v>320</v>
      </c>
      <c r="D166" s="212" t="s">
        <v>141</v>
      </c>
      <c r="E166" s="213" t="s">
        <v>194</v>
      </c>
      <c r="F166" s="214" t="s">
        <v>195</v>
      </c>
      <c r="G166" s="215" t="s">
        <v>151</v>
      </c>
      <c r="H166" s="216">
        <v>3734.625</v>
      </c>
      <c r="I166" s="217"/>
      <c r="J166" s="218">
        <f>ROUND(I166*H166,2)</f>
        <v>0</v>
      </c>
      <c r="K166" s="219"/>
      <c r="L166" s="43"/>
      <c r="M166" s="220" t="s">
        <v>19</v>
      </c>
      <c r="N166" s="221" t="s">
        <v>43</v>
      </c>
      <c r="O166" s="83"/>
      <c r="P166" s="222">
        <f>O166*H166</f>
        <v>0</v>
      </c>
      <c r="Q166" s="222">
        <v>0</v>
      </c>
      <c r="R166" s="222">
        <f>Q166*H166</f>
        <v>0</v>
      </c>
      <c r="S166" s="222">
        <v>0</v>
      </c>
      <c r="T166" s="223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24" t="s">
        <v>145</v>
      </c>
      <c r="AT166" s="224" t="s">
        <v>141</v>
      </c>
      <c r="AU166" s="224" t="s">
        <v>81</v>
      </c>
      <c r="AY166" s="16" t="s">
        <v>139</v>
      </c>
      <c r="BE166" s="225">
        <f>IF(N166="základní",J166,0)</f>
        <v>0</v>
      </c>
      <c r="BF166" s="225">
        <f>IF(N166="snížená",J166,0)</f>
        <v>0</v>
      </c>
      <c r="BG166" s="225">
        <f>IF(N166="zákl. přenesená",J166,0)</f>
        <v>0</v>
      </c>
      <c r="BH166" s="225">
        <f>IF(N166="sníž. přenesená",J166,0)</f>
        <v>0</v>
      </c>
      <c r="BI166" s="225">
        <f>IF(N166="nulová",J166,0)</f>
        <v>0</v>
      </c>
      <c r="BJ166" s="16" t="s">
        <v>79</v>
      </c>
      <c r="BK166" s="225">
        <f>ROUND(I166*H166,2)</f>
        <v>0</v>
      </c>
      <c r="BL166" s="16" t="s">
        <v>145</v>
      </c>
      <c r="BM166" s="224" t="s">
        <v>725</v>
      </c>
    </row>
    <row r="167" s="2" customFormat="1">
      <c r="A167" s="37"/>
      <c r="B167" s="38"/>
      <c r="C167" s="39"/>
      <c r="D167" s="226" t="s">
        <v>147</v>
      </c>
      <c r="E167" s="39"/>
      <c r="F167" s="227" t="s">
        <v>197</v>
      </c>
      <c r="G167" s="39"/>
      <c r="H167" s="39"/>
      <c r="I167" s="228"/>
      <c r="J167" s="39"/>
      <c r="K167" s="39"/>
      <c r="L167" s="43"/>
      <c r="M167" s="229"/>
      <c r="N167" s="230"/>
      <c r="O167" s="83"/>
      <c r="P167" s="83"/>
      <c r="Q167" s="83"/>
      <c r="R167" s="83"/>
      <c r="S167" s="83"/>
      <c r="T167" s="84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T167" s="16" t="s">
        <v>147</v>
      </c>
      <c r="AU167" s="16" t="s">
        <v>81</v>
      </c>
    </row>
    <row r="168" s="2" customFormat="1" ht="37.8" customHeight="1">
      <c r="A168" s="37"/>
      <c r="B168" s="38"/>
      <c r="C168" s="212" t="s">
        <v>326</v>
      </c>
      <c r="D168" s="212" t="s">
        <v>141</v>
      </c>
      <c r="E168" s="213" t="s">
        <v>198</v>
      </c>
      <c r="F168" s="214" t="s">
        <v>199</v>
      </c>
      <c r="G168" s="215" t="s">
        <v>151</v>
      </c>
      <c r="H168" s="216">
        <v>54.911000000000001</v>
      </c>
      <c r="I168" s="217"/>
      <c r="J168" s="218">
        <f>ROUND(I168*H168,2)</f>
        <v>0</v>
      </c>
      <c r="K168" s="219"/>
      <c r="L168" s="43"/>
      <c r="M168" s="220" t="s">
        <v>19</v>
      </c>
      <c r="N168" s="221" t="s">
        <v>43</v>
      </c>
      <c r="O168" s="83"/>
      <c r="P168" s="222">
        <f>O168*H168</f>
        <v>0</v>
      </c>
      <c r="Q168" s="222">
        <v>0</v>
      </c>
      <c r="R168" s="222">
        <f>Q168*H168</f>
        <v>0</v>
      </c>
      <c r="S168" s="222">
        <v>0</v>
      </c>
      <c r="T168" s="223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24" t="s">
        <v>145</v>
      </c>
      <c r="AT168" s="224" t="s">
        <v>141</v>
      </c>
      <c r="AU168" s="224" t="s">
        <v>81</v>
      </c>
      <c r="AY168" s="16" t="s">
        <v>139</v>
      </c>
      <c r="BE168" s="225">
        <f>IF(N168="základní",J168,0)</f>
        <v>0</v>
      </c>
      <c r="BF168" s="225">
        <f>IF(N168="snížená",J168,0)</f>
        <v>0</v>
      </c>
      <c r="BG168" s="225">
        <f>IF(N168="zákl. přenesená",J168,0)</f>
        <v>0</v>
      </c>
      <c r="BH168" s="225">
        <f>IF(N168="sníž. přenesená",J168,0)</f>
        <v>0</v>
      </c>
      <c r="BI168" s="225">
        <f>IF(N168="nulová",J168,0)</f>
        <v>0</v>
      </c>
      <c r="BJ168" s="16" t="s">
        <v>79</v>
      </c>
      <c r="BK168" s="225">
        <f>ROUND(I168*H168,2)</f>
        <v>0</v>
      </c>
      <c r="BL168" s="16" t="s">
        <v>145</v>
      </c>
      <c r="BM168" s="224" t="s">
        <v>726</v>
      </c>
    </row>
    <row r="169" s="2" customFormat="1">
      <c r="A169" s="37"/>
      <c r="B169" s="38"/>
      <c r="C169" s="39"/>
      <c r="D169" s="226" t="s">
        <v>147</v>
      </c>
      <c r="E169" s="39"/>
      <c r="F169" s="227" t="s">
        <v>201</v>
      </c>
      <c r="G169" s="39"/>
      <c r="H169" s="39"/>
      <c r="I169" s="228"/>
      <c r="J169" s="39"/>
      <c r="K169" s="39"/>
      <c r="L169" s="43"/>
      <c r="M169" s="229"/>
      <c r="N169" s="230"/>
      <c r="O169" s="83"/>
      <c r="P169" s="83"/>
      <c r="Q169" s="83"/>
      <c r="R169" s="83"/>
      <c r="S169" s="83"/>
      <c r="T169" s="84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T169" s="16" t="s">
        <v>147</v>
      </c>
      <c r="AU169" s="16" t="s">
        <v>81</v>
      </c>
    </row>
    <row r="170" s="2" customFormat="1" ht="37.8" customHeight="1">
      <c r="A170" s="37"/>
      <c r="B170" s="38"/>
      <c r="C170" s="212" t="s">
        <v>331</v>
      </c>
      <c r="D170" s="212" t="s">
        <v>141</v>
      </c>
      <c r="E170" s="213" t="s">
        <v>203</v>
      </c>
      <c r="F170" s="214" t="s">
        <v>204</v>
      </c>
      <c r="G170" s="215" t="s">
        <v>151</v>
      </c>
      <c r="H170" s="216">
        <v>823.66499999999996</v>
      </c>
      <c r="I170" s="217"/>
      <c r="J170" s="218">
        <f>ROUND(I170*H170,2)</f>
        <v>0</v>
      </c>
      <c r="K170" s="219"/>
      <c r="L170" s="43"/>
      <c r="M170" s="220" t="s">
        <v>19</v>
      </c>
      <c r="N170" s="221" t="s">
        <v>43</v>
      </c>
      <c r="O170" s="83"/>
      <c r="P170" s="222">
        <f>O170*H170</f>
        <v>0</v>
      </c>
      <c r="Q170" s="222">
        <v>0</v>
      </c>
      <c r="R170" s="222">
        <f>Q170*H170</f>
        <v>0</v>
      </c>
      <c r="S170" s="222">
        <v>0</v>
      </c>
      <c r="T170" s="223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24" t="s">
        <v>145</v>
      </c>
      <c r="AT170" s="224" t="s">
        <v>141</v>
      </c>
      <c r="AU170" s="224" t="s">
        <v>81</v>
      </c>
      <c r="AY170" s="16" t="s">
        <v>139</v>
      </c>
      <c r="BE170" s="225">
        <f>IF(N170="základní",J170,0)</f>
        <v>0</v>
      </c>
      <c r="BF170" s="225">
        <f>IF(N170="snížená",J170,0)</f>
        <v>0</v>
      </c>
      <c r="BG170" s="225">
        <f>IF(N170="zákl. přenesená",J170,0)</f>
        <v>0</v>
      </c>
      <c r="BH170" s="225">
        <f>IF(N170="sníž. přenesená",J170,0)</f>
        <v>0</v>
      </c>
      <c r="BI170" s="225">
        <f>IF(N170="nulová",J170,0)</f>
        <v>0</v>
      </c>
      <c r="BJ170" s="16" t="s">
        <v>79</v>
      </c>
      <c r="BK170" s="225">
        <f>ROUND(I170*H170,2)</f>
        <v>0</v>
      </c>
      <c r="BL170" s="16" t="s">
        <v>145</v>
      </c>
      <c r="BM170" s="224" t="s">
        <v>727</v>
      </c>
    </row>
    <row r="171" s="2" customFormat="1">
      <c r="A171" s="37"/>
      <c r="B171" s="38"/>
      <c r="C171" s="39"/>
      <c r="D171" s="226" t="s">
        <v>147</v>
      </c>
      <c r="E171" s="39"/>
      <c r="F171" s="227" t="s">
        <v>206</v>
      </c>
      <c r="G171" s="39"/>
      <c r="H171" s="39"/>
      <c r="I171" s="228"/>
      <c r="J171" s="39"/>
      <c r="K171" s="39"/>
      <c r="L171" s="43"/>
      <c r="M171" s="229"/>
      <c r="N171" s="230"/>
      <c r="O171" s="83"/>
      <c r="P171" s="83"/>
      <c r="Q171" s="83"/>
      <c r="R171" s="83"/>
      <c r="S171" s="83"/>
      <c r="T171" s="84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16" t="s">
        <v>147</v>
      </c>
      <c r="AU171" s="16" t="s">
        <v>81</v>
      </c>
    </row>
    <row r="172" s="2" customFormat="1" ht="24.15" customHeight="1">
      <c r="A172" s="37"/>
      <c r="B172" s="38"/>
      <c r="C172" s="212" t="s">
        <v>336</v>
      </c>
      <c r="D172" s="212" t="s">
        <v>141</v>
      </c>
      <c r="E172" s="213" t="s">
        <v>728</v>
      </c>
      <c r="F172" s="214" t="s">
        <v>729</v>
      </c>
      <c r="G172" s="215" t="s">
        <v>151</v>
      </c>
      <c r="H172" s="216">
        <v>109.82299999999999</v>
      </c>
      <c r="I172" s="217"/>
      <c r="J172" s="218">
        <f>ROUND(I172*H172,2)</f>
        <v>0</v>
      </c>
      <c r="K172" s="219"/>
      <c r="L172" s="43"/>
      <c r="M172" s="220" t="s">
        <v>19</v>
      </c>
      <c r="N172" s="221" t="s">
        <v>43</v>
      </c>
      <c r="O172" s="83"/>
      <c r="P172" s="222">
        <f>O172*H172</f>
        <v>0</v>
      </c>
      <c r="Q172" s="222">
        <v>0</v>
      </c>
      <c r="R172" s="222">
        <f>Q172*H172</f>
        <v>0</v>
      </c>
      <c r="S172" s="222">
        <v>0</v>
      </c>
      <c r="T172" s="223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24" t="s">
        <v>145</v>
      </c>
      <c r="AT172" s="224" t="s">
        <v>141</v>
      </c>
      <c r="AU172" s="224" t="s">
        <v>81</v>
      </c>
      <c r="AY172" s="16" t="s">
        <v>139</v>
      </c>
      <c r="BE172" s="225">
        <f>IF(N172="základní",J172,0)</f>
        <v>0</v>
      </c>
      <c r="BF172" s="225">
        <f>IF(N172="snížená",J172,0)</f>
        <v>0</v>
      </c>
      <c r="BG172" s="225">
        <f>IF(N172="zákl. přenesená",J172,0)</f>
        <v>0</v>
      </c>
      <c r="BH172" s="225">
        <f>IF(N172="sníž. přenesená",J172,0)</f>
        <v>0</v>
      </c>
      <c r="BI172" s="225">
        <f>IF(N172="nulová",J172,0)</f>
        <v>0</v>
      </c>
      <c r="BJ172" s="16" t="s">
        <v>79</v>
      </c>
      <c r="BK172" s="225">
        <f>ROUND(I172*H172,2)</f>
        <v>0</v>
      </c>
      <c r="BL172" s="16" t="s">
        <v>145</v>
      </c>
      <c r="BM172" s="224" t="s">
        <v>730</v>
      </c>
    </row>
    <row r="173" s="2" customFormat="1">
      <c r="A173" s="37"/>
      <c r="B173" s="38"/>
      <c r="C173" s="39"/>
      <c r="D173" s="226" t="s">
        <v>147</v>
      </c>
      <c r="E173" s="39"/>
      <c r="F173" s="227" t="s">
        <v>731</v>
      </c>
      <c r="G173" s="39"/>
      <c r="H173" s="39"/>
      <c r="I173" s="228"/>
      <c r="J173" s="39"/>
      <c r="K173" s="39"/>
      <c r="L173" s="43"/>
      <c r="M173" s="229"/>
      <c r="N173" s="230"/>
      <c r="O173" s="83"/>
      <c r="P173" s="83"/>
      <c r="Q173" s="83"/>
      <c r="R173" s="83"/>
      <c r="S173" s="83"/>
      <c r="T173" s="84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T173" s="16" t="s">
        <v>147</v>
      </c>
      <c r="AU173" s="16" t="s">
        <v>81</v>
      </c>
    </row>
    <row r="174" s="2" customFormat="1" ht="24.15" customHeight="1">
      <c r="A174" s="37"/>
      <c r="B174" s="38"/>
      <c r="C174" s="212" t="s">
        <v>341</v>
      </c>
      <c r="D174" s="212" t="s">
        <v>141</v>
      </c>
      <c r="E174" s="213" t="s">
        <v>732</v>
      </c>
      <c r="F174" s="214" t="s">
        <v>733</v>
      </c>
      <c r="G174" s="215" t="s">
        <v>151</v>
      </c>
      <c r="H174" s="216">
        <v>384.38</v>
      </c>
      <c r="I174" s="217"/>
      <c r="J174" s="218">
        <f>ROUND(I174*H174,2)</f>
        <v>0</v>
      </c>
      <c r="K174" s="219"/>
      <c r="L174" s="43"/>
      <c r="M174" s="220" t="s">
        <v>19</v>
      </c>
      <c r="N174" s="221" t="s">
        <v>43</v>
      </c>
      <c r="O174" s="83"/>
      <c r="P174" s="222">
        <f>O174*H174</f>
        <v>0</v>
      </c>
      <c r="Q174" s="222">
        <v>0</v>
      </c>
      <c r="R174" s="222">
        <f>Q174*H174</f>
        <v>0</v>
      </c>
      <c r="S174" s="222">
        <v>0</v>
      </c>
      <c r="T174" s="223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24" t="s">
        <v>145</v>
      </c>
      <c r="AT174" s="224" t="s">
        <v>141</v>
      </c>
      <c r="AU174" s="224" t="s">
        <v>81</v>
      </c>
      <c r="AY174" s="16" t="s">
        <v>139</v>
      </c>
      <c r="BE174" s="225">
        <f>IF(N174="základní",J174,0)</f>
        <v>0</v>
      </c>
      <c r="BF174" s="225">
        <f>IF(N174="snížená",J174,0)</f>
        <v>0</v>
      </c>
      <c r="BG174" s="225">
        <f>IF(N174="zákl. přenesená",J174,0)</f>
        <v>0</v>
      </c>
      <c r="BH174" s="225">
        <f>IF(N174="sníž. přenesená",J174,0)</f>
        <v>0</v>
      </c>
      <c r="BI174" s="225">
        <f>IF(N174="nulová",J174,0)</f>
        <v>0</v>
      </c>
      <c r="BJ174" s="16" t="s">
        <v>79</v>
      </c>
      <c r="BK174" s="225">
        <f>ROUND(I174*H174,2)</f>
        <v>0</v>
      </c>
      <c r="BL174" s="16" t="s">
        <v>145</v>
      </c>
      <c r="BM174" s="224" t="s">
        <v>734</v>
      </c>
    </row>
    <row r="175" s="2" customFormat="1">
      <c r="A175" s="37"/>
      <c r="B175" s="38"/>
      <c r="C175" s="39"/>
      <c r="D175" s="226" t="s">
        <v>147</v>
      </c>
      <c r="E175" s="39"/>
      <c r="F175" s="227" t="s">
        <v>735</v>
      </c>
      <c r="G175" s="39"/>
      <c r="H175" s="39"/>
      <c r="I175" s="228"/>
      <c r="J175" s="39"/>
      <c r="K175" s="39"/>
      <c r="L175" s="43"/>
      <c r="M175" s="229"/>
      <c r="N175" s="230"/>
      <c r="O175" s="83"/>
      <c r="P175" s="83"/>
      <c r="Q175" s="83"/>
      <c r="R175" s="83"/>
      <c r="S175" s="83"/>
      <c r="T175" s="84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T175" s="16" t="s">
        <v>147</v>
      </c>
      <c r="AU175" s="16" t="s">
        <v>81</v>
      </c>
    </row>
    <row r="176" s="2" customFormat="1" ht="24.15" customHeight="1">
      <c r="A176" s="37"/>
      <c r="B176" s="38"/>
      <c r="C176" s="212" t="s">
        <v>346</v>
      </c>
      <c r="D176" s="212" t="s">
        <v>141</v>
      </c>
      <c r="E176" s="213" t="s">
        <v>736</v>
      </c>
      <c r="F176" s="214" t="s">
        <v>737</v>
      </c>
      <c r="G176" s="215" t="s">
        <v>151</v>
      </c>
      <c r="H176" s="216">
        <v>54.911000000000001</v>
      </c>
      <c r="I176" s="217"/>
      <c r="J176" s="218">
        <f>ROUND(I176*H176,2)</f>
        <v>0</v>
      </c>
      <c r="K176" s="219"/>
      <c r="L176" s="43"/>
      <c r="M176" s="220" t="s">
        <v>19</v>
      </c>
      <c r="N176" s="221" t="s">
        <v>43</v>
      </c>
      <c r="O176" s="83"/>
      <c r="P176" s="222">
        <f>O176*H176</f>
        <v>0</v>
      </c>
      <c r="Q176" s="222">
        <v>0</v>
      </c>
      <c r="R176" s="222">
        <f>Q176*H176</f>
        <v>0</v>
      </c>
      <c r="S176" s="222">
        <v>0</v>
      </c>
      <c r="T176" s="223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24" t="s">
        <v>145</v>
      </c>
      <c r="AT176" s="224" t="s">
        <v>141</v>
      </c>
      <c r="AU176" s="224" t="s">
        <v>81</v>
      </c>
      <c r="AY176" s="16" t="s">
        <v>139</v>
      </c>
      <c r="BE176" s="225">
        <f>IF(N176="základní",J176,0)</f>
        <v>0</v>
      </c>
      <c r="BF176" s="225">
        <f>IF(N176="snížená",J176,0)</f>
        <v>0</v>
      </c>
      <c r="BG176" s="225">
        <f>IF(N176="zákl. přenesená",J176,0)</f>
        <v>0</v>
      </c>
      <c r="BH176" s="225">
        <f>IF(N176="sníž. přenesená",J176,0)</f>
        <v>0</v>
      </c>
      <c r="BI176" s="225">
        <f>IF(N176="nulová",J176,0)</f>
        <v>0</v>
      </c>
      <c r="BJ176" s="16" t="s">
        <v>79</v>
      </c>
      <c r="BK176" s="225">
        <f>ROUND(I176*H176,2)</f>
        <v>0</v>
      </c>
      <c r="BL176" s="16" t="s">
        <v>145</v>
      </c>
      <c r="BM176" s="224" t="s">
        <v>738</v>
      </c>
    </row>
    <row r="177" s="2" customFormat="1">
      <c r="A177" s="37"/>
      <c r="B177" s="38"/>
      <c r="C177" s="39"/>
      <c r="D177" s="226" t="s">
        <v>147</v>
      </c>
      <c r="E177" s="39"/>
      <c r="F177" s="227" t="s">
        <v>739</v>
      </c>
      <c r="G177" s="39"/>
      <c r="H177" s="39"/>
      <c r="I177" s="228"/>
      <c r="J177" s="39"/>
      <c r="K177" s="39"/>
      <c r="L177" s="43"/>
      <c r="M177" s="229"/>
      <c r="N177" s="230"/>
      <c r="O177" s="83"/>
      <c r="P177" s="83"/>
      <c r="Q177" s="83"/>
      <c r="R177" s="83"/>
      <c r="S177" s="83"/>
      <c r="T177" s="84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T177" s="16" t="s">
        <v>147</v>
      </c>
      <c r="AU177" s="16" t="s">
        <v>81</v>
      </c>
    </row>
    <row r="178" s="2" customFormat="1" ht="24.15" customHeight="1">
      <c r="A178" s="37"/>
      <c r="B178" s="38"/>
      <c r="C178" s="212" t="s">
        <v>350</v>
      </c>
      <c r="D178" s="212" t="s">
        <v>141</v>
      </c>
      <c r="E178" s="213" t="s">
        <v>223</v>
      </c>
      <c r="F178" s="214" t="s">
        <v>224</v>
      </c>
      <c r="G178" s="215" t="s">
        <v>225</v>
      </c>
      <c r="H178" s="216">
        <v>546.995</v>
      </c>
      <c r="I178" s="217"/>
      <c r="J178" s="218">
        <f>ROUND(I178*H178,2)</f>
        <v>0</v>
      </c>
      <c r="K178" s="219"/>
      <c r="L178" s="43"/>
      <c r="M178" s="220" t="s">
        <v>19</v>
      </c>
      <c r="N178" s="221" t="s">
        <v>43</v>
      </c>
      <c r="O178" s="83"/>
      <c r="P178" s="222">
        <f>O178*H178</f>
        <v>0</v>
      </c>
      <c r="Q178" s="222">
        <v>0</v>
      </c>
      <c r="R178" s="222">
        <f>Q178*H178</f>
        <v>0</v>
      </c>
      <c r="S178" s="222">
        <v>0</v>
      </c>
      <c r="T178" s="223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24" t="s">
        <v>145</v>
      </c>
      <c r="AT178" s="224" t="s">
        <v>141</v>
      </c>
      <c r="AU178" s="224" t="s">
        <v>81</v>
      </c>
      <c r="AY178" s="16" t="s">
        <v>139</v>
      </c>
      <c r="BE178" s="225">
        <f>IF(N178="základní",J178,0)</f>
        <v>0</v>
      </c>
      <c r="BF178" s="225">
        <f>IF(N178="snížená",J178,0)</f>
        <v>0</v>
      </c>
      <c r="BG178" s="225">
        <f>IF(N178="zákl. přenesená",J178,0)</f>
        <v>0</v>
      </c>
      <c r="BH178" s="225">
        <f>IF(N178="sníž. přenesená",J178,0)</f>
        <v>0</v>
      </c>
      <c r="BI178" s="225">
        <f>IF(N178="nulová",J178,0)</f>
        <v>0</v>
      </c>
      <c r="BJ178" s="16" t="s">
        <v>79</v>
      </c>
      <c r="BK178" s="225">
        <f>ROUND(I178*H178,2)</f>
        <v>0</v>
      </c>
      <c r="BL178" s="16" t="s">
        <v>145</v>
      </c>
      <c r="BM178" s="224" t="s">
        <v>740</v>
      </c>
    </row>
    <row r="179" s="2" customFormat="1">
      <c r="A179" s="37"/>
      <c r="B179" s="38"/>
      <c r="C179" s="39"/>
      <c r="D179" s="226" t="s">
        <v>147</v>
      </c>
      <c r="E179" s="39"/>
      <c r="F179" s="227" t="s">
        <v>227</v>
      </c>
      <c r="G179" s="39"/>
      <c r="H179" s="39"/>
      <c r="I179" s="228"/>
      <c r="J179" s="39"/>
      <c r="K179" s="39"/>
      <c r="L179" s="43"/>
      <c r="M179" s="229"/>
      <c r="N179" s="230"/>
      <c r="O179" s="83"/>
      <c r="P179" s="83"/>
      <c r="Q179" s="83"/>
      <c r="R179" s="83"/>
      <c r="S179" s="83"/>
      <c r="T179" s="84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T179" s="16" t="s">
        <v>147</v>
      </c>
      <c r="AU179" s="16" t="s">
        <v>81</v>
      </c>
    </row>
    <row r="180" s="2" customFormat="1" ht="24.15" customHeight="1">
      <c r="A180" s="37"/>
      <c r="B180" s="38"/>
      <c r="C180" s="212" t="s">
        <v>356</v>
      </c>
      <c r="D180" s="212" t="s">
        <v>141</v>
      </c>
      <c r="E180" s="213" t="s">
        <v>229</v>
      </c>
      <c r="F180" s="214" t="s">
        <v>230</v>
      </c>
      <c r="G180" s="215" t="s">
        <v>151</v>
      </c>
      <c r="H180" s="216">
        <v>303.88600000000002</v>
      </c>
      <c r="I180" s="217"/>
      <c r="J180" s="218">
        <f>ROUND(I180*H180,2)</f>
        <v>0</v>
      </c>
      <c r="K180" s="219"/>
      <c r="L180" s="43"/>
      <c r="M180" s="220" t="s">
        <v>19</v>
      </c>
      <c r="N180" s="221" t="s">
        <v>43</v>
      </c>
      <c r="O180" s="83"/>
      <c r="P180" s="222">
        <f>O180*H180</f>
        <v>0</v>
      </c>
      <c r="Q180" s="222">
        <v>0</v>
      </c>
      <c r="R180" s="222">
        <f>Q180*H180</f>
        <v>0</v>
      </c>
      <c r="S180" s="222">
        <v>0</v>
      </c>
      <c r="T180" s="223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24" t="s">
        <v>145</v>
      </c>
      <c r="AT180" s="224" t="s">
        <v>141</v>
      </c>
      <c r="AU180" s="224" t="s">
        <v>81</v>
      </c>
      <c r="AY180" s="16" t="s">
        <v>139</v>
      </c>
      <c r="BE180" s="225">
        <f>IF(N180="základní",J180,0)</f>
        <v>0</v>
      </c>
      <c r="BF180" s="225">
        <f>IF(N180="snížená",J180,0)</f>
        <v>0</v>
      </c>
      <c r="BG180" s="225">
        <f>IF(N180="zákl. přenesená",J180,0)</f>
        <v>0</v>
      </c>
      <c r="BH180" s="225">
        <f>IF(N180="sníž. přenesená",J180,0)</f>
        <v>0</v>
      </c>
      <c r="BI180" s="225">
        <f>IF(N180="nulová",J180,0)</f>
        <v>0</v>
      </c>
      <c r="BJ180" s="16" t="s">
        <v>79</v>
      </c>
      <c r="BK180" s="225">
        <f>ROUND(I180*H180,2)</f>
        <v>0</v>
      </c>
      <c r="BL180" s="16" t="s">
        <v>145</v>
      </c>
      <c r="BM180" s="224" t="s">
        <v>741</v>
      </c>
    </row>
    <row r="181" s="2" customFormat="1">
      <c r="A181" s="37"/>
      <c r="B181" s="38"/>
      <c r="C181" s="39"/>
      <c r="D181" s="226" t="s">
        <v>147</v>
      </c>
      <c r="E181" s="39"/>
      <c r="F181" s="227" t="s">
        <v>232</v>
      </c>
      <c r="G181" s="39"/>
      <c r="H181" s="39"/>
      <c r="I181" s="228"/>
      <c r="J181" s="39"/>
      <c r="K181" s="39"/>
      <c r="L181" s="43"/>
      <c r="M181" s="229"/>
      <c r="N181" s="230"/>
      <c r="O181" s="83"/>
      <c r="P181" s="83"/>
      <c r="Q181" s="83"/>
      <c r="R181" s="83"/>
      <c r="S181" s="83"/>
      <c r="T181" s="84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T181" s="16" t="s">
        <v>147</v>
      </c>
      <c r="AU181" s="16" t="s">
        <v>81</v>
      </c>
    </row>
    <row r="182" s="2" customFormat="1" ht="24.15" customHeight="1">
      <c r="A182" s="37"/>
      <c r="B182" s="38"/>
      <c r="C182" s="212" t="s">
        <v>365</v>
      </c>
      <c r="D182" s="212" t="s">
        <v>141</v>
      </c>
      <c r="E182" s="213" t="s">
        <v>234</v>
      </c>
      <c r="F182" s="214" t="s">
        <v>235</v>
      </c>
      <c r="G182" s="215" t="s">
        <v>151</v>
      </c>
      <c r="H182" s="216">
        <v>245.22800000000001</v>
      </c>
      <c r="I182" s="217"/>
      <c r="J182" s="218">
        <f>ROUND(I182*H182,2)</f>
        <v>0</v>
      </c>
      <c r="K182" s="219"/>
      <c r="L182" s="43"/>
      <c r="M182" s="220" t="s">
        <v>19</v>
      </c>
      <c r="N182" s="221" t="s">
        <v>43</v>
      </c>
      <c r="O182" s="83"/>
      <c r="P182" s="222">
        <f>O182*H182</f>
        <v>0</v>
      </c>
      <c r="Q182" s="222">
        <v>0</v>
      </c>
      <c r="R182" s="222">
        <f>Q182*H182</f>
        <v>0</v>
      </c>
      <c r="S182" s="222">
        <v>0</v>
      </c>
      <c r="T182" s="223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24" t="s">
        <v>145</v>
      </c>
      <c r="AT182" s="224" t="s">
        <v>141</v>
      </c>
      <c r="AU182" s="224" t="s">
        <v>81</v>
      </c>
      <c r="AY182" s="16" t="s">
        <v>139</v>
      </c>
      <c r="BE182" s="225">
        <f>IF(N182="základní",J182,0)</f>
        <v>0</v>
      </c>
      <c r="BF182" s="225">
        <f>IF(N182="snížená",J182,0)</f>
        <v>0</v>
      </c>
      <c r="BG182" s="225">
        <f>IF(N182="zákl. přenesená",J182,0)</f>
        <v>0</v>
      </c>
      <c r="BH182" s="225">
        <f>IF(N182="sníž. přenesená",J182,0)</f>
        <v>0</v>
      </c>
      <c r="BI182" s="225">
        <f>IF(N182="nulová",J182,0)</f>
        <v>0</v>
      </c>
      <c r="BJ182" s="16" t="s">
        <v>79</v>
      </c>
      <c r="BK182" s="225">
        <f>ROUND(I182*H182,2)</f>
        <v>0</v>
      </c>
      <c r="BL182" s="16" t="s">
        <v>145</v>
      </c>
      <c r="BM182" s="224" t="s">
        <v>742</v>
      </c>
    </row>
    <row r="183" s="2" customFormat="1">
      <c r="A183" s="37"/>
      <c r="B183" s="38"/>
      <c r="C183" s="39"/>
      <c r="D183" s="226" t="s">
        <v>147</v>
      </c>
      <c r="E183" s="39"/>
      <c r="F183" s="227" t="s">
        <v>237</v>
      </c>
      <c r="G183" s="39"/>
      <c r="H183" s="39"/>
      <c r="I183" s="228"/>
      <c r="J183" s="39"/>
      <c r="K183" s="39"/>
      <c r="L183" s="43"/>
      <c r="M183" s="229"/>
      <c r="N183" s="230"/>
      <c r="O183" s="83"/>
      <c r="P183" s="83"/>
      <c r="Q183" s="83"/>
      <c r="R183" s="83"/>
      <c r="S183" s="83"/>
      <c r="T183" s="84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T183" s="16" t="s">
        <v>147</v>
      </c>
      <c r="AU183" s="16" t="s">
        <v>81</v>
      </c>
    </row>
    <row r="184" s="2" customFormat="1" ht="37.8" customHeight="1">
      <c r="A184" s="37"/>
      <c r="B184" s="38"/>
      <c r="C184" s="212" t="s">
        <v>370</v>
      </c>
      <c r="D184" s="212" t="s">
        <v>141</v>
      </c>
      <c r="E184" s="213" t="s">
        <v>743</v>
      </c>
      <c r="F184" s="214" t="s">
        <v>744</v>
      </c>
      <c r="G184" s="215" t="s">
        <v>151</v>
      </c>
      <c r="H184" s="216">
        <v>157.72200000000001</v>
      </c>
      <c r="I184" s="217"/>
      <c r="J184" s="218">
        <f>ROUND(I184*H184,2)</f>
        <v>0</v>
      </c>
      <c r="K184" s="219"/>
      <c r="L184" s="43"/>
      <c r="M184" s="220" t="s">
        <v>19</v>
      </c>
      <c r="N184" s="221" t="s">
        <v>43</v>
      </c>
      <c r="O184" s="83"/>
      <c r="P184" s="222">
        <f>O184*H184</f>
        <v>0</v>
      </c>
      <c r="Q184" s="222">
        <v>0</v>
      </c>
      <c r="R184" s="222">
        <f>Q184*H184</f>
        <v>0</v>
      </c>
      <c r="S184" s="222">
        <v>0</v>
      </c>
      <c r="T184" s="223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24" t="s">
        <v>145</v>
      </c>
      <c r="AT184" s="224" t="s">
        <v>141</v>
      </c>
      <c r="AU184" s="224" t="s">
        <v>81</v>
      </c>
      <c r="AY184" s="16" t="s">
        <v>139</v>
      </c>
      <c r="BE184" s="225">
        <f>IF(N184="základní",J184,0)</f>
        <v>0</v>
      </c>
      <c r="BF184" s="225">
        <f>IF(N184="snížená",J184,0)</f>
        <v>0</v>
      </c>
      <c r="BG184" s="225">
        <f>IF(N184="zákl. přenesená",J184,0)</f>
        <v>0</v>
      </c>
      <c r="BH184" s="225">
        <f>IF(N184="sníž. přenesená",J184,0)</f>
        <v>0</v>
      </c>
      <c r="BI184" s="225">
        <f>IF(N184="nulová",J184,0)</f>
        <v>0</v>
      </c>
      <c r="BJ184" s="16" t="s">
        <v>79</v>
      </c>
      <c r="BK184" s="225">
        <f>ROUND(I184*H184,2)</f>
        <v>0</v>
      </c>
      <c r="BL184" s="16" t="s">
        <v>145</v>
      </c>
      <c r="BM184" s="224" t="s">
        <v>745</v>
      </c>
    </row>
    <row r="185" s="2" customFormat="1">
      <c r="A185" s="37"/>
      <c r="B185" s="38"/>
      <c r="C185" s="39"/>
      <c r="D185" s="226" t="s">
        <v>147</v>
      </c>
      <c r="E185" s="39"/>
      <c r="F185" s="227" t="s">
        <v>746</v>
      </c>
      <c r="G185" s="39"/>
      <c r="H185" s="39"/>
      <c r="I185" s="228"/>
      <c r="J185" s="39"/>
      <c r="K185" s="39"/>
      <c r="L185" s="43"/>
      <c r="M185" s="229"/>
      <c r="N185" s="230"/>
      <c r="O185" s="83"/>
      <c r="P185" s="83"/>
      <c r="Q185" s="83"/>
      <c r="R185" s="83"/>
      <c r="S185" s="83"/>
      <c r="T185" s="84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T185" s="16" t="s">
        <v>147</v>
      </c>
      <c r="AU185" s="16" t="s">
        <v>81</v>
      </c>
    </row>
    <row r="186" s="2" customFormat="1" ht="16.5" customHeight="1">
      <c r="A186" s="37"/>
      <c r="B186" s="38"/>
      <c r="C186" s="231" t="s">
        <v>374</v>
      </c>
      <c r="D186" s="231" t="s">
        <v>253</v>
      </c>
      <c r="E186" s="232" t="s">
        <v>747</v>
      </c>
      <c r="F186" s="233" t="s">
        <v>748</v>
      </c>
      <c r="G186" s="234" t="s">
        <v>225</v>
      </c>
      <c r="H186" s="235">
        <v>315.44400000000002</v>
      </c>
      <c r="I186" s="236"/>
      <c r="J186" s="237">
        <f>ROUND(I186*H186,2)</f>
        <v>0</v>
      </c>
      <c r="K186" s="238"/>
      <c r="L186" s="239"/>
      <c r="M186" s="240" t="s">
        <v>19</v>
      </c>
      <c r="N186" s="241" t="s">
        <v>43</v>
      </c>
      <c r="O186" s="83"/>
      <c r="P186" s="222">
        <f>O186*H186</f>
        <v>0</v>
      </c>
      <c r="Q186" s="222">
        <v>1</v>
      </c>
      <c r="R186" s="222">
        <f>Q186*H186</f>
        <v>315.44400000000002</v>
      </c>
      <c r="S186" s="222">
        <v>0</v>
      </c>
      <c r="T186" s="223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24" t="s">
        <v>178</v>
      </c>
      <c r="AT186" s="224" t="s">
        <v>253</v>
      </c>
      <c r="AU186" s="224" t="s">
        <v>81</v>
      </c>
      <c r="AY186" s="16" t="s">
        <v>139</v>
      </c>
      <c r="BE186" s="225">
        <f>IF(N186="základní",J186,0)</f>
        <v>0</v>
      </c>
      <c r="BF186" s="225">
        <f>IF(N186="snížená",J186,0)</f>
        <v>0</v>
      </c>
      <c r="BG186" s="225">
        <f>IF(N186="zákl. přenesená",J186,0)</f>
        <v>0</v>
      </c>
      <c r="BH186" s="225">
        <f>IF(N186="sníž. přenesená",J186,0)</f>
        <v>0</v>
      </c>
      <c r="BI186" s="225">
        <f>IF(N186="nulová",J186,0)</f>
        <v>0</v>
      </c>
      <c r="BJ186" s="16" t="s">
        <v>79</v>
      </c>
      <c r="BK186" s="225">
        <f>ROUND(I186*H186,2)</f>
        <v>0</v>
      </c>
      <c r="BL186" s="16" t="s">
        <v>145</v>
      </c>
      <c r="BM186" s="224" t="s">
        <v>749</v>
      </c>
    </row>
    <row r="187" s="2" customFormat="1" ht="33" customHeight="1">
      <c r="A187" s="37"/>
      <c r="B187" s="38"/>
      <c r="C187" s="212" t="s">
        <v>379</v>
      </c>
      <c r="D187" s="212" t="s">
        <v>141</v>
      </c>
      <c r="E187" s="213" t="s">
        <v>239</v>
      </c>
      <c r="F187" s="214" t="s">
        <v>240</v>
      </c>
      <c r="G187" s="215" t="s">
        <v>144</v>
      </c>
      <c r="H187" s="216">
        <v>120</v>
      </c>
      <c r="I187" s="217"/>
      <c r="J187" s="218">
        <f>ROUND(I187*H187,2)</f>
        <v>0</v>
      </c>
      <c r="K187" s="219"/>
      <c r="L187" s="43"/>
      <c r="M187" s="220" t="s">
        <v>19</v>
      </c>
      <c r="N187" s="221" t="s">
        <v>43</v>
      </c>
      <c r="O187" s="83"/>
      <c r="P187" s="222">
        <f>O187*H187</f>
        <v>0</v>
      </c>
      <c r="Q187" s="222">
        <v>0</v>
      </c>
      <c r="R187" s="222">
        <f>Q187*H187</f>
        <v>0</v>
      </c>
      <c r="S187" s="222">
        <v>0</v>
      </c>
      <c r="T187" s="223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24" t="s">
        <v>145</v>
      </c>
      <c r="AT187" s="224" t="s">
        <v>141</v>
      </c>
      <c r="AU187" s="224" t="s">
        <v>81</v>
      </c>
      <c r="AY187" s="16" t="s">
        <v>139</v>
      </c>
      <c r="BE187" s="225">
        <f>IF(N187="základní",J187,0)</f>
        <v>0</v>
      </c>
      <c r="BF187" s="225">
        <f>IF(N187="snížená",J187,0)</f>
        <v>0</v>
      </c>
      <c r="BG187" s="225">
        <f>IF(N187="zákl. přenesená",J187,0)</f>
        <v>0</v>
      </c>
      <c r="BH187" s="225">
        <f>IF(N187="sníž. přenesená",J187,0)</f>
        <v>0</v>
      </c>
      <c r="BI187" s="225">
        <f>IF(N187="nulová",J187,0)</f>
        <v>0</v>
      </c>
      <c r="BJ187" s="16" t="s">
        <v>79</v>
      </c>
      <c r="BK187" s="225">
        <f>ROUND(I187*H187,2)</f>
        <v>0</v>
      </c>
      <c r="BL187" s="16" t="s">
        <v>145</v>
      </c>
      <c r="BM187" s="224" t="s">
        <v>750</v>
      </c>
    </row>
    <row r="188" s="2" customFormat="1">
      <c r="A188" s="37"/>
      <c r="B188" s="38"/>
      <c r="C188" s="39"/>
      <c r="D188" s="226" t="s">
        <v>147</v>
      </c>
      <c r="E188" s="39"/>
      <c r="F188" s="227" t="s">
        <v>242</v>
      </c>
      <c r="G188" s="39"/>
      <c r="H188" s="39"/>
      <c r="I188" s="228"/>
      <c r="J188" s="39"/>
      <c r="K188" s="39"/>
      <c r="L188" s="43"/>
      <c r="M188" s="229"/>
      <c r="N188" s="230"/>
      <c r="O188" s="83"/>
      <c r="P188" s="83"/>
      <c r="Q188" s="83"/>
      <c r="R188" s="83"/>
      <c r="S188" s="83"/>
      <c r="T188" s="84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T188" s="16" t="s">
        <v>147</v>
      </c>
      <c r="AU188" s="16" t="s">
        <v>81</v>
      </c>
    </row>
    <row r="189" s="2" customFormat="1" ht="24.15" customHeight="1">
      <c r="A189" s="37"/>
      <c r="B189" s="38"/>
      <c r="C189" s="212" t="s">
        <v>381</v>
      </c>
      <c r="D189" s="212" t="s">
        <v>141</v>
      </c>
      <c r="E189" s="213" t="s">
        <v>751</v>
      </c>
      <c r="F189" s="214" t="s">
        <v>752</v>
      </c>
      <c r="G189" s="215" t="s">
        <v>144</v>
      </c>
      <c r="H189" s="216">
        <v>120</v>
      </c>
      <c r="I189" s="217"/>
      <c r="J189" s="218">
        <f>ROUND(I189*H189,2)</f>
        <v>0</v>
      </c>
      <c r="K189" s="219"/>
      <c r="L189" s="43"/>
      <c r="M189" s="220" t="s">
        <v>19</v>
      </c>
      <c r="N189" s="221" t="s">
        <v>43</v>
      </c>
      <c r="O189" s="83"/>
      <c r="P189" s="222">
        <f>O189*H189</f>
        <v>0</v>
      </c>
      <c r="Q189" s="222">
        <v>0</v>
      </c>
      <c r="R189" s="222">
        <f>Q189*H189</f>
        <v>0</v>
      </c>
      <c r="S189" s="222">
        <v>0</v>
      </c>
      <c r="T189" s="223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24" t="s">
        <v>145</v>
      </c>
      <c r="AT189" s="224" t="s">
        <v>141</v>
      </c>
      <c r="AU189" s="224" t="s">
        <v>81</v>
      </c>
      <c r="AY189" s="16" t="s">
        <v>139</v>
      </c>
      <c r="BE189" s="225">
        <f>IF(N189="základní",J189,0)</f>
        <v>0</v>
      </c>
      <c r="BF189" s="225">
        <f>IF(N189="snížená",J189,0)</f>
        <v>0</v>
      </c>
      <c r="BG189" s="225">
        <f>IF(N189="zákl. přenesená",J189,0)</f>
        <v>0</v>
      </c>
      <c r="BH189" s="225">
        <f>IF(N189="sníž. přenesená",J189,0)</f>
        <v>0</v>
      </c>
      <c r="BI189" s="225">
        <f>IF(N189="nulová",J189,0)</f>
        <v>0</v>
      </c>
      <c r="BJ189" s="16" t="s">
        <v>79</v>
      </c>
      <c r="BK189" s="225">
        <f>ROUND(I189*H189,2)</f>
        <v>0</v>
      </c>
      <c r="BL189" s="16" t="s">
        <v>145</v>
      </c>
      <c r="BM189" s="224" t="s">
        <v>753</v>
      </c>
    </row>
    <row r="190" s="2" customFormat="1">
      <c r="A190" s="37"/>
      <c r="B190" s="38"/>
      <c r="C190" s="39"/>
      <c r="D190" s="226" t="s">
        <v>147</v>
      </c>
      <c r="E190" s="39"/>
      <c r="F190" s="227" t="s">
        <v>754</v>
      </c>
      <c r="G190" s="39"/>
      <c r="H190" s="39"/>
      <c r="I190" s="228"/>
      <c r="J190" s="39"/>
      <c r="K190" s="39"/>
      <c r="L190" s="43"/>
      <c r="M190" s="229"/>
      <c r="N190" s="230"/>
      <c r="O190" s="83"/>
      <c r="P190" s="83"/>
      <c r="Q190" s="83"/>
      <c r="R190" s="83"/>
      <c r="S190" s="83"/>
      <c r="T190" s="84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T190" s="16" t="s">
        <v>147</v>
      </c>
      <c r="AU190" s="16" t="s">
        <v>81</v>
      </c>
    </row>
    <row r="191" s="2" customFormat="1" ht="24.15" customHeight="1">
      <c r="A191" s="37"/>
      <c r="B191" s="38"/>
      <c r="C191" s="212" t="s">
        <v>386</v>
      </c>
      <c r="D191" s="212" t="s">
        <v>141</v>
      </c>
      <c r="E191" s="213" t="s">
        <v>248</v>
      </c>
      <c r="F191" s="214" t="s">
        <v>249</v>
      </c>
      <c r="G191" s="215" t="s">
        <v>144</v>
      </c>
      <c r="H191" s="216">
        <v>120</v>
      </c>
      <c r="I191" s="217"/>
      <c r="J191" s="218">
        <f>ROUND(I191*H191,2)</f>
        <v>0</v>
      </c>
      <c r="K191" s="219"/>
      <c r="L191" s="43"/>
      <c r="M191" s="220" t="s">
        <v>19</v>
      </c>
      <c r="N191" s="221" t="s">
        <v>43</v>
      </c>
      <c r="O191" s="83"/>
      <c r="P191" s="222">
        <f>O191*H191</f>
        <v>0</v>
      </c>
      <c r="Q191" s="222">
        <v>0</v>
      </c>
      <c r="R191" s="222">
        <f>Q191*H191</f>
        <v>0</v>
      </c>
      <c r="S191" s="222">
        <v>0</v>
      </c>
      <c r="T191" s="223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24" t="s">
        <v>145</v>
      </c>
      <c r="AT191" s="224" t="s">
        <v>141</v>
      </c>
      <c r="AU191" s="224" t="s">
        <v>81</v>
      </c>
      <c r="AY191" s="16" t="s">
        <v>139</v>
      </c>
      <c r="BE191" s="225">
        <f>IF(N191="základní",J191,0)</f>
        <v>0</v>
      </c>
      <c r="BF191" s="225">
        <f>IF(N191="snížená",J191,0)</f>
        <v>0</v>
      </c>
      <c r="BG191" s="225">
        <f>IF(N191="zákl. přenesená",J191,0)</f>
        <v>0</v>
      </c>
      <c r="BH191" s="225">
        <f>IF(N191="sníž. přenesená",J191,0)</f>
        <v>0</v>
      </c>
      <c r="BI191" s="225">
        <f>IF(N191="nulová",J191,0)</f>
        <v>0</v>
      </c>
      <c r="BJ191" s="16" t="s">
        <v>79</v>
      </c>
      <c r="BK191" s="225">
        <f>ROUND(I191*H191,2)</f>
        <v>0</v>
      </c>
      <c r="BL191" s="16" t="s">
        <v>145</v>
      </c>
      <c r="BM191" s="224" t="s">
        <v>755</v>
      </c>
    </row>
    <row r="192" s="2" customFormat="1">
      <c r="A192" s="37"/>
      <c r="B192" s="38"/>
      <c r="C192" s="39"/>
      <c r="D192" s="226" t="s">
        <v>147</v>
      </c>
      <c r="E192" s="39"/>
      <c r="F192" s="227" t="s">
        <v>251</v>
      </c>
      <c r="G192" s="39"/>
      <c r="H192" s="39"/>
      <c r="I192" s="228"/>
      <c r="J192" s="39"/>
      <c r="K192" s="39"/>
      <c r="L192" s="43"/>
      <c r="M192" s="229"/>
      <c r="N192" s="230"/>
      <c r="O192" s="83"/>
      <c r="P192" s="83"/>
      <c r="Q192" s="83"/>
      <c r="R192" s="83"/>
      <c r="S192" s="83"/>
      <c r="T192" s="84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T192" s="16" t="s">
        <v>147</v>
      </c>
      <c r="AU192" s="16" t="s">
        <v>81</v>
      </c>
    </row>
    <row r="193" s="2" customFormat="1" ht="16.5" customHeight="1">
      <c r="A193" s="37"/>
      <c r="B193" s="38"/>
      <c r="C193" s="231" t="s">
        <v>391</v>
      </c>
      <c r="D193" s="231" t="s">
        <v>253</v>
      </c>
      <c r="E193" s="232" t="s">
        <v>254</v>
      </c>
      <c r="F193" s="233" t="s">
        <v>255</v>
      </c>
      <c r="G193" s="234" t="s">
        <v>256</v>
      </c>
      <c r="H193" s="235">
        <v>2.3999999999999999</v>
      </c>
      <c r="I193" s="236"/>
      <c r="J193" s="237">
        <f>ROUND(I193*H193,2)</f>
        <v>0</v>
      </c>
      <c r="K193" s="238"/>
      <c r="L193" s="239"/>
      <c r="M193" s="240" t="s">
        <v>19</v>
      </c>
      <c r="N193" s="241" t="s">
        <v>43</v>
      </c>
      <c r="O193" s="83"/>
      <c r="P193" s="222">
        <f>O193*H193</f>
        <v>0</v>
      </c>
      <c r="Q193" s="222">
        <v>0.001</v>
      </c>
      <c r="R193" s="222">
        <f>Q193*H193</f>
        <v>0.0023999999999999998</v>
      </c>
      <c r="S193" s="222">
        <v>0</v>
      </c>
      <c r="T193" s="223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24" t="s">
        <v>178</v>
      </c>
      <c r="AT193" s="224" t="s">
        <v>253</v>
      </c>
      <c r="AU193" s="224" t="s">
        <v>81</v>
      </c>
      <c r="AY193" s="16" t="s">
        <v>139</v>
      </c>
      <c r="BE193" s="225">
        <f>IF(N193="základní",J193,0)</f>
        <v>0</v>
      </c>
      <c r="BF193" s="225">
        <f>IF(N193="snížená",J193,0)</f>
        <v>0</v>
      </c>
      <c r="BG193" s="225">
        <f>IF(N193="zákl. přenesená",J193,0)</f>
        <v>0</v>
      </c>
      <c r="BH193" s="225">
        <f>IF(N193="sníž. přenesená",J193,0)</f>
        <v>0</v>
      </c>
      <c r="BI193" s="225">
        <f>IF(N193="nulová",J193,0)</f>
        <v>0</v>
      </c>
      <c r="BJ193" s="16" t="s">
        <v>79</v>
      </c>
      <c r="BK193" s="225">
        <f>ROUND(I193*H193,2)</f>
        <v>0</v>
      </c>
      <c r="BL193" s="16" t="s">
        <v>145</v>
      </c>
      <c r="BM193" s="224" t="s">
        <v>756</v>
      </c>
    </row>
    <row r="194" s="2" customFormat="1" ht="21.75" customHeight="1">
      <c r="A194" s="37"/>
      <c r="B194" s="38"/>
      <c r="C194" s="212" t="s">
        <v>398</v>
      </c>
      <c r="D194" s="212" t="s">
        <v>141</v>
      </c>
      <c r="E194" s="213" t="s">
        <v>757</v>
      </c>
      <c r="F194" s="214" t="s">
        <v>758</v>
      </c>
      <c r="G194" s="215" t="s">
        <v>144</v>
      </c>
      <c r="H194" s="216">
        <v>120</v>
      </c>
      <c r="I194" s="217"/>
      <c r="J194" s="218">
        <f>ROUND(I194*H194,2)</f>
        <v>0</v>
      </c>
      <c r="K194" s="219"/>
      <c r="L194" s="43"/>
      <c r="M194" s="220" t="s">
        <v>19</v>
      </c>
      <c r="N194" s="221" t="s">
        <v>43</v>
      </c>
      <c r="O194" s="83"/>
      <c r="P194" s="222">
        <f>O194*H194</f>
        <v>0</v>
      </c>
      <c r="Q194" s="222">
        <v>0</v>
      </c>
      <c r="R194" s="222">
        <f>Q194*H194</f>
        <v>0</v>
      </c>
      <c r="S194" s="222">
        <v>0</v>
      </c>
      <c r="T194" s="223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24" t="s">
        <v>145</v>
      </c>
      <c r="AT194" s="224" t="s">
        <v>141</v>
      </c>
      <c r="AU194" s="224" t="s">
        <v>81</v>
      </c>
      <c r="AY194" s="16" t="s">
        <v>139</v>
      </c>
      <c r="BE194" s="225">
        <f>IF(N194="základní",J194,0)</f>
        <v>0</v>
      </c>
      <c r="BF194" s="225">
        <f>IF(N194="snížená",J194,0)</f>
        <v>0</v>
      </c>
      <c r="BG194" s="225">
        <f>IF(N194="zákl. přenesená",J194,0)</f>
        <v>0</v>
      </c>
      <c r="BH194" s="225">
        <f>IF(N194="sníž. přenesená",J194,0)</f>
        <v>0</v>
      </c>
      <c r="BI194" s="225">
        <f>IF(N194="nulová",J194,0)</f>
        <v>0</v>
      </c>
      <c r="BJ194" s="16" t="s">
        <v>79</v>
      </c>
      <c r="BK194" s="225">
        <f>ROUND(I194*H194,2)</f>
        <v>0</v>
      </c>
      <c r="BL194" s="16" t="s">
        <v>145</v>
      </c>
      <c r="BM194" s="224" t="s">
        <v>759</v>
      </c>
    </row>
    <row r="195" s="2" customFormat="1">
      <c r="A195" s="37"/>
      <c r="B195" s="38"/>
      <c r="C195" s="39"/>
      <c r="D195" s="226" t="s">
        <v>147</v>
      </c>
      <c r="E195" s="39"/>
      <c r="F195" s="227" t="s">
        <v>760</v>
      </c>
      <c r="G195" s="39"/>
      <c r="H195" s="39"/>
      <c r="I195" s="228"/>
      <c r="J195" s="39"/>
      <c r="K195" s="39"/>
      <c r="L195" s="43"/>
      <c r="M195" s="229"/>
      <c r="N195" s="230"/>
      <c r="O195" s="83"/>
      <c r="P195" s="83"/>
      <c r="Q195" s="83"/>
      <c r="R195" s="83"/>
      <c r="S195" s="83"/>
      <c r="T195" s="84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T195" s="16" t="s">
        <v>147</v>
      </c>
      <c r="AU195" s="16" t="s">
        <v>81</v>
      </c>
    </row>
    <row r="196" s="2" customFormat="1" ht="16.5" customHeight="1">
      <c r="A196" s="37"/>
      <c r="B196" s="38"/>
      <c r="C196" s="212" t="s">
        <v>403</v>
      </c>
      <c r="D196" s="212" t="s">
        <v>141</v>
      </c>
      <c r="E196" s="213" t="s">
        <v>761</v>
      </c>
      <c r="F196" s="214" t="s">
        <v>762</v>
      </c>
      <c r="G196" s="215" t="s">
        <v>144</v>
      </c>
      <c r="H196" s="216">
        <v>120</v>
      </c>
      <c r="I196" s="217"/>
      <c r="J196" s="218">
        <f>ROUND(I196*H196,2)</f>
        <v>0</v>
      </c>
      <c r="K196" s="219"/>
      <c r="L196" s="43"/>
      <c r="M196" s="220" t="s">
        <v>19</v>
      </c>
      <c r="N196" s="221" t="s">
        <v>43</v>
      </c>
      <c r="O196" s="83"/>
      <c r="P196" s="222">
        <f>O196*H196</f>
        <v>0</v>
      </c>
      <c r="Q196" s="222">
        <v>0</v>
      </c>
      <c r="R196" s="222">
        <f>Q196*H196</f>
        <v>0</v>
      </c>
      <c r="S196" s="222">
        <v>0</v>
      </c>
      <c r="T196" s="223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24" t="s">
        <v>145</v>
      </c>
      <c r="AT196" s="224" t="s">
        <v>141</v>
      </c>
      <c r="AU196" s="224" t="s">
        <v>81</v>
      </c>
      <c r="AY196" s="16" t="s">
        <v>139</v>
      </c>
      <c r="BE196" s="225">
        <f>IF(N196="základní",J196,0)</f>
        <v>0</v>
      </c>
      <c r="BF196" s="225">
        <f>IF(N196="snížená",J196,0)</f>
        <v>0</v>
      </c>
      <c r="BG196" s="225">
        <f>IF(N196="zákl. přenesená",J196,0)</f>
        <v>0</v>
      </c>
      <c r="BH196" s="225">
        <f>IF(N196="sníž. přenesená",J196,0)</f>
        <v>0</v>
      </c>
      <c r="BI196" s="225">
        <f>IF(N196="nulová",J196,0)</f>
        <v>0</v>
      </c>
      <c r="BJ196" s="16" t="s">
        <v>79</v>
      </c>
      <c r="BK196" s="225">
        <f>ROUND(I196*H196,2)</f>
        <v>0</v>
      </c>
      <c r="BL196" s="16" t="s">
        <v>145</v>
      </c>
      <c r="BM196" s="224" t="s">
        <v>763</v>
      </c>
    </row>
    <row r="197" s="2" customFormat="1">
      <c r="A197" s="37"/>
      <c r="B197" s="38"/>
      <c r="C197" s="39"/>
      <c r="D197" s="226" t="s">
        <v>147</v>
      </c>
      <c r="E197" s="39"/>
      <c r="F197" s="227" t="s">
        <v>764</v>
      </c>
      <c r="G197" s="39"/>
      <c r="H197" s="39"/>
      <c r="I197" s="228"/>
      <c r="J197" s="39"/>
      <c r="K197" s="39"/>
      <c r="L197" s="43"/>
      <c r="M197" s="229"/>
      <c r="N197" s="230"/>
      <c r="O197" s="83"/>
      <c r="P197" s="83"/>
      <c r="Q197" s="83"/>
      <c r="R197" s="83"/>
      <c r="S197" s="83"/>
      <c r="T197" s="84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16" t="s">
        <v>147</v>
      </c>
      <c r="AU197" s="16" t="s">
        <v>81</v>
      </c>
    </row>
    <row r="198" s="2" customFormat="1" ht="16.5" customHeight="1">
      <c r="A198" s="37"/>
      <c r="B198" s="38"/>
      <c r="C198" s="212" t="s">
        <v>407</v>
      </c>
      <c r="D198" s="212" t="s">
        <v>141</v>
      </c>
      <c r="E198" s="213" t="s">
        <v>264</v>
      </c>
      <c r="F198" s="214" t="s">
        <v>265</v>
      </c>
      <c r="G198" s="215" t="s">
        <v>151</v>
      </c>
      <c r="H198" s="216">
        <v>549.11400000000003</v>
      </c>
      <c r="I198" s="217"/>
      <c r="J198" s="218">
        <f>ROUND(I198*H198,2)</f>
        <v>0</v>
      </c>
      <c r="K198" s="219"/>
      <c r="L198" s="43"/>
      <c r="M198" s="220" t="s">
        <v>19</v>
      </c>
      <c r="N198" s="221" t="s">
        <v>43</v>
      </c>
      <c r="O198" s="83"/>
      <c r="P198" s="222">
        <f>O198*H198</f>
        <v>0</v>
      </c>
      <c r="Q198" s="222">
        <v>0</v>
      </c>
      <c r="R198" s="222">
        <f>Q198*H198</f>
        <v>0</v>
      </c>
      <c r="S198" s="222">
        <v>0</v>
      </c>
      <c r="T198" s="223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24" t="s">
        <v>145</v>
      </c>
      <c r="AT198" s="224" t="s">
        <v>141</v>
      </c>
      <c r="AU198" s="224" t="s">
        <v>81</v>
      </c>
      <c r="AY198" s="16" t="s">
        <v>139</v>
      </c>
      <c r="BE198" s="225">
        <f>IF(N198="základní",J198,0)</f>
        <v>0</v>
      </c>
      <c r="BF198" s="225">
        <f>IF(N198="snížená",J198,0)</f>
        <v>0</v>
      </c>
      <c r="BG198" s="225">
        <f>IF(N198="zákl. přenesená",J198,0)</f>
        <v>0</v>
      </c>
      <c r="BH198" s="225">
        <f>IF(N198="sníž. přenesená",J198,0)</f>
        <v>0</v>
      </c>
      <c r="BI198" s="225">
        <f>IF(N198="nulová",J198,0)</f>
        <v>0</v>
      </c>
      <c r="BJ198" s="16" t="s">
        <v>79</v>
      </c>
      <c r="BK198" s="225">
        <f>ROUND(I198*H198,2)</f>
        <v>0</v>
      </c>
      <c r="BL198" s="16" t="s">
        <v>145</v>
      </c>
      <c r="BM198" s="224" t="s">
        <v>765</v>
      </c>
    </row>
    <row r="199" s="2" customFormat="1" ht="16.5" customHeight="1">
      <c r="A199" s="37"/>
      <c r="B199" s="38"/>
      <c r="C199" s="212" t="s">
        <v>412</v>
      </c>
      <c r="D199" s="212" t="s">
        <v>141</v>
      </c>
      <c r="E199" s="213" t="s">
        <v>268</v>
      </c>
      <c r="F199" s="214" t="s">
        <v>269</v>
      </c>
      <c r="G199" s="215" t="s">
        <v>151</v>
      </c>
      <c r="H199" s="216">
        <v>549.11400000000003</v>
      </c>
      <c r="I199" s="217"/>
      <c r="J199" s="218">
        <f>ROUND(I199*H199,2)</f>
        <v>0</v>
      </c>
      <c r="K199" s="219"/>
      <c r="L199" s="43"/>
      <c r="M199" s="220" t="s">
        <v>19</v>
      </c>
      <c r="N199" s="221" t="s">
        <v>43</v>
      </c>
      <c r="O199" s="83"/>
      <c r="P199" s="222">
        <f>O199*H199</f>
        <v>0</v>
      </c>
      <c r="Q199" s="222">
        <v>0</v>
      </c>
      <c r="R199" s="222">
        <f>Q199*H199</f>
        <v>0</v>
      </c>
      <c r="S199" s="222">
        <v>0</v>
      </c>
      <c r="T199" s="223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24" t="s">
        <v>145</v>
      </c>
      <c r="AT199" s="224" t="s">
        <v>141</v>
      </c>
      <c r="AU199" s="224" t="s">
        <v>81</v>
      </c>
      <c r="AY199" s="16" t="s">
        <v>139</v>
      </c>
      <c r="BE199" s="225">
        <f>IF(N199="základní",J199,0)</f>
        <v>0</v>
      </c>
      <c r="BF199" s="225">
        <f>IF(N199="snížená",J199,0)</f>
        <v>0</v>
      </c>
      <c r="BG199" s="225">
        <f>IF(N199="zákl. přenesená",J199,0)</f>
        <v>0</v>
      </c>
      <c r="BH199" s="225">
        <f>IF(N199="sníž. přenesená",J199,0)</f>
        <v>0</v>
      </c>
      <c r="BI199" s="225">
        <f>IF(N199="nulová",J199,0)</f>
        <v>0</v>
      </c>
      <c r="BJ199" s="16" t="s">
        <v>79</v>
      </c>
      <c r="BK199" s="225">
        <f>ROUND(I199*H199,2)</f>
        <v>0</v>
      </c>
      <c r="BL199" s="16" t="s">
        <v>145</v>
      </c>
      <c r="BM199" s="224" t="s">
        <v>766</v>
      </c>
    </row>
    <row r="200" s="12" customFormat="1" ht="22.8" customHeight="1">
      <c r="A200" s="12"/>
      <c r="B200" s="196"/>
      <c r="C200" s="197"/>
      <c r="D200" s="198" t="s">
        <v>71</v>
      </c>
      <c r="E200" s="210" t="s">
        <v>154</v>
      </c>
      <c r="F200" s="210" t="s">
        <v>271</v>
      </c>
      <c r="G200" s="197"/>
      <c r="H200" s="197"/>
      <c r="I200" s="200"/>
      <c r="J200" s="211">
        <f>BK200</f>
        <v>0</v>
      </c>
      <c r="K200" s="197"/>
      <c r="L200" s="202"/>
      <c r="M200" s="203"/>
      <c r="N200" s="204"/>
      <c r="O200" s="204"/>
      <c r="P200" s="205">
        <f>SUM(P201:P205)</f>
        <v>0</v>
      </c>
      <c r="Q200" s="204"/>
      <c r="R200" s="205">
        <f>SUM(R201:R205)</f>
        <v>0.6454899999999999</v>
      </c>
      <c r="S200" s="204"/>
      <c r="T200" s="206">
        <f>SUM(T201:T205)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07" t="s">
        <v>79</v>
      </c>
      <c r="AT200" s="208" t="s">
        <v>71</v>
      </c>
      <c r="AU200" s="208" t="s">
        <v>79</v>
      </c>
      <c r="AY200" s="207" t="s">
        <v>139</v>
      </c>
      <c r="BK200" s="209">
        <f>SUM(BK201:BK205)</f>
        <v>0</v>
      </c>
    </row>
    <row r="201" s="2" customFormat="1" ht="24.15" customHeight="1">
      <c r="A201" s="37"/>
      <c r="B201" s="38"/>
      <c r="C201" s="212" t="s">
        <v>416</v>
      </c>
      <c r="D201" s="212" t="s">
        <v>141</v>
      </c>
      <c r="E201" s="213" t="s">
        <v>767</v>
      </c>
      <c r="F201" s="214" t="s">
        <v>768</v>
      </c>
      <c r="G201" s="215" t="s">
        <v>344</v>
      </c>
      <c r="H201" s="216">
        <v>2</v>
      </c>
      <c r="I201" s="217"/>
      <c r="J201" s="218">
        <f>ROUND(I201*H201,2)</f>
        <v>0</v>
      </c>
      <c r="K201" s="219"/>
      <c r="L201" s="43"/>
      <c r="M201" s="220" t="s">
        <v>19</v>
      </c>
      <c r="N201" s="221" t="s">
        <v>43</v>
      </c>
      <c r="O201" s="83"/>
      <c r="P201" s="222">
        <f>O201*H201</f>
        <v>0</v>
      </c>
      <c r="Q201" s="222">
        <v>0.18142</v>
      </c>
      <c r="R201" s="222">
        <f>Q201*H201</f>
        <v>0.36284</v>
      </c>
      <c r="S201" s="222">
        <v>0</v>
      </c>
      <c r="T201" s="223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24" t="s">
        <v>145</v>
      </c>
      <c r="AT201" s="224" t="s">
        <v>141</v>
      </c>
      <c r="AU201" s="224" t="s">
        <v>81</v>
      </c>
      <c r="AY201" s="16" t="s">
        <v>139</v>
      </c>
      <c r="BE201" s="225">
        <f>IF(N201="základní",J201,0)</f>
        <v>0</v>
      </c>
      <c r="BF201" s="225">
        <f>IF(N201="snížená",J201,0)</f>
        <v>0</v>
      </c>
      <c r="BG201" s="225">
        <f>IF(N201="zákl. přenesená",J201,0)</f>
        <v>0</v>
      </c>
      <c r="BH201" s="225">
        <f>IF(N201="sníž. přenesená",J201,0)</f>
        <v>0</v>
      </c>
      <c r="BI201" s="225">
        <f>IF(N201="nulová",J201,0)</f>
        <v>0</v>
      </c>
      <c r="BJ201" s="16" t="s">
        <v>79</v>
      </c>
      <c r="BK201" s="225">
        <f>ROUND(I201*H201,2)</f>
        <v>0</v>
      </c>
      <c r="BL201" s="16" t="s">
        <v>145</v>
      </c>
      <c r="BM201" s="224" t="s">
        <v>769</v>
      </c>
    </row>
    <row r="202" s="2" customFormat="1">
      <c r="A202" s="37"/>
      <c r="B202" s="38"/>
      <c r="C202" s="39"/>
      <c r="D202" s="226" t="s">
        <v>147</v>
      </c>
      <c r="E202" s="39"/>
      <c r="F202" s="227" t="s">
        <v>770</v>
      </c>
      <c r="G202" s="39"/>
      <c r="H202" s="39"/>
      <c r="I202" s="228"/>
      <c r="J202" s="39"/>
      <c r="K202" s="39"/>
      <c r="L202" s="43"/>
      <c r="M202" s="229"/>
      <c r="N202" s="230"/>
      <c r="O202" s="83"/>
      <c r="P202" s="83"/>
      <c r="Q202" s="83"/>
      <c r="R202" s="83"/>
      <c r="S202" s="83"/>
      <c r="T202" s="84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T202" s="16" t="s">
        <v>147</v>
      </c>
      <c r="AU202" s="16" t="s">
        <v>81</v>
      </c>
    </row>
    <row r="203" s="2" customFormat="1" ht="16.5" customHeight="1">
      <c r="A203" s="37"/>
      <c r="B203" s="38"/>
      <c r="C203" s="212" t="s">
        <v>421</v>
      </c>
      <c r="D203" s="212" t="s">
        <v>141</v>
      </c>
      <c r="E203" s="213" t="s">
        <v>771</v>
      </c>
      <c r="F203" s="214" t="s">
        <v>772</v>
      </c>
      <c r="G203" s="215" t="s">
        <v>323</v>
      </c>
      <c r="H203" s="216">
        <v>2.5</v>
      </c>
      <c r="I203" s="217"/>
      <c r="J203" s="218">
        <f>ROUND(I203*H203,2)</f>
        <v>0</v>
      </c>
      <c r="K203" s="219"/>
      <c r="L203" s="43"/>
      <c r="M203" s="220" t="s">
        <v>19</v>
      </c>
      <c r="N203" s="221" t="s">
        <v>43</v>
      </c>
      <c r="O203" s="83"/>
      <c r="P203" s="222">
        <f>O203*H203</f>
        <v>0</v>
      </c>
      <c r="Q203" s="222">
        <v>0.11305999999999999</v>
      </c>
      <c r="R203" s="222">
        <f>Q203*H203</f>
        <v>0.28264999999999996</v>
      </c>
      <c r="S203" s="222">
        <v>0</v>
      </c>
      <c r="T203" s="223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24" t="s">
        <v>145</v>
      </c>
      <c r="AT203" s="224" t="s">
        <v>141</v>
      </c>
      <c r="AU203" s="224" t="s">
        <v>81</v>
      </c>
      <c r="AY203" s="16" t="s">
        <v>139</v>
      </c>
      <c r="BE203" s="225">
        <f>IF(N203="základní",J203,0)</f>
        <v>0</v>
      </c>
      <c r="BF203" s="225">
        <f>IF(N203="snížená",J203,0)</f>
        <v>0</v>
      </c>
      <c r="BG203" s="225">
        <f>IF(N203="zákl. přenesená",J203,0)</f>
        <v>0</v>
      </c>
      <c r="BH203" s="225">
        <f>IF(N203="sníž. přenesená",J203,0)</f>
        <v>0</v>
      </c>
      <c r="BI203" s="225">
        <f>IF(N203="nulová",J203,0)</f>
        <v>0</v>
      </c>
      <c r="BJ203" s="16" t="s">
        <v>79</v>
      </c>
      <c r="BK203" s="225">
        <f>ROUND(I203*H203,2)</f>
        <v>0</v>
      </c>
      <c r="BL203" s="16" t="s">
        <v>145</v>
      </c>
      <c r="BM203" s="224" t="s">
        <v>773</v>
      </c>
    </row>
    <row r="204" s="2" customFormat="1" ht="16.5" customHeight="1">
      <c r="A204" s="37"/>
      <c r="B204" s="38"/>
      <c r="C204" s="212" t="s">
        <v>425</v>
      </c>
      <c r="D204" s="212" t="s">
        <v>141</v>
      </c>
      <c r="E204" s="213" t="s">
        <v>774</v>
      </c>
      <c r="F204" s="214" t="s">
        <v>775</v>
      </c>
      <c r="G204" s="215" t="s">
        <v>323</v>
      </c>
      <c r="H204" s="216">
        <v>121.5</v>
      </c>
      <c r="I204" s="217"/>
      <c r="J204" s="218">
        <f>ROUND(I204*H204,2)</f>
        <v>0</v>
      </c>
      <c r="K204" s="219"/>
      <c r="L204" s="43"/>
      <c r="M204" s="220" t="s">
        <v>19</v>
      </c>
      <c r="N204" s="221" t="s">
        <v>43</v>
      </c>
      <c r="O204" s="83"/>
      <c r="P204" s="222">
        <f>O204*H204</f>
        <v>0</v>
      </c>
      <c r="Q204" s="222">
        <v>0</v>
      </c>
      <c r="R204" s="222">
        <f>Q204*H204</f>
        <v>0</v>
      </c>
      <c r="S204" s="222">
        <v>0</v>
      </c>
      <c r="T204" s="223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24" t="s">
        <v>145</v>
      </c>
      <c r="AT204" s="224" t="s">
        <v>141</v>
      </c>
      <c r="AU204" s="224" t="s">
        <v>81</v>
      </c>
      <c r="AY204" s="16" t="s">
        <v>139</v>
      </c>
      <c r="BE204" s="225">
        <f>IF(N204="základní",J204,0)</f>
        <v>0</v>
      </c>
      <c r="BF204" s="225">
        <f>IF(N204="snížená",J204,0)</f>
        <v>0</v>
      </c>
      <c r="BG204" s="225">
        <f>IF(N204="zákl. přenesená",J204,0)</f>
        <v>0</v>
      </c>
      <c r="BH204" s="225">
        <f>IF(N204="sníž. přenesená",J204,0)</f>
        <v>0</v>
      </c>
      <c r="BI204" s="225">
        <f>IF(N204="nulová",J204,0)</f>
        <v>0</v>
      </c>
      <c r="BJ204" s="16" t="s">
        <v>79</v>
      </c>
      <c r="BK204" s="225">
        <f>ROUND(I204*H204,2)</f>
        <v>0</v>
      </c>
      <c r="BL204" s="16" t="s">
        <v>145</v>
      </c>
      <c r="BM204" s="224" t="s">
        <v>776</v>
      </c>
    </row>
    <row r="205" s="2" customFormat="1">
      <c r="A205" s="37"/>
      <c r="B205" s="38"/>
      <c r="C205" s="39"/>
      <c r="D205" s="226" t="s">
        <v>147</v>
      </c>
      <c r="E205" s="39"/>
      <c r="F205" s="227" t="s">
        <v>777</v>
      </c>
      <c r="G205" s="39"/>
      <c r="H205" s="39"/>
      <c r="I205" s="228"/>
      <c r="J205" s="39"/>
      <c r="K205" s="39"/>
      <c r="L205" s="43"/>
      <c r="M205" s="229"/>
      <c r="N205" s="230"/>
      <c r="O205" s="83"/>
      <c r="P205" s="83"/>
      <c r="Q205" s="83"/>
      <c r="R205" s="83"/>
      <c r="S205" s="83"/>
      <c r="T205" s="84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T205" s="16" t="s">
        <v>147</v>
      </c>
      <c r="AU205" s="16" t="s">
        <v>81</v>
      </c>
    </row>
    <row r="206" s="12" customFormat="1" ht="22.8" customHeight="1">
      <c r="A206" s="12"/>
      <c r="B206" s="196"/>
      <c r="C206" s="197"/>
      <c r="D206" s="198" t="s">
        <v>71</v>
      </c>
      <c r="E206" s="210" t="s">
        <v>145</v>
      </c>
      <c r="F206" s="210" t="s">
        <v>292</v>
      </c>
      <c r="G206" s="197"/>
      <c r="H206" s="197"/>
      <c r="I206" s="200"/>
      <c r="J206" s="211">
        <f>BK206</f>
        <v>0</v>
      </c>
      <c r="K206" s="197"/>
      <c r="L206" s="202"/>
      <c r="M206" s="203"/>
      <c r="N206" s="204"/>
      <c r="O206" s="204"/>
      <c r="P206" s="205">
        <f>SUM(P207:P224)</f>
        <v>0</v>
      </c>
      <c r="Q206" s="204"/>
      <c r="R206" s="205">
        <f>SUM(R207:R224)</f>
        <v>21.287096680000001</v>
      </c>
      <c r="S206" s="204"/>
      <c r="T206" s="206">
        <f>SUM(T207:T224)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07" t="s">
        <v>79</v>
      </c>
      <c r="AT206" s="208" t="s">
        <v>71</v>
      </c>
      <c r="AU206" s="208" t="s">
        <v>79</v>
      </c>
      <c r="AY206" s="207" t="s">
        <v>139</v>
      </c>
      <c r="BK206" s="209">
        <f>SUM(BK207:BK224)</f>
        <v>0</v>
      </c>
    </row>
    <row r="207" s="2" customFormat="1" ht="16.5" customHeight="1">
      <c r="A207" s="37"/>
      <c r="B207" s="38"/>
      <c r="C207" s="212" t="s">
        <v>429</v>
      </c>
      <c r="D207" s="212" t="s">
        <v>141</v>
      </c>
      <c r="E207" s="213" t="s">
        <v>294</v>
      </c>
      <c r="F207" s="214" t="s">
        <v>295</v>
      </c>
      <c r="G207" s="215" t="s">
        <v>151</v>
      </c>
      <c r="H207" s="216">
        <v>4</v>
      </c>
      <c r="I207" s="217"/>
      <c r="J207" s="218">
        <f>ROUND(I207*H207,2)</f>
        <v>0</v>
      </c>
      <c r="K207" s="219"/>
      <c r="L207" s="43"/>
      <c r="M207" s="220" t="s">
        <v>19</v>
      </c>
      <c r="N207" s="221" t="s">
        <v>43</v>
      </c>
      <c r="O207" s="83"/>
      <c r="P207" s="222">
        <f>O207*H207</f>
        <v>0</v>
      </c>
      <c r="Q207" s="222">
        <v>0</v>
      </c>
      <c r="R207" s="222">
        <f>Q207*H207</f>
        <v>0</v>
      </c>
      <c r="S207" s="222">
        <v>0</v>
      </c>
      <c r="T207" s="223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24" t="s">
        <v>145</v>
      </c>
      <c r="AT207" s="224" t="s">
        <v>141</v>
      </c>
      <c r="AU207" s="224" t="s">
        <v>81</v>
      </c>
      <c r="AY207" s="16" t="s">
        <v>139</v>
      </c>
      <c r="BE207" s="225">
        <f>IF(N207="základní",J207,0)</f>
        <v>0</v>
      </c>
      <c r="BF207" s="225">
        <f>IF(N207="snížená",J207,0)</f>
        <v>0</v>
      </c>
      <c r="BG207" s="225">
        <f>IF(N207="zákl. přenesená",J207,0)</f>
        <v>0</v>
      </c>
      <c r="BH207" s="225">
        <f>IF(N207="sníž. přenesená",J207,0)</f>
        <v>0</v>
      </c>
      <c r="BI207" s="225">
        <f>IF(N207="nulová",J207,0)</f>
        <v>0</v>
      </c>
      <c r="BJ207" s="16" t="s">
        <v>79</v>
      </c>
      <c r="BK207" s="225">
        <f>ROUND(I207*H207,2)</f>
        <v>0</v>
      </c>
      <c r="BL207" s="16" t="s">
        <v>145</v>
      </c>
      <c r="BM207" s="224" t="s">
        <v>778</v>
      </c>
    </row>
    <row r="208" s="2" customFormat="1">
      <c r="A208" s="37"/>
      <c r="B208" s="38"/>
      <c r="C208" s="39"/>
      <c r="D208" s="226" t="s">
        <v>147</v>
      </c>
      <c r="E208" s="39"/>
      <c r="F208" s="227" t="s">
        <v>297</v>
      </c>
      <c r="G208" s="39"/>
      <c r="H208" s="39"/>
      <c r="I208" s="228"/>
      <c r="J208" s="39"/>
      <c r="K208" s="39"/>
      <c r="L208" s="43"/>
      <c r="M208" s="229"/>
      <c r="N208" s="230"/>
      <c r="O208" s="83"/>
      <c r="P208" s="83"/>
      <c r="Q208" s="83"/>
      <c r="R208" s="83"/>
      <c r="S208" s="83"/>
      <c r="T208" s="84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T208" s="16" t="s">
        <v>147</v>
      </c>
      <c r="AU208" s="16" t="s">
        <v>81</v>
      </c>
    </row>
    <row r="209" s="2" customFormat="1" ht="16.5" customHeight="1">
      <c r="A209" s="37"/>
      <c r="B209" s="38"/>
      <c r="C209" s="212" t="s">
        <v>436</v>
      </c>
      <c r="D209" s="212" t="s">
        <v>141</v>
      </c>
      <c r="E209" s="213" t="s">
        <v>779</v>
      </c>
      <c r="F209" s="214" t="s">
        <v>780</v>
      </c>
      <c r="G209" s="215" t="s">
        <v>151</v>
      </c>
      <c r="H209" s="216">
        <v>80.078999999999994</v>
      </c>
      <c r="I209" s="217"/>
      <c r="J209" s="218">
        <f>ROUND(I209*H209,2)</f>
        <v>0</v>
      </c>
      <c r="K209" s="219"/>
      <c r="L209" s="43"/>
      <c r="M209" s="220" t="s">
        <v>19</v>
      </c>
      <c r="N209" s="221" t="s">
        <v>43</v>
      </c>
      <c r="O209" s="83"/>
      <c r="P209" s="222">
        <f>O209*H209</f>
        <v>0</v>
      </c>
      <c r="Q209" s="222">
        <v>0</v>
      </c>
      <c r="R209" s="222">
        <f>Q209*H209</f>
        <v>0</v>
      </c>
      <c r="S209" s="222">
        <v>0</v>
      </c>
      <c r="T209" s="223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24" t="s">
        <v>145</v>
      </c>
      <c r="AT209" s="224" t="s">
        <v>141</v>
      </c>
      <c r="AU209" s="224" t="s">
        <v>81</v>
      </c>
      <c r="AY209" s="16" t="s">
        <v>139</v>
      </c>
      <c r="BE209" s="225">
        <f>IF(N209="základní",J209,0)</f>
        <v>0</v>
      </c>
      <c r="BF209" s="225">
        <f>IF(N209="snížená",J209,0)</f>
        <v>0</v>
      </c>
      <c r="BG209" s="225">
        <f>IF(N209="zákl. přenesená",J209,0)</f>
        <v>0</v>
      </c>
      <c r="BH209" s="225">
        <f>IF(N209="sníž. přenesená",J209,0)</f>
        <v>0</v>
      </c>
      <c r="BI209" s="225">
        <f>IF(N209="nulová",J209,0)</f>
        <v>0</v>
      </c>
      <c r="BJ209" s="16" t="s">
        <v>79</v>
      </c>
      <c r="BK209" s="225">
        <f>ROUND(I209*H209,2)</f>
        <v>0</v>
      </c>
      <c r="BL209" s="16" t="s">
        <v>145</v>
      </c>
      <c r="BM209" s="224" t="s">
        <v>781</v>
      </c>
    </row>
    <row r="210" s="2" customFormat="1">
      <c r="A210" s="37"/>
      <c r="B210" s="38"/>
      <c r="C210" s="39"/>
      <c r="D210" s="226" t="s">
        <v>147</v>
      </c>
      <c r="E210" s="39"/>
      <c r="F210" s="227" t="s">
        <v>782</v>
      </c>
      <c r="G210" s="39"/>
      <c r="H210" s="39"/>
      <c r="I210" s="228"/>
      <c r="J210" s="39"/>
      <c r="K210" s="39"/>
      <c r="L210" s="43"/>
      <c r="M210" s="229"/>
      <c r="N210" s="230"/>
      <c r="O210" s="83"/>
      <c r="P210" s="83"/>
      <c r="Q210" s="83"/>
      <c r="R210" s="83"/>
      <c r="S210" s="83"/>
      <c r="T210" s="84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T210" s="16" t="s">
        <v>147</v>
      </c>
      <c r="AU210" s="16" t="s">
        <v>81</v>
      </c>
    </row>
    <row r="211" s="2" customFormat="1" ht="21.75" customHeight="1">
      <c r="A211" s="37"/>
      <c r="B211" s="38"/>
      <c r="C211" s="212" t="s">
        <v>441</v>
      </c>
      <c r="D211" s="212" t="s">
        <v>141</v>
      </c>
      <c r="E211" s="213" t="s">
        <v>783</v>
      </c>
      <c r="F211" s="214" t="s">
        <v>784</v>
      </c>
      <c r="G211" s="215" t="s">
        <v>344</v>
      </c>
      <c r="H211" s="216">
        <v>53</v>
      </c>
      <c r="I211" s="217"/>
      <c r="J211" s="218">
        <f>ROUND(I211*H211,2)</f>
        <v>0</v>
      </c>
      <c r="K211" s="219"/>
      <c r="L211" s="43"/>
      <c r="M211" s="220" t="s">
        <v>19</v>
      </c>
      <c r="N211" s="221" t="s">
        <v>43</v>
      </c>
      <c r="O211" s="83"/>
      <c r="P211" s="222">
        <f>O211*H211</f>
        <v>0</v>
      </c>
      <c r="Q211" s="222">
        <v>0.00165</v>
      </c>
      <c r="R211" s="222">
        <f>Q211*H211</f>
        <v>0.08745</v>
      </c>
      <c r="S211" s="222">
        <v>0</v>
      </c>
      <c r="T211" s="223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24" t="s">
        <v>145</v>
      </c>
      <c r="AT211" s="224" t="s">
        <v>141</v>
      </c>
      <c r="AU211" s="224" t="s">
        <v>81</v>
      </c>
      <c r="AY211" s="16" t="s">
        <v>139</v>
      </c>
      <c r="BE211" s="225">
        <f>IF(N211="základní",J211,0)</f>
        <v>0</v>
      </c>
      <c r="BF211" s="225">
        <f>IF(N211="snížená",J211,0)</f>
        <v>0</v>
      </c>
      <c r="BG211" s="225">
        <f>IF(N211="zákl. přenesená",J211,0)</f>
        <v>0</v>
      </c>
      <c r="BH211" s="225">
        <f>IF(N211="sníž. přenesená",J211,0)</f>
        <v>0</v>
      </c>
      <c r="BI211" s="225">
        <f>IF(N211="nulová",J211,0)</f>
        <v>0</v>
      </c>
      <c r="BJ211" s="16" t="s">
        <v>79</v>
      </c>
      <c r="BK211" s="225">
        <f>ROUND(I211*H211,2)</f>
        <v>0</v>
      </c>
      <c r="BL211" s="16" t="s">
        <v>145</v>
      </c>
      <c r="BM211" s="224" t="s">
        <v>785</v>
      </c>
    </row>
    <row r="212" s="2" customFormat="1">
      <c r="A212" s="37"/>
      <c r="B212" s="38"/>
      <c r="C212" s="39"/>
      <c r="D212" s="226" t="s">
        <v>147</v>
      </c>
      <c r="E212" s="39"/>
      <c r="F212" s="227" t="s">
        <v>786</v>
      </c>
      <c r="G212" s="39"/>
      <c r="H212" s="39"/>
      <c r="I212" s="228"/>
      <c r="J212" s="39"/>
      <c r="K212" s="39"/>
      <c r="L212" s="43"/>
      <c r="M212" s="229"/>
      <c r="N212" s="230"/>
      <c r="O212" s="83"/>
      <c r="P212" s="83"/>
      <c r="Q212" s="83"/>
      <c r="R212" s="83"/>
      <c r="S212" s="83"/>
      <c r="T212" s="84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T212" s="16" t="s">
        <v>147</v>
      </c>
      <c r="AU212" s="16" t="s">
        <v>81</v>
      </c>
    </row>
    <row r="213" s="2" customFormat="1" ht="16.5" customHeight="1">
      <c r="A213" s="37"/>
      <c r="B213" s="38"/>
      <c r="C213" s="231" t="s">
        <v>445</v>
      </c>
      <c r="D213" s="231" t="s">
        <v>253</v>
      </c>
      <c r="E213" s="232" t="s">
        <v>787</v>
      </c>
      <c r="F213" s="233" t="s">
        <v>788</v>
      </c>
      <c r="G213" s="234" t="s">
        <v>344</v>
      </c>
      <c r="H213" s="235">
        <v>47</v>
      </c>
      <c r="I213" s="236"/>
      <c r="J213" s="237">
        <f>ROUND(I213*H213,2)</f>
        <v>0</v>
      </c>
      <c r="K213" s="238"/>
      <c r="L213" s="239"/>
      <c r="M213" s="240" t="s">
        <v>19</v>
      </c>
      <c r="N213" s="241" t="s">
        <v>43</v>
      </c>
      <c r="O213" s="83"/>
      <c r="P213" s="222">
        <f>O213*H213</f>
        <v>0</v>
      </c>
      <c r="Q213" s="222">
        <v>0.040000000000000001</v>
      </c>
      <c r="R213" s="222">
        <f>Q213*H213</f>
        <v>1.8800000000000001</v>
      </c>
      <c r="S213" s="222">
        <v>0</v>
      </c>
      <c r="T213" s="223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24" t="s">
        <v>178</v>
      </c>
      <c r="AT213" s="224" t="s">
        <v>253</v>
      </c>
      <c r="AU213" s="224" t="s">
        <v>81</v>
      </c>
      <c r="AY213" s="16" t="s">
        <v>139</v>
      </c>
      <c r="BE213" s="225">
        <f>IF(N213="základní",J213,0)</f>
        <v>0</v>
      </c>
      <c r="BF213" s="225">
        <f>IF(N213="snížená",J213,0)</f>
        <v>0</v>
      </c>
      <c r="BG213" s="225">
        <f>IF(N213="zákl. přenesená",J213,0)</f>
        <v>0</v>
      </c>
      <c r="BH213" s="225">
        <f>IF(N213="sníž. přenesená",J213,0)</f>
        <v>0</v>
      </c>
      <c r="BI213" s="225">
        <f>IF(N213="nulová",J213,0)</f>
        <v>0</v>
      </c>
      <c r="BJ213" s="16" t="s">
        <v>79</v>
      </c>
      <c r="BK213" s="225">
        <f>ROUND(I213*H213,2)</f>
        <v>0</v>
      </c>
      <c r="BL213" s="16" t="s">
        <v>145</v>
      </c>
      <c r="BM213" s="224" t="s">
        <v>789</v>
      </c>
    </row>
    <row r="214" s="2" customFormat="1" ht="16.5" customHeight="1">
      <c r="A214" s="37"/>
      <c r="B214" s="38"/>
      <c r="C214" s="231" t="s">
        <v>450</v>
      </c>
      <c r="D214" s="231" t="s">
        <v>253</v>
      </c>
      <c r="E214" s="232" t="s">
        <v>790</v>
      </c>
      <c r="F214" s="233" t="s">
        <v>791</v>
      </c>
      <c r="G214" s="234" t="s">
        <v>344</v>
      </c>
      <c r="H214" s="235">
        <v>6</v>
      </c>
      <c r="I214" s="236"/>
      <c r="J214" s="237">
        <f>ROUND(I214*H214,2)</f>
        <v>0</v>
      </c>
      <c r="K214" s="238"/>
      <c r="L214" s="239"/>
      <c r="M214" s="240" t="s">
        <v>19</v>
      </c>
      <c r="N214" s="241" t="s">
        <v>43</v>
      </c>
      <c r="O214" s="83"/>
      <c r="P214" s="222">
        <f>O214*H214</f>
        <v>0</v>
      </c>
      <c r="Q214" s="222">
        <v>0.085000000000000006</v>
      </c>
      <c r="R214" s="222">
        <f>Q214*H214</f>
        <v>0.51000000000000001</v>
      </c>
      <c r="S214" s="222">
        <v>0</v>
      </c>
      <c r="T214" s="223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24" t="s">
        <v>178</v>
      </c>
      <c r="AT214" s="224" t="s">
        <v>253</v>
      </c>
      <c r="AU214" s="224" t="s">
        <v>81</v>
      </c>
      <c r="AY214" s="16" t="s">
        <v>139</v>
      </c>
      <c r="BE214" s="225">
        <f>IF(N214="základní",J214,0)</f>
        <v>0</v>
      </c>
      <c r="BF214" s="225">
        <f>IF(N214="snížená",J214,0)</f>
        <v>0</v>
      </c>
      <c r="BG214" s="225">
        <f>IF(N214="zákl. přenesená",J214,0)</f>
        <v>0</v>
      </c>
      <c r="BH214" s="225">
        <f>IF(N214="sníž. přenesená",J214,0)</f>
        <v>0</v>
      </c>
      <c r="BI214" s="225">
        <f>IF(N214="nulová",J214,0)</f>
        <v>0</v>
      </c>
      <c r="BJ214" s="16" t="s">
        <v>79</v>
      </c>
      <c r="BK214" s="225">
        <f>ROUND(I214*H214,2)</f>
        <v>0</v>
      </c>
      <c r="BL214" s="16" t="s">
        <v>145</v>
      </c>
      <c r="BM214" s="224" t="s">
        <v>792</v>
      </c>
    </row>
    <row r="215" s="2" customFormat="1" ht="24.15" customHeight="1">
      <c r="A215" s="37"/>
      <c r="B215" s="38"/>
      <c r="C215" s="212" t="s">
        <v>455</v>
      </c>
      <c r="D215" s="212" t="s">
        <v>141</v>
      </c>
      <c r="E215" s="213" t="s">
        <v>299</v>
      </c>
      <c r="F215" s="214" t="s">
        <v>300</v>
      </c>
      <c r="G215" s="215" t="s">
        <v>151</v>
      </c>
      <c r="H215" s="216">
        <v>1.224</v>
      </c>
      <c r="I215" s="217"/>
      <c r="J215" s="218">
        <f>ROUND(I215*H215,2)</f>
        <v>0</v>
      </c>
      <c r="K215" s="219"/>
      <c r="L215" s="43"/>
      <c r="M215" s="220" t="s">
        <v>19</v>
      </c>
      <c r="N215" s="221" t="s">
        <v>43</v>
      </c>
      <c r="O215" s="83"/>
      <c r="P215" s="222">
        <f>O215*H215</f>
        <v>0</v>
      </c>
      <c r="Q215" s="222">
        <v>2.3010199999999998</v>
      </c>
      <c r="R215" s="222">
        <f>Q215*H215</f>
        <v>2.8164484799999996</v>
      </c>
      <c r="S215" s="222">
        <v>0</v>
      </c>
      <c r="T215" s="223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24" t="s">
        <v>145</v>
      </c>
      <c r="AT215" s="224" t="s">
        <v>141</v>
      </c>
      <c r="AU215" s="224" t="s">
        <v>81</v>
      </c>
      <c r="AY215" s="16" t="s">
        <v>139</v>
      </c>
      <c r="BE215" s="225">
        <f>IF(N215="základní",J215,0)</f>
        <v>0</v>
      </c>
      <c r="BF215" s="225">
        <f>IF(N215="snížená",J215,0)</f>
        <v>0</v>
      </c>
      <c r="BG215" s="225">
        <f>IF(N215="zákl. přenesená",J215,0)</f>
        <v>0</v>
      </c>
      <c r="BH215" s="225">
        <f>IF(N215="sníž. přenesená",J215,0)</f>
        <v>0</v>
      </c>
      <c r="BI215" s="225">
        <f>IF(N215="nulová",J215,0)</f>
        <v>0</v>
      </c>
      <c r="BJ215" s="16" t="s">
        <v>79</v>
      </c>
      <c r="BK215" s="225">
        <f>ROUND(I215*H215,2)</f>
        <v>0</v>
      </c>
      <c r="BL215" s="16" t="s">
        <v>145</v>
      </c>
      <c r="BM215" s="224" t="s">
        <v>793</v>
      </c>
    </row>
    <row r="216" s="2" customFormat="1">
      <c r="A216" s="37"/>
      <c r="B216" s="38"/>
      <c r="C216" s="39"/>
      <c r="D216" s="226" t="s">
        <v>147</v>
      </c>
      <c r="E216" s="39"/>
      <c r="F216" s="227" t="s">
        <v>302</v>
      </c>
      <c r="G216" s="39"/>
      <c r="H216" s="39"/>
      <c r="I216" s="228"/>
      <c r="J216" s="39"/>
      <c r="K216" s="39"/>
      <c r="L216" s="43"/>
      <c r="M216" s="229"/>
      <c r="N216" s="230"/>
      <c r="O216" s="83"/>
      <c r="P216" s="83"/>
      <c r="Q216" s="83"/>
      <c r="R216" s="83"/>
      <c r="S216" s="83"/>
      <c r="T216" s="84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T216" s="16" t="s">
        <v>147</v>
      </c>
      <c r="AU216" s="16" t="s">
        <v>81</v>
      </c>
    </row>
    <row r="217" s="2" customFormat="1" ht="24.15" customHeight="1">
      <c r="A217" s="37"/>
      <c r="B217" s="38"/>
      <c r="C217" s="212" t="s">
        <v>459</v>
      </c>
      <c r="D217" s="212" t="s">
        <v>141</v>
      </c>
      <c r="E217" s="213" t="s">
        <v>794</v>
      </c>
      <c r="F217" s="214" t="s">
        <v>795</v>
      </c>
      <c r="G217" s="215" t="s">
        <v>151</v>
      </c>
      <c r="H217" s="216">
        <v>2.1000000000000001</v>
      </c>
      <c r="I217" s="217"/>
      <c r="J217" s="218">
        <f>ROUND(I217*H217,2)</f>
        <v>0</v>
      </c>
      <c r="K217" s="219"/>
      <c r="L217" s="43"/>
      <c r="M217" s="220" t="s">
        <v>19</v>
      </c>
      <c r="N217" s="221" t="s">
        <v>43</v>
      </c>
      <c r="O217" s="83"/>
      <c r="P217" s="222">
        <f>O217*H217</f>
        <v>0</v>
      </c>
      <c r="Q217" s="222">
        <v>2.5018699999999998</v>
      </c>
      <c r="R217" s="222">
        <f>Q217*H217</f>
        <v>5.253927</v>
      </c>
      <c r="S217" s="222">
        <v>0</v>
      </c>
      <c r="T217" s="223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24" t="s">
        <v>145</v>
      </c>
      <c r="AT217" s="224" t="s">
        <v>141</v>
      </c>
      <c r="AU217" s="224" t="s">
        <v>81</v>
      </c>
      <c r="AY217" s="16" t="s">
        <v>139</v>
      </c>
      <c r="BE217" s="225">
        <f>IF(N217="základní",J217,0)</f>
        <v>0</v>
      </c>
      <c r="BF217" s="225">
        <f>IF(N217="snížená",J217,0)</f>
        <v>0</v>
      </c>
      <c r="BG217" s="225">
        <f>IF(N217="zákl. přenesená",J217,0)</f>
        <v>0</v>
      </c>
      <c r="BH217" s="225">
        <f>IF(N217="sníž. přenesená",J217,0)</f>
        <v>0</v>
      </c>
      <c r="BI217" s="225">
        <f>IF(N217="nulová",J217,0)</f>
        <v>0</v>
      </c>
      <c r="BJ217" s="16" t="s">
        <v>79</v>
      </c>
      <c r="BK217" s="225">
        <f>ROUND(I217*H217,2)</f>
        <v>0</v>
      </c>
      <c r="BL217" s="16" t="s">
        <v>145</v>
      </c>
      <c r="BM217" s="224" t="s">
        <v>796</v>
      </c>
    </row>
    <row r="218" s="2" customFormat="1">
      <c r="A218" s="37"/>
      <c r="B218" s="38"/>
      <c r="C218" s="39"/>
      <c r="D218" s="226" t="s">
        <v>147</v>
      </c>
      <c r="E218" s="39"/>
      <c r="F218" s="227" t="s">
        <v>797</v>
      </c>
      <c r="G218" s="39"/>
      <c r="H218" s="39"/>
      <c r="I218" s="228"/>
      <c r="J218" s="39"/>
      <c r="K218" s="39"/>
      <c r="L218" s="43"/>
      <c r="M218" s="229"/>
      <c r="N218" s="230"/>
      <c r="O218" s="83"/>
      <c r="P218" s="83"/>
      <c r="Q218" s="83"/>
      <c r="R218" s="83"/>
      <c r="S218" s="83"/>
      <c r="T218" s="84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T218" s="16" t="s">
        <v>147</v>
      </c>
      <c r="AU218" s="16" t="s">
        <v>81</v>
      </c>
    </row>
    <row r="219" s="2" customFormat="1" ht="24.15" customHeight="1">
      <c r="A219" s="37"/>
      <c r="B219" s="38"/>
      <c r="C219" s="212" t="s">
        <v>466</v>
      </c>
      <c r="D219" s="212" t="s">
        <v>141</v>
      </c>
      <c r="E219" s="213" t="s">
        <v>304</v>
      </c>
      <c r="F219" s="214" t="s">
        <v>305</v>
      </c>
      <c r="G219" s="215" t="s">
        <v>144</v>
      </c>
      <c r="H219" s="216">
        <v>8.7400000000000002</v>
      </c>
      <c r="I219" s="217"/>
      <c r="J219" s="218">
        <f>ROUND(I219*H219,2)</f>
        <v>0</v>
      </c>
      <c r="K219" s="219"/>
      <c r="L219" s="43"/>
      <c r="M219" s="220" t="s">
        <v>19</v>
      </c>
      <c r="N219" s="221" t="s">
        <v>43</v>
      </c>
      <c r="O219" s="83"/>
      <c r="P219" s="222">
        <f>O219*H219</f>
        <v>0</v>
      </c>
      <c r="Q219" s="222">
        <v>0.0078799999999999999</v>
      </c>
      <c r="R219" s="222">
        <f>Q219*H219</f>
        <v>0.068871199999999994</v>
      </c>
      <c r="S219" s="222">
        <v>0</v>
      </c>
      <c r="T219" s="223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24" t="s">
        <v>145</v>
      </c>
      <c r="AT219" s="224" t="s">
        <v>141</v>
      </c>
      <c r="AU219" s="224" t="s">
        <v>81</v>
      </c>
      <c r="AY219" s="16" t="s">
        <v>139</v>
      </c>
      <c r="BE219" s="225">
        <f>IF(N219="základní",J219,0)</f>
        <v>0</v>
      </c>
      <c r="BF219" s="225">
        <f>IF(N219="snížená",J219,0)</f>
        <v>0</v>
      </c>
      <c r="BG219" s="225">
        <f>IF(N219="zákl. přenesená",J219,0)</f>
        <v>0</v>
      </c>
      <c r="BH219" s="225">
        <f>IF(N219="sníž. přenesená",J219,0)</f>
        <v>0</v>
      </c>
      <c r="BI219" s="225">
        <f>IF(N219="nulová",J219,0)</f>
        <v>0</v>
      </c>
      <c r="BJ219" s="16" t="s">
        <v>79</v>
      </c>
      <c r="BK219" s="225">
        <f>ROUND(I219*H219,2)</f>
        <v>0</v>
      </c>
      <c r="BL219" s="16" t="s">
        <v>145</v>
      </c>
      <c r="BM219" s="224" t="s">
        <v>798</v>
      </c>
    </row>
    <row r="220" s="2" customFormat="1">
      <c r="A220" s="37"/>
      <c r="B220" s="38"/>
      <c r="C220" s="39"/>
      <c r="D220" s="226" t="s">
        <v>147</v>
      </c>
      <c r="E220" s="39"/>
      <c r="F220" s="227" t="s">
        <v>307</v>
      </c>
      <c r="G220" s="39"/>
      <c r="H220" s="39"/>
      <c r="I220" s="228"/>
      <c r="J220" s="39"/>
      <c r="K220" s="39"/>
      <c r="L220" s="43"/>
      <c r="M220" s="229"/>
      <c r="N220" s="230"/>
      <c r="O220" s="83"/>
      <c r="P220" s="83"/>
      <c r="Q220" s="83"/>
      <c r="R220" s="83"/>
      <c r="S220" s="83"/>
      <c r="T220" s="84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T220" s="16" t="s">
        <v>147</v>
      </c>
      <c r="AU220" s="16" t="s">
        <v>81</v>
      </c>
    </row>
    <row r="221" s="2" customFormat="1" ht="24.15" customHeight="1">
      <c r="A221" s="37"/>
      <c r="B221" s="38"/>
      <c r="C221" s="212" t="s">
        <v>471</v>
      </c>
      <c r="D221" s="212" t="s">
        <v>141</v>
      </c>
      <c r="E221" s="213" t="s">
        <v>309</v>
      </c>
      <c r="F221" s="214" t="s">
        <v>310</v>
      </c>
      <c r="G221" s="215" t="s">
        <v>144</v>
      </c>
      <c r="H221" s="216">
        <v>8.7400000000000002</v>
      </c>
      <c r="I221" s="217"/>
      <c r="J221" s="218">
        <f>ROUND(I221*H221,2)</f>
        <v>0</v>
      </c>
      <c r="K221" s="219"/>
      <c r="L221" s="43"/>
      <c r="M221" s="220" t="s">
        <v>19</v>
      </c>
      <c r="N221" s="221" t="s">
        <v>43</v>
      </c>
      <c r="O221" s="83"/>
      <c r="P221" s="222">
        <f>O221*H221</f>
        <v>0</v>
      </c>
      <c r="Q221" s="222">
        <v>0</v>
      </c>
      <c r="R221" s="222">
        <f>Q221*H221</f>
        <v>0</v>
      </c>
      <c r="S221" s="222">
        <v>0</v>
      </c>
      <c r="T221" s="223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24" t="s">
        <v>145</v>
      </c>
      <c r="AT221" s="224" t="s">
        <v>141</v>
      </c>
      <c r="AU221" s="224" t="s">
        <v>81</v>
      </c>
      <c r="AY221" s="16" t="s">
        <v>139</v>
      </c>
      <c r="BE221" s="225">
        <f>IF(N221="základní",J221,0)</f>
        <v>0</v>
      </c>
      <c r="BF221" s="225">
        <f>IF(N221="snížená",J221,0)</f>
        <v>0</v>
      </c>
      <c r="BG221" s="225">
        <f>IF(N221="zákl. přenesená",J221,0)</f>
        <v>0</v>
      </c>
      <c r="BH221" s="225">
        <f>IF(N221="sníž. přenesená",J221,0)</f>
        <v>0</v>
      </c>
      <c r="BI221" s="225">
        <f>IF(N221="nulová",J221,0)</f>
        <v>0</v>
      </c>
      <c r="BJ221" s="16" t="s">
        <v>79</v>
      </c>
      <c r="BK221" s="225">
        <f>ROUND(I221*H221,2)</f>
        <v>0</v>
      </c>
      <c r="BL221" s="16" t="s">
        <v>145</v>
      </c>
      <c r="BM221" s="224" t="s">
        <v>799</v>
      </c>
    </row>
    <row r="222" s="2" customFormat="1">
      <c r="A222" s="37"/>
      <c r="B222" s="38"/>
      <c r="C222" s="39"/>
      <c r="D222" s="226" t="s">
        <v>147</v>
      </c>
      <c r="E222" s="39"/>
      <c r="F222" s="227" t="s">
        <v>312</v>
      </c>
      <c r="G222" s="39"/>
      <c r="H222" s="39"/>
      <c r="I222" s="228"/>
      <c r="J222" s="39"/>
      <c r="K222" s="39"/>
      <c r="L222" s="43"/>
      <c r="M222" s="229"/>
      <c r="N222" s="230"/>
      <c r="O222" s="83"/>
      <c r="P222" s="83"/>
      <c r="Q222" s="83"/>
      <c r="R222" s="83"/>
      <c r="S222" s="83"/>
      <c r="T222" s="84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T222" s="16" t="s">
        <v>147</v>
      </c>
      <c r="AU222" s="16" t="s">
        <v>81</v>
      </c>
    </row>
    <row r="223" s="2" customFormat="1" ht="24.15" customHeight="1">
      <c r="A223" s="37"/>
      <c r="B223" s="38"/>
      <c r="C223" s="212" t="s">
        <v>800</v>
      </c>
      <c r="D223" s="212" t="s">
        <v>141</v>
      </c>
      <c r="E223" s="213" t="s">
        <v>801</v>
      </c>
      <c r="F223" s="214" t="s">
        <v>802</v>
      </c>
      <c r="G223" s="215" t="s">
        <v>151</v>
      </c>
      <c r="H223" s="216">
        <v>5</v>
      </c>
      <c r="I223" s="217"/>
      <c r="J223" s="218">
        <f>ROUND(I223*H223,2)</f>
        <v>0</v>
      </c>
      <c r="K223" s="219"/>
      <c r="L223" s="43"/>
      <c r="M223" s="220" t="s">
        <v>19</v>
      </c>
      <c r="N223" s="221" t="s">
        <v>43</v>
      </c>
      <c r="O223" s="83"/>
      <c r="P223" s="222">
        <f>O223*H223</f>
        <v>0</v>
      </c>
      <c r="Q223" s="222">
        <v>2.13408</v>
      </c>
      <c r="R223" s="222">
        <f>Q223*H223</f>
        <v>10.670400000000001</v>
      </c>
      <c r="S223" s="222">
        <v>0</v>
      </c>
      <c r="T223" s="223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24" t="s">
        <v>145</v>
      </c>
      <c r="AT223" s="224" t="s">
        <v>141</v>
      </c>
      <c r="AU223" s="224" t="s">
        <v>81</v>
      </c>
      <c r="AY223" s="16" t="s">
        <v>139</v>
      </c>
      <c r="BE223" s="225">
        <f>IF(N223="základní",J223,0)</f>
        <v>0</v>
      </c>
      <c r="BF223" s="225">
        <f>IF(N223="snížená",J223,0)</f>
        <v>0</v>
      </c>
      <c r="BG223" s="225">
        <f>IF(N223="zákl. přenesená",J223,0)</f>
        <v>0</v>
      </c>
      <c r="BH223" s="225">
        <f>IF(N223="sníž. přenesená",J223,0)</f>
        <v>0</v>
      </c>
      <c r="BI223" s="225">
        <f>IF(N223="nulová",J223,0)</f>
        <v>0</v>
      </c>
      <c r="BJ223" s="16" t="s">
        <v>79</v>
      </c>
      <c r="BK223" s="225">
        <f>ROUND(I223*H223,2)</f>
        <v>0</v>
      </c>
      <c r="BL223" s="16" t="s">
        <v>145</v>
      </c>
      <c r="BM223" s="224" t="s">
        <v>803</v>
      </c>
    </row>
    <row r="224" s="2" customFormat="1">
      <c r="A224" s="37"/>
      <c r="B224" s="38"/>
      <c r="C224" s="39"/>
      <c r="D224" s="226" t="s">
        <v>147</v>
      </c>
      <c r="E224" s="39"/>
      <c r="F224" s="227" t="s">
        <v>804</v>
      </c>
      <c r="G224" s="39"/>
      <c r="H224" s="39"/>
      <c r="I224" s="228"/>
      <c r="J224" s="39"/>
      <c r="K224" s="39"/>
      <c r="L224" s="43"/>
      <c r="M224" s="229"/>
      <c r="N224" s="230"/>
      <c r="O224" s="83"/>
      <c r="P224" s="83"/>
      <c r="Q224" s="83"/>
      <c r="R224" s="83"/>
      <c r="S224" s="83"/>
      <c r="T224" s="84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T224" s="16" t="s">
        <v>147</v>
      </c>
      <c r="AU224" s="16" t="s">
        <v>81</v>
      </c>
    </row>
    <row r="225" s="12" customFormat="1" ht="22.8" customHeight="1">
      <c r="A225" s="12"/>
      <c r="B225" s="196"/>
      <c r="C225" s="197"/>
      <c r="D225" s="198" t="s">
        <v>71</v>
      </c>
      <c r="E225" s="210" t="s">
        <v>163</v>
      </c>
      <c r="F225" s="210" t="s">
        <v>583</v>
      </c>
      <c r="G225" s="197"/>
      <c r="H225" s="197"/>
      <c r="I225" s="200"/>
      <c r="J225" s="211">
        <f>BK225</f>
        <v>0</v>
      </c>
      <c r="K225" s="197"/>
      <c r="L225" s="202"/>
      <c r="M225" s="203"/>
      <c r="N225" s="204"/>
      <c r="O225" s="204"/>
      <c r="P225" s="205">
        <f>SUM(P226:P237)</f>
        <v>0</v>
      </c>
      <c r="Q225" s="204"/>
      <c r="R225" s="205">
        <f>SUM(R226:R237)</f>
        <v>0</v>
      </c>
      <c r="S225" s="204"/>
      <c r="T225" s="206">
        <f>SUM(T226:T237)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07" t="s">
        <v>79</v>
      </c>
      <c r="AT225" s="208" t="s">
        <v>71</v>
      </c>
      <c r="AU225" s="208" t="s">
        <v>79</v>
      </c>
      <c r="AY225" s="207" t="s">
        <v>139</v>
      </c>
      <c r="BK225" s="209">
        <f>SUM(BK226:BK237)</f>
        <v>0</v>
      </c>
    </row>
    <row r="226" s="2" customFormat="1" ht="21.75" customHeight="1">
      <c r="A226" s="37"/>
      <c r="B226" s="38"/>
      <c r="C226" s="212" t="s">
        <v>805</v>
      </c>
      <c r="D226" s="212" t="s">
        <v>141</v>
      </c>
      <c r="E226" s="213" t="s">
        <v>806</v>
      </c>
      <c r="F226" s="214" t="s">
        <v>807</v>
      </c>
      <c r="G226" s="215" t="s">
        <v>144</v>
      </c>
      <c r="H226" s="216">
        <v>152</v>
      </c>
      <c r="I226" s="217"/>
      <c r="J226" s="218">
        <f>ROUND(I226*H226,2)</f>
        <v>0</v>
      </c>
      <c r="K226" s="219"/>
      <c r="L226" s="43"/>
      <c r="M226" s="220" t="s">
        <v>19</v>
      </c>
      <c r="N226" s="221" t="s">
        <v>43</v>
      </c>
      <c r="O226" s="83"/>
      <c r="P226" s="222">
        <f>O226*H226</f>
        <v>0</v>
      </c>
      <c r="Q226" s="222">
        <v>0</v>
      </c>
      <c r="R226" s="222">
        <f>Q226*H226</f>
        <v>0</v>
      </c>
      <c r="S226" s="222">
        <v>0</v>
      </c>
      <c r="T226" s="223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24" t="s">
        <v>145</v>
      </c>
      <c r="AT226" s="224" t="s">
        <v>141</v>
      </c>
      <c r="AU226" s="224" t="s">
        <v>81</v>
      </c>
      <c r="AY226" s="16" t="s">
        <v>139</v>
      </c>
      <c r="BE226" s="225">
        <f>IF(N226="základní",J226,0)</f>
        <v>0</v>
      </c>
      <c r="BF226" s="225">
        <f>IF(N226="snížená",J226,0)</f>
        <v>0</v>
      </c>
      <c r="BG226" s="225">
        <f>IF(N226="zákl. přenesená",J226,0)</f>
        <v>0</v>
      </c>
      <c r="BH226" s="225">
        <f>IF(N226="sníž. přenesená",J226,0)</f>
        <v>0</v>
      </c>
      <c r="BI226" s="225">
        <f>IF(N226="nulová",J226,0)</f>
        <v>0</v>
      </c>
      <c r="BJ226" s="16" t="s">
        <v>79</v>
      </c>
      <c r="BK226" s="225">
        <f>ROUND(I226*H226,2)</f>
        <v>0</v>
      </c>
      <c r="BL226" s="16" t="s">
        <v>145</v>
      </c>
      <c r="BM226" s="224" t="s">
        <v>808</v>
      </c>
    </row>
    <row r="227" s="2" customFormat="1">
      <c r="A227" s="37"/>
      <c r="B227" s="38"/>
      <c r="C227" s="39"/>
      <c r="D227" s="226" t="s">
        <v>147</v>
      </c>
      <c r="E227" s="39"/>
      <c r="F227" s="227" t="s">
        <v>809</v>
      </c>
      <c r="G227" s="39"/>
      <c r="H227" s="39"/>
      <c r="I227" s="228"/>
      <c r="J227" s="39"/>
      <c r="K227" s="39"/>
      <c r="L227" s="43"/>
      <c r="M227" s="229"/>
      <c r="N227" s="230"/>
      <c r="O227" s="83"/>
      <c r="P227" s="83"/>
      <c r="Q227" s="83"/>
      <c r="R227" s="83"/>
      <c r="S227" s="83"/>
      <c r="T227" s="84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T227" s="16" t="s">
        <v>147</v>
      </c>
      <c r="AU227" s="16" t="s">
        <v>81</v>
      </c>
    </row>
    <row r="228" s="2" customFormat="1" ht="24.15" customHeight="1">
      <c r="A228" s="37"/>
      <c r="B228" s="38"/>
      <c r="C228" s="212" t="s">
        <v>810</v>
      </c>
      <c r="D228" s="212" t="s">
        <v>141</v>
      </c>
      <c r="E228" s="213" t="s">
        <v>811</v>
      </c>
      <c r="F228" s="214" t="s">
        <v>812</v>
      </c>
      <c r="G228" s="215" t="s">
        <v>144</v>
      </c>
      <c r="H228" s="216">
        <v>152</v>
      </c>
      <c r="I228" s="217"/>
      <c r="J228" s="218">
        <f>ROUND(I228*H228,2)</f>
        <v>0</v>
      </c>
      <c r="K228" s="219"/>
      <c r="L228" s="43"/>
      <c r="M228" s="220" t="s">
        <v>19</v>
      </c>
      <c r="N228" s="221" t="s">
        <v>43</v>
      </c>
      <c r="O228" s="83"/>
      <c r="P228" s="222">
        <f>O228*H228</f>
        <v>0</v>
      </c>
      <c r="Q228" s="222">
        <v>0</v>
      </c>
      <c r="R228" s="222">
        <f>Q228*H228</f>
        <v>0</v>
      </c>
      <c r="S228" s="222">
        <v>0</v>
      </c>
      <c r="T228" s="223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24" t="s">
        <v>145</v>
      </c>
      <c r="AT228" s="224" t="s">
        <v>141</v>
      </c>
      <c r="AU228" s="224" t="s">
        <v>81</v>
      </c>
      <c r="AY228" s="16" t="s">
        <v>139</v>
      </c>
      <c r="BE228" s="225">
        <f>IF(N228="základní",J228,0)</f>
        <v>0</v>
      </c>
      <c r="BF228" s="225">
        <f>IF(N228="snížená",J228,0)</f>
        <v>0</v>
      </c>
      <c r="BG228" s="225">
        <f>IF(N228="zákl. přenesená",J228,0)</f>
        <v>0</v>
      </c>
      <c r="BH228" s="225">
        <f>IF(N228="sníž. přenesená",J228,0)</f>
        <v>0</v>
      </c>
      <c r="BI228" s="225">
        <f>IF(N228="nulová",J228,0)</f>
        <v>0</v>
      </c>
      <c r="BJ228" s="16" t="s">
        <v>79</v>
      </c>
      <c r="BK228" s="225">
        <f>ROUND(I228*H228,2)</f>
        <v>0</v>
      </c>
      <c r="BL228" s="16" t="s">
        <v>145</v>
      </c>
      <c r="BM228" s="224" t="s">
        <v>813</v>
      </c>
    </row>
    <row r="229" s="2" customFormat="1">
      <c r="A229" s="37"/>
      <c r="B229" s="38"/>
      <c r="C229" s="39"/>
      <c r="D229" s="226" t="s">
        <v>147</v>
      </c>
      <c r="E229" s="39"/>
      <c r="F229" s="227" t="s">
        <v>814</v>
      </c>
      <c r="G229" s="39"/>
      <c r="H229" s="39"/>
      <c r="I229" s="228"/>
      <c r="J229" s="39"/>
      <c r="K229" s="39"/>
      <c r="L229" s="43"/>
      <c r="M229" s="229"/>
      <c r="N229" s="230"/>
      <c r="O229" s="83"/>
      <c r="P229" s="83"/>
      <c r="Q229" s="83"/>
      <c r="R229" s="83"/>
      <c r="S229" s="83"/>
      <c r="T229" s="84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T229" s="16" t="s">
        <v>147</v>
      </c>
      <c r="AU229" s="16" t="s">
        <v>81</v>
      </c>
    </row>
    <row r="230" s="2" customFormat="1" ht="16.5" customHeight="1">
      <c r="A230" s="37"/>
      <c r="B230" s="38"/>
      <c r="C230" s="212" t="s">
        <v>815</v>
      </c>
      <c r="D230" s="212" t="s">
        <v>141</v>
      </c>
      <c r="E230" s="213" t="s">
        <v>816</v>
      </c>
      <c r="F230" s="214" t="s">
        <v>817</v>
      </c>
      <c r="G230" s="215" t="s">
        <v>144</v>
      </c>
      <c r="H230" s="216">
        <v>152</v>
      </c>
      <c r="I230" s="217"/>
      <c r="J230" s="218">
        <f>ROUND(I230*H230,2)</f>
        <v>0</v>
      </c>
      <c r="K230" s="219"/>
      <c r="L230" s="43"/>
      <c r="M230" s="220" t="s">
        <v>19</v>
      </c>
      <c r="N230" s="221" t="s">
        <v>43</v>
      </c>
      <c r="O230" s="83"/>
      <c r="P230" s="222">
        <f>O230*H230</f>
        <v>0</v>
      </c>
      <c r="Q230" s="222">
        <v>0</v>
      </c>
      <c r="R230" s="222">
        <f>Q230*H230</f>
        <v>0</v>
      </c>
      <c r="S230" s="222">
        <v>0</v>
      </c>
      <c r="T230" s="223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24" t="s">
        <v>145</v>
      </c>
      <c r="AT230" s="224" t="s">
        <v>141</v>
      </c>
      <c r="AU230" s="224" t="s">
        <v>81</v>
      </c>
      <c r="AY230" s="16" t="s">
        <v>139</v>
      </c>
      <c r="BE230" s="225">
        <f>IF(N230="základní",J230,0)</f>
        <v>0</v>
      </c>
      <c r="BF230" s="225">
        <f>IF(N230="snížená",J230,0)</f>
        <v>0</v>
      </c>
      <c r="BG230" s="225">
        <f>IF(N230="zákl. přenesená",J230,0)</f>
        <v>0</v>
      </c>
      <c r="BH230" s="225">
        <f>IF(N230="sníž. přenesená",J230,0)</f>
        <v>0</v>
      </c>
      <c r="BI230" s="225">
        <f>IF(N230="nulová",J230,0)</f>
        <v>0</v>
      </c>
      <c r="BJ230" s="16" t="s">
        <v>79</v>
      </c>
      <c r="BK230" s="225">
        <f>ROUND(I230*H230,2)</f>
        <v>0</v>
      </c>
      <c r="BL230" s="16" t="s">
        <v>145</v>
      </c>
      <c r="BM230" s="224" t="s">
        <v>818</v>
      </c>
    </row>
    <row r="231" s="2" customFormat="1">
      <c r="A231" s="37"/>
      <c r="B231" s="38"/>
      <c r="C231" s="39"/>
      <c r="D231" s="226" t="s">
        <v>147</v>
      </c>
      <c r="E231" s="39"/>
      <c r="F231" s="227" t="s">
        <v>819</v>
      </c>
      <c r="G231" s="39"/>
      <c r="H231" s="39"/>
      <c r="I231" s="228"/>
      <c r="J231" s="39"/>
      <c r="K231" s="39"/>
      <c r="L231" s="43"/>
      <c r="M231" s="229"/>
      <c r="N231" s="230"/>
      <c r="O231" s="83"/>
      <c r="P231" s="83"/>
      <c r="Q231" s="83"/>
      <c r="R231" s="83"/>
      <c r="S231" s="83"/>
      <c r="T231" s="84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T231" s="16" t="s">
        <v>147</v>
      </c>
      <c r="AU231" s="16" t="s">
        <v>81</v>
      </c>
    </row>
    <row r="232" s="2" customFormat="1" ht="16.5" customHeight="1">
      <c r="A232" s="37"/>
      <c r="B232" s="38"/>
      <c r="C232" s="212" t="s">
        <v>820</v>
      </c>
      <c r="D232" s="212" t="s">
        <v>141</v>
      </c>
      <c r="E232" s="213" t="s">
        <v>821</v>
      </c>
      <c r="F232" s="214" t="s">
        <v>822</v>
      </c>
      <c r="G232" s="215" t="s">
        <v>144</v>
      </c>
      <c r="H232" s="216">
        <v>310</v>
      </c>
      <c r="I232" s="217"/>
      <c r="J232" s="218">
        <f>ROUND(I232*H232,2)</f>
        <v>0</v>
      </c>
      <c r="K232" s="219"/>
      <c r="L232" s="43"/>
      <c r="M232" s="220" t="s">
        <v>19</v>
      </c>
      <c r="N232" s="221" t="s">
        <v>43</v>
      </c>
      <c r="O232" s="83"/>
      <c r="P232" s="222">
        <f>O232*H232</f>
        <v>0</v>
      </c>
      <c r="Q232" s="222">
        <v>0</v>
      </c>
      <c r="R232" s="222">
        <f>Q232*H232</f>
        <v>0</v>
      </c>
      <c r="S232" s="222">
        <v>0</v>
      </c>
      <c r="T232" s="223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24" t="s">
        <v>145</v>
      </c>
      <c r="AT232" s="224" t="s">
        <v>141</v>
      </c>
      <c r="AU232" s="224" t="s">
        <v>81</v>
      </c>
      <c r="AY232" s="16" t="s">
        <v>139</v>
      </c>
      <c r="BE232" s="225">
        <f>IF(N232="základní",J232,0)</f>
        <v>0</v>
      </c>
      <c r="BF232" s="225">
        <f>IF(N232="snížená",J232,0)</f>
        <v>0</v>
      </c>
      <c r="BG232" s="225">
        <f>IF(N232="zákl. přenesená",J232,0)</f>
        <v>0</v>
      </c>
      <c r="BH232" s="225">
        <f>IF(N232="sníž. přenesená",J232,0)</f>
        <v>0</v>
      </c>
      <c r="BI232" s="225">
        <f>IF(N232="nulová",J232,0)</f>
        <v>0</v>
      </c>
      <c r="BJ232" s="16" t="s">
        <v>79</v>
      </c>
      <c r="BK232" s="225">
        <f>ROUND(I232*H232,2)</f>
        <v>0</v>
      </c>
      <c r="BL232" s="16" t="s">
        <v>145</v>
      </c>
      <c r="BM232" s="224" t="s">
        <v>823</v>
      </c>
    </row>
    <row r="233" s="2" customFormat="1">
      <c r="A233" s="37"/>
      <c r="B233" s="38"/>
      <c r="C233" s="39"/>
      <c r="D233" s="226" t="s">
        <v>147</v>
      </c>
      <c r="E233" s="39"/>
      <c r="F233" s="227" t="s">
        <v>824</v>
      </c>
      <c r="G233" s="39"/>
      <c r="H233" s="39"/>
      <c r="I233" s="228"/>
      <c r="J233" s="39"/>
      <c r="K233" s="39"/>
      <c r="L233" s="43"/>
      <c r="M233" s="229"/>
      <c r="N233" s="230"/>
      <c r="O233" s="83"/>
      <c r="P233" s="83"/>
      <c r="Q233" s="83"/>
      <c r="R233" s="83"/>
      <c r="S233" s="83"/>
      <c r="T233" s="84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T233" s="16" t="s">
        <v>147</v>
      </c>
      <c r="AU233" s="16" t="s">
        <v>81</v>
      </c>
    </row>
    <row r="234" s="2" customFormat="1" ht="16.5" customHeight="1">
      <c r="A234" s="37"/>
      <c r="B234" s="38"/>
      <c r="C234" s="212" t="s">
        <v>825</v>
      </c>
      <c r="D234" s="212" t="s">
        <v>141</v>
      </c>
      <c r="E234" s="213" t="s">
        <v>826</v>
      </c>
      <c r="F234" s="214" t="s">
        <v>827</v>
      </c>
      <c r="G234" s="215" t="s">
        <v>144</v>
      </c>
      <c r="H234" s="216">
        <v>152</v>
      </c>
      <c r="I234" s="217"/>
      <c r="J234" s="218">
        <f>ROUND(I234*H234,2)</f>
        <v>0</v>
      </c>
      <c r="K234" s="219"/>
      <c r="L234" s="43"/>
      <c r="M234" s="220" t="s">
        <v>19</v>
      </c>
      <c r="N234" s="221" t="s">
        <v>43</v>
      </c>
      <c r="O234" s="83"/>
      <c r="P234" s="222">
        <f>O234*H234</f>
        <v>0</v>
      </c>
      <c r="Q234" s="222">
        <v>0</v>
      </c>
      <c r="R234" s="222">
        <f>Q234*H234</f>
        <v>0</v>
      </c>
      <c r="S234" s="222">
        <v>0</v>
      </c>
      <c r="T234" s="223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24" t="s">
        <v>145</v>
      </c>
      <c r="AT234" s="224" t="s">
        <v>141</v>
      </c>
      <c r="AU234" s="224" t="s">
        <v>81</v>
      </c>
      <c r="AY234" s="16" t="s">
        <v>139</v>
      </c>
      <c r="BE234" s="225">
        <f>IF(N234="základní",J234,0)</f>
        <v>0</v>
      </c>
      <c r="BF234" s="225">
        <f>IF(N234="snížená",J234,0)</f>
        <v>0</v>
      </c>
      <c r="BG234" s="225">
        <f>IF(N234="zákl. přenesená",J234,0)</f>
        <v>0</v>
      </c>
      <c r="BH234" s="225">
        <f>IF(N234="sníž. přenesená",J234,0)</f>
        <v>0</v>
      </c>
      <c r="BI234" s="225">
        <f>IF(N234="nulová",J234,0)</f>
        <v>0</v>
      </c>
      <c r="BJ234" s="16" t="s">
        <v>79</v>
      </c>
      <c r="BK234" s="225">
        <f>ROUND(I234*H234,2)</f>
        <v>0</v>
      </c>
      <c r="BL234" s="16" t="s">
        <v>145</v>
      </c>
      <c r="BM234" s="224" t="s">
        <v>828</v>
      </c>
    </row>
    <row r="235" s="2" customFormat="1">
      <c r="A235" s="37"/>
      <c r="B235" s="38"/>
      <c r="C235" s="39"/>
      <c r="D235" s="226" t="s">
        <v>147</v>
      </c>
      <c r="E235" s="39"/>
      <c r="F235" s="227" t="s">
        <v>829</v>
      </c>
      <c r="G235" s="39"/>
      <c r="H235" s="39"/>
      <c r="I235" s="228"/>
      <c r="J235" s="39"/>
      <c r="K235" s="39"/>
      <c r="L235" s="43"/>
      <c r="M235" s="229"/>
      <c r="N235" s="230"/>
      <c r="O235" s="83"/>
      <c r="P235" s="83"/>
      <c r="Q235" s="83"/>
      <c r="R235" s="83"/>
      <c r="S235" s="83"/>
      <c r="T235" s="84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T235" s="16" t="s">
        <v>147</v>
      </c>
      <c r="AU235" s="16" t="s">
        <v>81</v>
      </c>
    </row>
    <row r="236" s="2" customFormat="1" ht="24.15" customHeight="1">
      <c r="A236" s="37"/>
      <c r="B236" s="38"/>
      <c r="C236" s="212" t="s">
        <v>830</v>
      </c>
      <c r="D236" s="212" t="s">
        <v>141</v>
      </c>
      <c r="E236" s="213" t="s">
        <v>831</v>
      </c>
      <c r="F236" s="214" t="s">
        <v>832</v>
      </c>
      <c r="G236" s="215" t="s">
        <v>144</v>
      </c>
      <c r="H236" s="216">
        <v>310</v>
      </c>
      <c r="I236" s="217"/>
      <c r="J236" s="218">
        <f>ROUND(I236*H236,2)</f>
        <v>0</v>
      </c>
      <c r="K236" s="219"/>
      <c r="L236" s="43"/>
      <c r="M236" s="220" t="s">
        <v>19</v>
      </c>
      <c r="N236" s="221" t="s">
        <v>43</v>
      </c>
      <c r="O236" s="83"/>
      <c r="P236" s="222">
        <f>O236*H236</f>
        <v>0</v>
      </c>
      <c r="Q236" s="222">
        <v>0</v>
      </c>
      <c r="R236" s="222">
        <f>Q236*H236</f>
        <v>0</v>
      </c>
      <c r="S236" s="222">
        <v>0</v>
      </c>
      <c r="T236" s="223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224" t="s">
        <v>145</v>
      </c>
      <c r="AT236" s="224" t="s">
        <v>141</v>
      </c>
      <c r="AU236" s="224" t="s">
        <v>81</v>
      </c>
      <c r="AY236" s="16" t="s">
        <v>139</v>
      </c>
      <c r="BE236" s="225">
        <f>IF(N236="základní",J236,0)</f>
        <v>0</v>
      </c>
      <c r="BF236" s="225">
        <f>IF(N236="snížená",J236,0)</f>
        <v>0</v>
      </c>
      <c r="BG236" s="225">
        <f>IF(N236="zákl. přenesená",J236,0)</f>
        <v>0</v>
      </c>
      <c r="BH236" s="225">
        <f>IF(N236="sníž. přenesená",J236,0)</f>
        <v>0</v>
      </c>
      <c r="BI236" s="225">
        <f>IF(N236="nulová",J236,0)</f>
        <v>0</v>
      </c>
      <c r="BJ236" s="16" t="s">
        <v>79</v>
      </c>
      <c r="BK236" s="225">
        <f>ROUND(I236*H236,2)</f>
        <v>0</v>
      </c>
      <c r="BL236" s="16" t="s">
        <v>145</v>
      </c>
      <c r="BM236" s="224" t="s">
        <v>833</v>
      </c>
    </row>
    <row r="237" s="2" customFormat="1">
      <c r="A237" s="37"/>
      <c r="B237" s="38"/>
      <c r="C237" s="39"/>
      <c r="D237" s="226" t="s">
        <v>147</v>
      </c>
      <c r="E237" s="39"/>
      <c r="F237" s="227" t="s">
        <v>834</v>
      </c>
      <c r="G237" s="39"/>
      <c r="H237" s="39"/>
      <c r="I237" s="228"/>
      <c r="J237" s="39"/>
      <c r="K237" s="39"/>
      <c r="L237" s="43"/>
      <c r="M237" s="229"/>
      <c r="N237" s="230"/>
      <c r="O237" s="83"/>
      <c r="P237" s="83"/>
      <c r="Q237" s="83"/>
      <c r="R237" s="83"/>
      <c r="S237" s="83"/>
      <c r="T237" s="84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T237" s="16" t="s">
        <v>147</v>
      </c>
      <c r="AU237" s="16" t="s">
        <v>81</v>
      </c>
    </row>
    <row r="238" s="12" customFormat="1" ht="22.8" customHeight="1">
      <c r="A238" s="12"/>
      <c r="B238" s="196"/>
      <c r="C238" s="197"/>
      <c r="D238" s="198" t="s">
        <v>71</v>
      </c>
      <c r="E238" s="210" t="s">
        <v>168</v>
      </c>
      <c r="F238" s="210" t="s">
        <v>835</v>
      </c>
      <c r="G238" s="197"/>
      <c r="H238" s="197"/>
      <c r="I238" s="200"/>
      <c r="J238" s="211">
        <f>BK238</f>
        <v>0</v>
      </c>
      <c r="K238" s="197"/>
      <c r="L238" s="202"/>
      <c r="M238" s="203"/>
      <c r="N238" s="204"/>
      <c r="O238" s="204"/>
      <c r="P238" s="205">
        <f>SUM(P239:P240)</f>
        <v>0</v>
      </c>
      <c r="Q238" s="204"/>
      <c r="R238" s="205">
        <f>SUM(R239:R240)</f>
        <v>0.0246</v>
      </c>
      <c r="S238" s="204"/>
      <c r="T238" s="206">
        <f>SUM(T239:T240)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07" t="s">
        <v>79</v>
      </c>
      <c r="AT238" s="208" t="s">
        <v>71</v>
      </c>
      <c r="AU238" s="208" t="s">
        <v>79</v>
      </c>
      <c r="AY238" s="207" t="s">
        <v>139</v>
      </c>
      <c r="BK238" s="209">
        <f>SUM(BK239:BK240)</f>
        <v>0</v>
      </c>
    </row>
    <row r="239" s="2" customFormat="1" ht="21.75" customHeight="1">
      <c r="A239" s="37"/>
      <c r="B239" s="38"/>
      <c r="C239" s="212" t="s">
        <v>836</v>
      </c>
      <c r="D239" s="212" t="s">
        <v>141</v>
      </c>
      <c r="E239" s="213" t="s">
        <v>837</v>
      </c>
      <c r="F239" s="214" t="s">
        <v>838</v>
      </c>
      <c r="G239" s="215" t="s">
        <v>344</v>
      </c>
      <c r="H239" s="216">
        <v>2</v>
      </c>
      <c r="I239" s="217"/>
      <c r="J239" s="218">
        <f>ROUND(I239*H239,2)</f>
        <v>0</v>
      </c>
      <c r="K239" s="219"/>
      <c r="L239" s="43"/>
      <c r="M239" s="220" t="s">
        <v>19</v>
      </c>
      <c r="N239" s="221" t="s">
        <v>43</v>
      </c>
      <c r="O239" s="83"/>
      <c r="P239" s="222">
        <f>O239*H239</f>
        <v>0</v>
      </c>
      <c r="Q239" s="222">
        <v>0.0123</v>
      </c>
      <c r="R239" s="222">
        <f>Q239*H239</f>
        <v>0.0246</v>
      </c>
      <c r="S239" s="222">
        <v>0</v>
      </c>
      <c r="T239" s="223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24" t="s">
        <v>145</v>
      </c>
      <c r="AT239" s="224" t="s">
        <v>141</v>
      </c>
      <c r="AU239" s="224" t="s">
        <v>81</v>
      </c>
      <c r="AY239" s="16" t="s">
        <v>139</v>
      </c>
      <c r="BE239" s="225">
        <f>IF(N239="základní",J239,0)</f>
        <v>0</v>
      </c>
      <c r="BF239" s="225">
        <f>IF(N239="snížená",J239,0)</f>
        <v>0</v>
      </c>
      <c r="BG239" s="225">
        <f>IF(N239="zákl. přenesená",J239,0)</f>
        <v>0</v>
      </c>
      <c r="BH239" s="225">
        <f>IF(N239="sníž. přenesená",J239,0)</f>
        <v>0</v>
      </c>
      <c r="BI239" s="225">
        <f>IF(N239="nulová",J239,0)</f>
        <v>0</v>
      </c>
      <c r="BJ239" s="16" t="s">
        <v>79</v>
      </c>
      <c r="BK239" s="225">
        <f>ROUND(I239*H239,2)</f>
        <v>0</v>
      </c>
      <c r="BL239" s="16" t="s">
        <v>145</v>
      </c>
      <c r="BM239" s="224" t="s">
        <v>839</v>
      </c>
    </row>
    <row r="240" s="2" customFormat="1">
      <c r="A240" s="37"/>
      <c r="B240" s="38"/>
      <c r="C240" s="39"/>
      <c r="D240" s="226" t="s">
        <v>147</v>
      </c>
      <c r="E240" s="39"/>
      <c r="F240" s="227" t="s">
        <v>840</v>
      </c>
      <c r="G240" s="39"/>
      <c r="H240" s="39"/>
      <c r="I240" s="228"/>
      <c r="J240" s="39"/>
      <c r="K240" s="39"/>
      <c r="L240" s="43"/>
      <c r="M240" s="229"/>
      <c r="N240" s="230"/>
      <c r="O240" s="83"/>
      <c r="P240" s="83"/>
      <c r="Q240" s="83"/>
      <c r="R240" s="83"/>
      <c r="S240" s="83"/>
      <c r="T240" s="84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T240" s="16" t="s">
        <v>147</v>
      </c>
      <c r="AU240" s="16" t="s">
        <v>81</v>
      </c>
    </row>
    <row r="241" s="12" customFormat="1" ht="22.8" customHeight="1">
      <c r="A241" s="12"/>
      <c r="B241" s="196"/>
      <c r="C241" s="197"/>
      <c r="D241" s="198" t="s">
        <v>71</v>
      </c>
      <c r="E241" s="210" t="s">
        <v>178</v>
      </c>
      <c r="F241" s="210" t="s">
        <v>313</v>
      </c>
      <c r="G241" s="197"/>
      <c r="H241" s="197"/>
      <c r="I241" s="200"/>
      <c r="J241" s="211">
        <f>BK241</f>
        <v>0</v>
      </c>
      <c r="K241" s="197"/>
      <c r="L241" s="202"/>
      <c r="M241" s="203"/>
      <c r="N241" s="204"/>
      <c r="O241" s="204"/>
      <c r="P241" s="205">
        <f>SUM(P242:P304)</f>
        <v>0</v>
      </c>
      <c r="Q241" s="204"/>
      <c r="R241" s="205">
        <f>SUM(R242:R304)</f>
        <v>174.85905805000002</v>
      </c>
      <c r="S241" s="204"/>
      <c r="T241" s="206">
        <f>SUM(T242:T304)</f>
        <v>87.304599999999994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07" t="s">
        <v>79</v>
      </c>
      <c r="AT241" s="208" t="s">
        <v>71</v>
      </c>
      <c r="AU241" s="208" t="s">
        <v>79</v>
      </c>
      <c r="AY241" s="207" t="s">
        <v>139</v>
      </c>
      <c r="BK241" s="209">
        <f>SUM(BK242:BK304)</f>
        <v>0</v>
      </c>
    </row>
    <row r="242" s="2" customFormat="1" ht="16.5" customHeight="1">
      <c r="A242" s="37"/>
      <c r="B242" s="38"/>
      <c r="C242" s="212" t="s">
        <v>841</v>
      </c>
      <c r="D242" s="212" t="s">
        <v>141</v>
      </c>
      <c r="E242" s="213" t="s">
        <v>842</v>
      </c>
      <c r="F242" s="214" t="s">
        <v>843</v>
      </c>
      <c r="G242" s="215" t="s">
        <v>323</v>
      </c>
      <c r="H242" s="216">
        <v>65</v>
      </c>
      <c r="I242" s="217"/>
      <c r="J242" s="218">
        <f>ROUND(I242*H242,2)</f>
        <v>0</v>
      </c>
      <c r="K242" s="219"/>
      <c r="L242" s="43"/>
      <c r="M242" s="220" t="s">
        <v>19</v>
      </c>
      <c r="N242" s="221" t="s">
        <v>43</v>
      </c>
      <c r="O242" s="83"/>
      <c r="P242" s="222">
        <f>O242*H242</f>
        <v>0</v>
      </c>
      <c r="Q242" s="222">
        <v>0</v>
      </c>
      <c r="R242" s="222">
        <f>Q242*H242</f>
        <v>0</v>
      </c>
      <c r="S242" s="222">
        <v>1.2</v>
      </c>
      <c r="T242" s="223">
        <f>S242*H242</f>
        <v>78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24" t="s">
        <v>145</v>
      </c>
      <c r="AT242" s="224" t="s">
        <v>141</v>
      </c>
      <c r="AU242" s="224" t="s">
        <v>81</v>
      </c>
      <c r="AY242" s="16" t="s">
        <v>139</v>
      </c>
      <c r="BE242" s="225">
        <f>IF(N242="základní",J242,0)</f>
        <v>0</v>
      </c>
      <c r="BF242" s="225">
        <f>IF(N242="snížená",J242,0)</f>
        <v>0</v>
      </c>
      <c r="BG242" s="225">
        <f>IF(N242="zákl. přenesená",J242,0)</f>
        <v>0</v>
      </c>
      <c r="BH242" s="225">
        <f>IF(N242="sníž. přenesená",J242,0)</f>
        <v>0</v>
      </c>
      <c r="BI242" s="225">
        <f>IF(N242="nulová",J242,0)</f>
        <v>0</v>
      </c>
      <c r="BJ242" s="16" t="s">
        <v>79</v>
      </c>
      <c r="BK242" s="225">
        <f>ROUND(I242*H242,2)</f>
        <v>0</v>
      </c>
      <c r="BL242" s="16" t="s">
        <v>145</v>
      </c>
      <c r="BM242" s="224" t="s">
        <v>844</v>
      </c>
    </row>
    <row r="243" s="2" customFormat="1">
      <c r="A243" s="37"/>
      <c r="B243" s="38"/>
      <c r="C243" s="39"/>
      <c r="D243" s="226" t="s">
        <v>147</v>
      </c>
      <c r="E243" s="39"/>
      <c r="F243" s="227" t="s">
        <v>845</v>
      </c>
      <c r="G243" s="39"/>
      <c r="H243" s="39"/>
      <c r="I243" s="228"/>
      <c r="J243" s="39"/>
      <c r="K243" s="39"/>
      <c r="L243" s="43"/>
      <c r="M243" s="229"/>
      <c r="N243" s="230"/>
      <c r="O243" s="83"/>
      <c r="P243" s="83"/>
      <c r="Q243" s="83"/>
      <c r="R243" s="83"/>
      <c r="S243" s="83"/>
      <c r="T243" s="84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T243" s="16" t="s">
        <v>147</v>
      </c>
      <c r="AU243" s="16" t="s">
        <v>81</v>
      </c>
    </row>
    <row r="244" s="2" customFormat="1" ht="24.15" customHeight="1">
      <c r="A244" s="37"/>
      <c r="B244" s="38"/>
      <c r="C244" s="212" t="s">
        <v>846</v>
      </c>
      <c r="D244" s="212" t="s">
        <v>141</v>
      </c>
      <c r="E244" s="213" t="s">
        <v>847</v>
      </c>
      <c r="F244" s="214" t="s">
        <v>848</v>
      </c>
      <c r="G244" s="215" t="s">
        <v>323</v>
      </c>
      <c r="H244" s="216">
        <v>89.799999999999997</v>
      </c>
      <c r="I244" s="217"/>
      <c r="J244" s="218">
        <f>ROUND(I244*H244,2)</f>
        <v>0</v>
      </c>
      <c r="K244" s="219"/>
      <c r="L244" s="43"/>
      <c r="M244" s="220" t="s">
        <v>19</v>
      </c>
      <c r="N244" s="221" t="s">
        <v>43</v>
      </c>
      <c r="O244" s="83"/>
      <c r="P244" s="222">
        <f>O244*H244</f>
        <v>0</v>
      </c>
      <c r="Q244" s="222">
        <v>0.0041399999999999996</v>
      </c>
      <c r="R244" s="222">
        <f>Q244*H244</f>
        <v>0.37177199999999994</v>
      </c>
      <c r="S244" s="222">
        <v>0</v>
      </c>
      <c r="T244" s="223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24" t="s">
        <v>145</v>
      </c>
      <c r="AT244" s="224" t="s">
        <v>141</v>
      </c>
      <c r="AU244" s="224" t="s">
        <v>81</v>
      </c>
      <c r="AY244" s="16" t="s">
        <v>139</v>
      </c>
      <c r="BE244" s="225">
        <f>IF(N244="základní",J244,0)</f>
        <v>0</v>
      </c>
      <c r="BF244" s="225">
        <f>IF(N244="snížená",J244,0)</f>
        <v>0</v>
      </c>
      <c r="BG244" s="225">
        <f>IF(N244="zákl. přenesená",J244,0)</f>
        <v>0</v>
      </c>
      <c r="BH244" s="225">
        <f>IF(N244="sníž. přenesená",J244,0)</f>
        <v>0</v>
      </c>
      <c r="BI244" s="225">
        <f>IF(N244="nulová",J244,0)</f>
        <v>0</v>
      </c>
      <c r="BJ244" s="16" t="s">
        <v>79</v>
      </c>
      <c r="BK244" s="225">
        <f>ROUND(I244*H244,2)</f>
        <v>0</v>
      </c>
      <c r="BL244" s="16" t="s">
        <v>145</v>
      </c>
      <c r="BM244" s="224" t="s">
        <v>849</v>
      </c>
    </row>
    <row r="245" s="2" customFormat="1">
      <c r="A245" s="37"/>
      <c r="B245" s="38"/>
      <c r="C245" s="39"/>
      <c r="D245" s="226" t="s">
        <v>147</v>
      </c>
      <c r="E245" s="39"/>
      <c r="F245" s="227" t="s">
        <v>850</v>
      </c>
      <c r="G245" s="39"/>
      <c r="H245" s="39"/>
      <c r="I245" s="228"/>
      <c r="J245" s="39"/>
      <c r="K245" s="39"/>
      <c r="L245" s="43"/>
      <c r="M245" s="229"/>
      <c r="N245" s="230"/>
      <c r="O245" s="83"/>
      <c r="P245" s="83"/>
      <c r="Q245" s="83"/>
      <c r="R245" s="83"/>
      <c r="S245" s="83"/>
      <c r="T245" s="84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T245" s="16" t="s">
        <v>147</v>
      </c>
      <c r="AU245" s="16" t="s">
        <v>81</v>
      </c>
    </row>
    <row r="246" s="2" customFormat="1" ht="16.5" customHeight="1">
      <c r="A246" s="37"/>
      <c r="B246" s="38"/>
      <c r="C246" s="231" t="s">
        <v>851</v>
      </c>
      <c r="D246" s="231" t="s">
        <v>253</v>
      </c>
      <c r="E246" s="232" t="s">
        <v>852</v>
      </c>
      <c r="F246" s="233" t="s">
        <v>853</v>
      </c>
      <c r="G246" s="234" t="s">
        <v>323</v>
      </c>
      <c r="H246" s="235">
        <v>90.697999999999993</v>
      </c>
      <c r="I246" s="236"/>
      <c r="J246" s="237">
        <f>ROUND(I246*H246,2)</f>
        <v>0</v>
      </c>
      <c r="K246" s="238"/>
      <c r="L246" s="239"/>
      <c r="M246" s="240" t="s">
        <v>19</v>
      </c>
      <c r="N246" s="241" t="s">
        <v>43</v>
      </c>
      <c r="O246" s="83"/>
      <c r="P246" s="222">
        <f>O246*H246</f>
        <v>0</v>
      </c>
      <c r="Q246" s="222">
        <v>0.97999999999999998</v>
      </c>
      <c r="R246" s="222">
        <f>Q246*H246</f>
        <v>88.884039999999999</v>
      </c>
      <c r="S246" s="222">
        <v>0</v>
      </c>
      <c r="T246" s="223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224" t="s">
        <v>178</v>
      </c>
      <c r="AT246" s="224" t="s">
        <v>253</v>
      </c>
      <c r="AU246" s="224" t="s">
        <v>81</v>
      </c>
      <c r="AY246" s="16" t="s">
        <v>139</v>
      </c>
      <c r="BE246" s="225">
        <f>IF(N246="základní",J246,0)</f>
        <v>0</v>
      </c>
      <c r="BF246" s="225">
        <f>IF(N246="snížená",J246,0)</f>
        <v>0</v>
      </c>
      <c r="BG246" s="225">
        <f>IF(N246="zákl. přenesená",J246,0)</f>
        <v>0</v>
      </c>
      <c r="BH246" s="225">
        <f>IF(N246="sníž. přenesená",J246,0)</f>
        <v>0</v>
      </c>
      <c r="BI246" s="225">
        <f>IF(N246="nulová",J246,0)</f>
        <v>0</v>
      </c>
      <c r="BJ246" s="16" t="s">
        <v>79</v>
      </c>
      <c r="BK246" s="225">
        <f>ROUND(I246*H246,2)</f>
        <v>0</v>
      </c>
      <c r="BL246" s="16" t="s">
        <v>145</v>
      </c>
      <c r="BM246" s="224" t="s">
        <v>854</v>
      </c>
    </row>
    <row r="247" s="2" customFormat="1" ht="24.15" customHeight="1">
      <c r="A247" s="37"/>
      <c r="B247" s="38"/>
      <c r="C247" s="212" t="s">
        <v>855</v>
      </c>
      <c r="D247" s="212" t="s">
        <v>141</v>
      </c>
      <c r="E247" s="213" t="s">
        <v>856</v>
      </c>
      <c r="F247" s="214" t="s">
        <v>857</v>
      </c>
      <c r="G247" s="215" t="s">
        <v>323</v>
      </c>
      <c r="H247" s="216">
        <v>12.699999999999999</v>
      </c>
      <c r="I247" s="217"/>
      <c r="J247" s="218">
        <f>ROUND(I247*H247,2)</f>
        <v>0</v>
      </c>
      <c r="K247" s="219"/>
      <c r="L247" s="43"/>
      <c r="M247" s="220" t="s">
        <v>19</v>
      </c>
      <c r="N247" s="221" t="s">
        <v>43</v>
      </c>
      <c r="O247" s="83"/>
      <c r="P247" s="222">
        <f>O247*H247</f>
        <v>0</v>
      </c>
      <c r="Q247" s="222">
        <v>0.0041399999999999996</v>
      </c>
      <c r="R247" s="222">
        <f>Q247*H247</f>
        <v>0.052577999999999993</v>
      </c>
      <c r="S247" s="222">
        <v>0</v>
      </c>
      <c r="T247" s="223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24" t="s">
        <v>145</v>
      </c>
      <c r="AT247" s="224" t="s">
        <v>141</v>
      </c>
      <c r="AU247" s="224" t="s">
        <v>81</v>
      </c>
      <c r="AY247" s="16" t="s">
        <v>139</v>
      </c>
      <c r="BE247" s="225">
        <f>IF(N247="základní",J247,0)</f>
        <v>0</v>
      </c>
      <c r="BF247" s="225">
        <f>IF(N247="snížená",J247,0)</f>
        <v>0</v>
      </c>
      <c r="BG247" s="225">
        <f>IF(N247="zákl. přenesená",J247,0)</f>
        <v>0</v>
      </c>
      <c r="BH247" s="225">
        <f>IF(N247="sníž. přenesená",J247,0)</f>
        <v>0</v>
      </c>
      <c r="BI247" s="225">
        <f>IF(N247="nulová",J247,0)</f>
        <v>0</v>
      </c>
      <c r="BJ247" s="16" t="s">
        <v>79</v>
      </c>
      <c r="BK247" s="225">
        <f>ROUND(I247*H247,2)</f>
        <v>0</v>
      </c>
      <c r="BL247" s="16" t="s">
        <v>145</v>
      </c>
      <c r="BM247" s="224" t="s">
        <v>858</v>
      </c>
    </row>
    <row r="248" s="2" customFormat="1">
      <c r="A248" s="37"/>
      <c r="B248" s="38"/>
      <c r="C248" s="39"/>
      <c r="D248" s="226" t="s">
        <v>147</v>
      </c>
      <c r="E248" s="39"/>
      <c r="F248" s="227" t="s">
        <v>859</v>
      </c>
      <c r="G248" s="39"/>
      <c r="H248" s="39"/>
      <c r="I248" s="228"/>
      <c r="J248" s="39"/>
      <c r="K248" s="39"/>
      <c r="L248" s="43"/>
      <c r="M248" s="229"/>
      <c r="N248" s="230"/>
      <c r="O248" s="83"/>
      <c r="P248" s="83"/>
      <c r="Q248" s="83"/>
      <c r="R248" s="83"/>
      <c r="S248" s="83"/>
      <c r="T248" s="84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T248" s="16" t="s">
        <v>147</v>
      </c>
      <c r="AU248" s="16" t="s">
        <v>81</v>
      </c>
    </row>
    <row r="249" s="2" customFormat="1" ht="16.5" customHeight="1">
      <c r="A249" s="37"/>
      <c r="B249" s="38"/>
      <c r="C249" s="231" t="s">
        <v>860</v>
      </c>
      <c r="D249" s="231" t="s">
        <v>253</v>
      </c>
      <c r="E249" s="232" t="s">
        <v>861</v>
      </c>
      <c r="F249" s="233" t="s">
        <v>862</v>
      </c>
      <c r="G249" s="234" t="s">
        <v>323</v>
      </c>
      <c r="H249" s="235">
        <v>12.827</v>
      </c>
      <c r="I249" s="236"/>
      <c r="J249" s="237">
        <f>ROUND(I249*H249,2)</f>
        <v>0</v>
      </c>
      <c r="K249" s="238"/>
      <c r="L249" s="239"/>
      <c r="M249" s="240" t="s">
        <v>19</v>
      </c>
      <c r="N249" s="241" t="s">
        <v>43</v>
      </c>
      <c r="O249" s="83"/>
      <c r="P249" s="222">
        <f>O249*H249</f>
        <v>0</v>
      </c>
      <c r="Q249" s="222">
        <v>1.3839999999999999</v>
      </c>
      <c r="R249" s="222">
        <f>Q249*H249</f>
        <v>17.752568</v>
      </c>
      <c r="S249" s="222">
        <v>0</v>
      </c>
      <c r="T249" s="223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224" t="s">
        <v>178</v>
      </c>
      <c r="AT249" s="224" t="s">
        <v>253</v>
      </c>
      <c r="AU249" s="224" t="s">
        <v>81</v>
      </c>
      <c r="AY249" s="16" t="s">
        <v>139</v>
      </c>
      <c r="BE249" s="225">
        <f>IF(N249="základní",J249,0)</f>
        <v>0</v>
      </c>
      <c r="BF249" s="225">
        <f>IF(N249="snížená",J249,0)</f>
        <v>0</v>
      </c>
      <c r="BG249" s="225">
        <f>IF(N249="zákl. přenesená",J249,0)</f>
        <v>0</v>
      </c>
      <c r="BH249" s="225">
        <f>IF(N249="sníž. přenesená",J249,0)</f>
        <v>0</v>
      </c>
      <c r="BI249" s="225">
        <f>IF(N249="nulová",J249,0)</f>
        <v>0</v>
      </c>
      <c r="BJ249" s="16" t="s">
        <v>79</v>
      </c>
      <c r="BK249" s="225">
        <f>ROUND(I249*H249,2)</f>
        <v>0</v>
      </c>
      <c r="BL249" s="16" t="s">
        <v>145</v>
      </c>
      <c r="BM249" s="224" t="s">
        <v>863</v>
      </c>
    </row>
    <row r="250" s="2" customFormat="1" ht="21.75" customHeight="1">
      <c r="A250" s="37"/>
      <c r="B250" s="38"/>
      <c r="C250" s="212" t="s">
        <v>864</v>
      </c>
      <c r="D250" s="212" t="s">
        <v>141</v>
      </c>
      <c r="E250" s="213" t="s">
        <v>865</v>
      </c>
      <c r="F250" s="214" t="s">
        <v>866</v>
      </c>
      <c r="G250" s="215" t="s">
        <v>323</v>
      </c>
      <c r="H250" s="216">
        <v>10.5</v>
      </c>
      <c r="I250" s="217"/>
      <c r="J250" s="218">
        <f>ROUND(I250*H250,2)</f>
        <v>0</v>
      </c>
      <c r="K250" s="219"/>
      <c r="L250" s="43"/>
      <c r="M250" s="220" t="s">
        <v>19</v>
      </c>
      <c r="N250" s="221" t="s">
        <v>43</v>
      </c>
      <c r="O250" s="83"/>
      <c r="P250" s="222">
        <f>O250*H250</f>
        <v>0</v>
      </c>
      <c r="Q250" s="222">
        <v>0</v>
      </c>
      <c r="R250" s="222">
        <f>Q250*H250</f>
        <v>0</v>
      </c>
      <c r="S250" s="222">
        <v>0</v>
      </c>
      <c r="T250" s="223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24" t="s">
        <v>145</v>
      </c>
      <c r="AT250" s="224" t="s">
        <v>141</v>
      </c>
      <c r="AU250" s="224" t="s">
        <v>81</v>
      </c>
      <c r="AY250" s="16" t="s">
        <v>139</v>
      </c>
      <c r="BE250" s="225">
        <f>IF(N250="základní",J250,0)</f>
        <v>0</v>
      </c>
      <c r="BF250" s="225">
        <f>IF(N250="snížená",J250,0)</f>
        <v>0</v>
      </c>
      <c r="BG250" s="225">
        <f>IF(N250="zákl. přenesená",J250,0)</f>
        <v>0</v>
      </c>
      <c r="BH250" s="225">
        <f>IF(N250="sníž. přenesená",J250,0)</f>
        <v>0</v>
      </c>
      <c r="BI250" s="225">
        <f>IF(N250="nulová",J250,0)</f>
        <v>0</v>
      </c>
      <c r="BJ250" s="16" t="s">
        <v>79</v>
      </c>
      <c r="BK250" s="225">
        <f>ROUND(I250*H250,2)</f>
        <v>0</v>
      </c>
      <c r="BL250" s="16" t="s">
        <v>145</v>
      </c>
      <c r="BM250" s="224" t="s">
        <v>867</v>
      </c>
    </row>
    <row r="251" s="2" customFormat="1">
      <c r="A251" s="37"/>
      <c r="B251" s="38"/>
      <c r="C251" s="39"/>
      <c r="D251" s="226" t="s">
        <v>147</v>
      </c>
      <c r="E251" s="39"/>
      <c r="F251" s="227" t="s">
        <v>868</v>
      </c>
      <c r="G251" s="39"/>
      <c r="H251" s="39"/>
      <c r="I251" s="228"/>
      <c r="J251" s="39"/>
      <c r="K251" s="39"/>
      <c r="L251" s="43"/>
      <c r="M251" s="229"/>
      <c r="N251" s="230"/>
      <c r="O251" s="83"/>
      <c r="P251" s="83"/>
      <c r="Q251" s="83"/>
      <c r="R251" s="83"/>
      <c r="S251" s="83"/>
      <c r="T251" s="84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T251" s="16" t="s">
        <v>147</v>
      </c>
      <c r="AU251" s="16" t="s">
        <v>81</v>
      </c>
    </row>
    <row r="252" s="2" customFormat="1" ht="16.5" customHeight="1">
      <c r="A252" s="37"/>
      <c r="B252" s="38"/>
      <c r="C252" s="231" t="s">
        <v>869</v>
      </c>
      <c r="D252" s="231" t="s">
        <v>253</v>
      </c>
      <c r="E252" s="232" t="s">
        <v>870</v>
      </c>
      <c r="F252" s="233" t="s">
        <v>871</v>
      </c>
      <c r="G252" s="234" t="s">
        <v>323</v>
      </c>
      <c r="H252" s="235">
        <v>10.605</v>
      </c>
      <c r="I252" s="236"/>
      <c r="J252" s="237">
        <f>ROUND(I252*H252,2)</f>
        <v>0</v>
      </c>
      <c r="K252" s="238"/>
      <c r="L252" s="239"/>
      <c r="M252" s="240" t="s">
        <v>19</v>
      </c>
      <c r="N252" s="241" t="s">
        <v>43</v>
      </c>
      <c r="O252" s="83"/>
      <c r="P252" s="222">
        <f>O252*H252</f>
        <v>0</v>
      </c>
      <c r="Q252" s="222">
        <v>0.067390000000000005</v>
      </c>
      <c r="R252" s="222">
        <f>Q252*H252</f>
        <v>0.71467095000000014</v>
      </c>
      <c r="S252" s="222">
        <v>0</v>
      </c>
      <c r="T252" s="223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224" t="s">
        <v>178</v>
      </c>
      <c r="AT252" s="224" t="s">
        <v>253</v>
      </c>
      <c r="AU252" s="224" t="s">
        <v>81</v>
      </c>
      <c r="AY252" s="16" t="s">
        <v>139</v>
      </c>
      <c r="BE252" s="225">
        <f>IF(N252="základní",J252,0)</f>
        <v>0</v>
      </c>
      <c r="BF252" s="225">
        <f>IF(N252="snížená",J252,0)</f>
        <v>0</v>
      </c>
      <c r="BG252" s="225">
        <f>IF(N252="zákl. přenesená",J252,0)</f>
        <v>0</v>
      </c>
      <c r="BH252" s="225">
        <f>IF(N252="sníž. přenesená",J252,0)</f>
        <v>0</v>
      </c>
      <c r="BI252" s="225">
        <f>IF(N252="nulová",J252,0)</f>
        <v>0</v>
      </c>
      <c r="BJ252" s="16" t="s">
        <v>79</v>
      </c>
      <c r="BK252" s="225">
        <f>ROUND(I252*H252,2)</f>
        <v>0</v>
      </c>
      <c r="BL252" s="16" t="s">
        <v>145</v>
      </c>
      <c r="BM252" s="224" t="s">
        <v>872</v>
      </c>
    </row>
    <row r="253" s="2" customFormat="1" ht="16.5" customHeight="1">
      <c r="A253" s="37"/>
      <c r="B253" s="38"/>
      <c r="C253" s="231" t="s">
        <v>873</v>
      </c>
      <c r="D253" s="231" t="s">
        <v>253</v>
      </c>
      <c r="E253" s="232" t="s">
        <v>874</v>
      </c>
      <c r="F253" s="233" t="s">
        <v>875</v>
      </c>
      <c r="G253" s="234" t="s">
        <v>344</v>
      </c>
      <c r="H253" s="235">
        <v>3</v>
      </c>
      <c r="I253" s="236"/>
      <c r="J253" s="237">
        <f>ROUND(I253*H253,2)</f>
        <v>0</v>
      </c>
      <c r="K253" s="238"/>
      <c r="L253" s="239"/>
      <c r="M253" s="240" t="s">
        <v>19</v>
      </c>
      <c r="N253" s="241" t="s">
        <v>43</v>
      </c>
      <c r="O253" s="83"/>
      <c r="P253" s="222">
        <f>O253*H253</f>
        <v>0</v>
      </c>
      <c r="Q253" s="222">
        <v>0.0011999999999999999</v>
      </c>
      <c r="R253" s="222">
        <f>Q253*H253</f>
        <v>0.0035999999999999999</v>
      </c>
      <c r="S253" s="222">
        <v>0</v>
      </c>
      <c r="T253" s="223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24" t="s">
        <v>178</v>
      </c>
      <c r="AT253" s="224" t="s">
        <v>253</v>
      </c>
      <c r="AU253" s="224" t="s">
        <v>81</v>
      </c>
      <c r="AY253" s="16" t="s">
        <v>139</v>
      </c>
      <c r="BE253" s="225">
        <f>IF(N253="základní",J253,0)</f>
        <v>0</v>
      </c>
      <c r="BF253" s="225">
        <f>IF(N253="snížená",J253,0)</f>
        <v>0</v>
      </c>
      <c r="BG253" s="225">
        <f>IF(N253="zákl. přenesená",J253,0)</f>
        <v>0</v>
      </c>
      <c r="BH253" s="225">
        <f>IF(N253="sníž. přenesená",J253,0)</f>
        <v>0</v>
      </c>
      <c r="BI253" s="225">
        <f>IF(N253="nulová",J253,0)</f>
        <v>0</v>
      </c>
      <c r="BJ253" s="16" t="s">
        <v>79</v>
      </c>
      <c r="BK253" s="225">
        <f>ROUND(I253*H253,2)</f>
        <v>0</v>
      </c>
      <c r="BL253" s="16" t="s">
        <v>145</v>
      </c>
      <c r="BM253" s="224" t="s">
        <v>876</v>
      </c>
    </row>
    <row r="254" s="2" customFormat="1" ht="24.15" customHeight="1">
      <c r="A254" s="37"/>
      <c r="B254" s="38"/>
      <c r="C254" s="212" t="s">
        <v>877</v>
      </c>
      <c r="D254" s="212" t="s">
        <v>141</v>
      </c>
      <c r="E254" s="213" t="s">
        <v>878</v>
      </c>
      <c r="F254" s="214" t="s">
        <v>879</v>
      </c>
      <c r="G254" s="215" t="s">
        <v>323</v>
      </c>
      <c r="H254" s="216">
        <v>1</v>
      </c>
      <c r="I254" s="217"/>
      <c r="J254" s="218">
        <f>ROUND(I254*H254,2)</f>
        <v>0</v>
      </c>
      <c r="K254" s="219"/>
      <c r="L254" s="43"/>
      <c r="M254" s="220" t="s">
        <v>19</v>
      </c>
      <c r="N254" s="221" t="s">
        <v>43</v>
      </c>
      <c r="O254" s="83"/>
      <c r="P254" s="222">
        <f>O254*H254</f>
        <v>0</v>
      </c>
      <c r="Q254" s="222">
        <v>0</v>
      </c>
      <c r="R254" s="222">
        <f>Q254*H254</f>
        <v>0</v>
      </c>
      <c r="S254" s="222">
        <v>0</v>
      </c>
      <c r="T254" s="223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224" t="s">
        <v>145</v>
      </c>
      <c r="AT254" s="224" t="s">
        <v>141</v>
      </c>
      <c r="AU254" s="224" t="s">
        <v>81</v>
      </c>
      <c r="AY254" s="16" t="s">
        <v>139</v>
      </c>
      <c r="BE254" s="225">
        <f>IF(N254="základní",J254,0)</f>
        <v>0</v>
      </c>
      <c r="BF254" s="225">
        <f>IF(N254="snížená",J254,0)</f>
        <v>0</v>
      </c>
      <c r="BG254" s="225">
        <f>IF(N254="zákl. přenesená",J254,0)</f>
        <v>0</v>
      </c>
      <c r="BH254" s="225">
        <f>IF(N254="sníž. přenesená",J254,0)</f>
        <v>0</v>
      </c>
      <c r="BI254" s="225">
        <f>IF(N254="nulová",J254,0)</f>
        <v>0</v>
      </c>
      <c r="BJ254" s="16" t="s">
        <v>79</v>
      </c>
      <c r="BK254" s="225">
        <f>ROUND(I254*H254,2)</f>
        <v>0</v>
      </c>
      <c r="BL254" s="16" t="s">
        <v>145</v>
      </c>
      <c r="BM254" s="224" t="s">
        <v>880</v>
      </c>
    </row>
    <row r="255" s="2" customFormat="1">
      <c r="A255" s="37"/>
      <c r="B255" s="38"/>
      <c r="C255" s="39"/>
      <c r="D255" s="226" t="s">
        <v>147</v>
      </c>
      <c r="E255" s="39"/>
      <c r="F255" s="227" t="s">
        <v>881</v>
      </c>
      <c r="G255" s="39"/>
      <c r="H255" s="39"/>
      <c r="I255" s="228"/>
      <c r="J255" s="39"/>
      <c r="K255" s="39"/>
      <c r="L255" s="43"/>
      <c r="M255" s="229"/>
      <c r="N255" s="230"/>
      <c r="O255" s="83"/>
      <c r="P255" s="83"/>
      <c r="Q255" s="83"/>
      <c r="R255" s="83"/>
      <c r="S255" s="83"/>
      <c r="T255" s="84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T255" s="16" t="s">
        <v>147</v>
      </c>
      <c r="AU255" s="16" t="s">
        <v>81</v>
      </c>
    </row>
    <row r="256" s="2" customFormat="1" ht="16.5" customHeight="1">
      <c r="A256" s="37"/>
      <c r="B256" s="38"/>
      <c r="C256" s="231" t="s">
        <v>882</v>
      </c>
      <c r="D256" s="231" t="s">
        <v>253</v>
      </c>
      <c r="E256" s="232" t="s">
        <v>883</v>
      </c>
      <c r="F256" s="233" t="s">
        <v>884</v>
      </c>
      <c r="G256" s="234" t="s">
        <v>323</v>
      </c>
      <c r="H256" s="235">
        <v>1.0149999999999999</v>
      </c>
      <c r="I256" s="236"/>
      <c r="J256" s="237">
        <f>ROUND(I256*H256,2)</f>
        <v>0</v>
      </c>
      <c r="K256" s="238"/>
      <c r="L256" s="239"/>
      <c r="M256" s="240" t="s">
        <v>19</v>
      </c>
      <c r="N256" s="241" t="s">
        <v>43</v>
      </c>
      <c r="O256" s="83"/>
      <c r="P256" s="222">
        <f>O256*H256</f>
        <v>0</v>
      </c>
      <c r="Q256" s="222">
        <v>0.00042999999999999999</v>
      </c>
      <c r="R256" s="222">
        <f>Q256*H256</f>
        <v>0.00043644999999999996</v>
      </c>
      <c r="S256" s="222">
        <v>0</v>
      </c>
      <c r="T256" s="223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24" t="s">
        <v>178</v>
      </c>
      <c r="AT256" s="224" t="s">
        <v>253</v>
      </c>
      <c r="AU256" s="224" t="s">
        <v>81</v>
      </c>
      <c r="AY256" s="16" t="s">
        <v>139</v>
      </c>
      <c r="BE256" s="225">
        <f>IF(N256="základní",J256,0)</f>
        <v>0</v>
      </c>
      <c r="BF256" s="225">
        <f>IF(N256="snížená",J256,0)</f>
        <v>0</v>
      </c>
      <c r="BG256" s="225">
        <f>IF(N256="zákl. přenesená",J256,0)</f>
        <v>0</v>
      </c>
      <c r="BH256" s="225">
        <f>IF(N256="sníž. přenesená",J256,0)</f>
        <v>0</v>
      </c>
      <c r="BI256" s="225">
        <f>IF(N256="nulová",J256,0)</f>
        <v>0</v>
      </c>
      <c r="BJ256" s="16" t="s">
        <v>79</v>
      </c>
      <c r="BK256" s="225">
        <f>ROUND(I256*H256,2)</f>
        <v>0</v>
      </c>
      <c r="BL256" s="16" t="s">
        <v>145</v>
      </c>
      <c r="BM256" s="224" t="s">
        <v>885</v>
      </c>
    </row>
    <row r="257" s="2" customFormat="1" ht="16.5" customHeight="1">
      <c r="A257" s="37"/>
      <c r="B257" s="38"/>
      <c r="C257" s="212" t="s">
        <v>886</v>
      </c>
      <c r="D257" s="212" t="s">
        <v>141</v>
      </c>
      <c r="E257" s="213" t="s">
        <v>887</v>
      </c>
      <c r="F257" s="214" t="s">
        <v>888</v>
      </c>
      <c r="G257" s="215" t="s">
        <v>323</v>
      </c>
      <c r="H257" s="216">
        <v>7.5</v>
      </c>
      <c r="I257" s="217"/>
      <c r="J257" s="218">
        <f>ROUND(I257*H257,2)</f>
        <v>0</v>
      </c>
      <c r="K257" s="219"/>
      <c r="L257" s="43"/>
      <c r="M257" s="220" t="s">
        <v>19</v>
      </c>
      <c r="N257" s="221" t="s">
        <v>43</v>
      </c>
      <c r="O257" s="83"/>
      <c r="P257" s="222">
        <f>O257*H257</f>
        <v>0</v>
      </c>
      <c r="Q257" s="222">
        <v>1.0000000000000001E-05</v>
      </c>
      <c r="R257" s="222">
        <f>Q257*H257</f>
        <v>7.5000000000000007E-05</v>
      </c>
      <c r="S257" s="222">
        <v>0</v>
      </c>
      <c r="T257" s="223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224" t="s">
        <v>145</v>
      </c>
      <c r="AT257" s="224" t="s">
        <v>141</v>
      </c>
      <c r="AU257" s="224" t="s">
        <v>81</v>
      </c>
      <c r="AY257" s="16" t="s">
        <v>139</v>
      </c>
      <c r="BE257" s="225">
        <f>IF(N257="základní",J257,0)</f>
        <v>0</v>
      </c>
      <c r="BF257" s="225">
        <f>IF(N257="snížená",J257,0)</f>
        <v>0</v>
      </c>
      <c r="BG257" s="225">
        <f>IF(N257="zákl. přenesená",J257,0)</f>
        <v>0</v>
      </c>
      <c r="BH257" s="225">
        <f>IF(N257="sníž. přenesená",J257,0)</f>
        <v>0</v>
      </c>
      <c r="BI257" s="225">
        <f>IF(N257="nulová",J257,0)</f>
        <v>0</v>
      </c>
      <c r="BJ257" s="16" t="s">
        <v>79</v>
      </c>
      <c r="BK257" s="225">
        <f>ROUND(I257*H257,2)</f>
        <v>0</v>
      </c>
      <c r="BL257" s="16" t="s">
        <v>145</v>
      </c>
      <c r="BM257" s="224" t="s">
        <v>889</v>
      </c>
    </row>
    <row r="258" s="2" customFormat="1">
      <c r="A258" s="37"/>
      <c r="B258" s="38"/>
      <c r="C258" s="39"/>
      <c r="D258" s="226" t="s">
        <v>147</v>
      </c>
      <c r="E258" s="39"/>
      <c r="F258" s="227" t="s">
        <v>890</v>
      </c>
      <c r="G258" s="39"/>
      <c r="H258" s="39"/>
      <c r="I258" s="228"/>
      <c r="J258" s="39"/>
      <c r="K258" s="39"/>
      <c r="L258" s="43"/>
      <c r="M258" s="229"/>
      <c r="N258" s="230"/>
      <c r="O258" s="83"/>
      <c r="P258" s="83"/>
      <c r="Q258" s="83"/>
      <c r="R258" s="83"/>
      <c r="S258" s="83"/>
      <c r="T258" s="84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T258" s="16" t="s">
        <v>147</v>
      </c>
      <c r="AU258" s="16" t="s">
        <v>81</v>
      </c>
    </row>
    <row r="259" s="2" customFormat="1" ht="16.5" customHeight="1">
      <c r="A259" s="37"/>
      <c r="B259" s="38"/>
      <c r="C259" s="231" t="s">
        <v>891</v>
      </c>
      <c r="D259" s="231" t="s">
        <v>253</v>
      </c>
      <c r="E259" s="232" t="s">
        <v>892</v>
      </c>
      <c r="F259" s="233" t="s">
        <v>893</v>
      </c>
      <c r="G259" s="234" t="s">
        <v>323</v>
      </c>
      <c r="H259" s="235">
        <v>7.6130000000000004</v>
      </c>
      <c r="I259" s="236"/>
      <c r="J259" s="237">
        <f>ROUND(I259*H259,2)</f>
        <v>0</v>
      </c>
      <c r="K259" s="238"/>
      <c r="L259" s="239"/>
      <c r="M259" s="240" t="s">
        <v>19</v>
      </c>
      <c r="N259" s="241" t="s">
        <v>43</v>
      </c>
      <c r="O259" s="83"/>
      <c r="P259" s="222">
        <f>O259*H259</f>
        <v>0</v>
      </c>
      <c r="Q259" s="222">
        <v>0.0050000000000000001</v>
      </c>
      <c r="R259" s="222">
        <f>Q259*H259</f>
        <v>0.038065000000000002</v>
      </c>
      <c r="S259" s="222">
        <v>0</v>
      </c>
      <c r="T259" s="223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224" t="s">
        <v>178</v>
      </c>
      <c r="AT259" s="224" t="s">
        <v>253</v>
      </c>
      <c r="AU259" s="224" t="s">
        <v>81</v>
      </c>
      <c r="AY259" s="16" t="s">
        <v>139</v>
      </c>
      <c r="BE259" s="225">
        <f>IF(N259="základní",J259,0)</f>
        <v>0</v>
      </c>
      <c r="BF259" s="225">
        <f>IF(N259="snížená",J259,0)</f>
        <v>0</v>
      </c>
      <c r="BG259" s="225">
        <f>IF(N259="zákl. přenesená",J259,0)</f>
        <v>0</v>
      </c>
      <c r="BH259" s="225">
        <f>IF(N259="sníž. přenesená",J259,0)</f>
        <v>0</v>
      </c>
      <c r="BI259" s="225">
        <f>IF(N259="nulová",J259,0)</f>
        <v>0</v>
      </c>
      <c r="BJ259" s="16" t="s">
        <v>79</v>
      </c>
      <c r="BK259" s="225">
        <f>ROUND(I259*H259,2)</f>
        <v>0</v>
      </c>
      <c r="BL259" s="16" t="s">
        <v>145</v>
      </c>
      <c r="BM259" s="224" t="s">
        <v>894</v>
      </c>
    </row>
    <row r="260" s="2" customFormat="1" ht="21.75" customHeight="1">
      <c r="A260" s="37"/>
      <c r="B260" s="38"/>
      <c r="C260" s="212" t="s">
        <v>895</v>
      </c>
      <c r="D260" s="212" t="s">
        <v>141</v>
      </c>
      <c r="E260" s="213" t="s">
        <v>896</v>
      </c>
      <c r="F260" s="214" t="s">
        <v>897</v>
      </c>
      <c r="G260" s="215" t="s">
        <v>323</v>
      </c>
      <c r="H260" s="216">
        <v>13</v>
      </c>
      <c r="I260" s="217"/>
      <c r="J260" s="218">
        <f>ROUND(I260*H260,2)</f>
        <v>0</v>
      </c>
      <c r="K260" s="219"/>
      <c r="L260" s="43"/>
      <c r="M260" s="220" t="s">
        <v>19</v>
      </c>
      <c r="N260" s="221" t="s">
        <v>43</v>
      </c>
      <c r="O260" s="83"/>
      <c r="P260" s="222">
        <f>O260*H260</f>
        <v>0</v>
      </c>
      <c r="Q260" s="222">
        <v>0</v>
      </c>
      <c r="R260" s="222">
        <f>Q260*H260</f>
        <v>0</v>
      </c>
      <c r="S260" s="222">
        <v>0.029999999999999999</v>
      </c>
      <c r="T260" s="223">
        <f>S260*H260</f>
        <v>0.39000000000000001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224" t="s">
        <v>145</v>
      </c>
      <c r="AT260" s="224" t="s">
        <v>141</v>
      </c>
      <c r="AU260" s="224" t="s">
        <v>81</v>
      </c>
      <c r="AY260" s="16" t="s">
        <v>139</v>
      </c>
      <c r="BE260" s="225">
        <f>IF(N260="základní",J260,0)</f>
        <v>0</v>
      </c>
      <c r="BF260" s="225">
        <f>IF(N260="snížená",J260,0)</f>
        <v>0</v>
      </c>
      <c r="BG260" s="225">
        <f>IF(N260="zákl. přenesená",J260,0)</f>
        <v>0</v>
      </c>
      <c r="BH260" s="225">
        <f>IF(N260="sníž. přenesená",J260,0)</f>
        <v>0</v>
      </c>
      <c r="BI260" s="225">
        <f>IF(N260="nulová",J260,0)</f>
        <v>0</v>
      </c>
      <c r="BJ260" s="16" t="s">
        <v>79</v>
      </c>
      <c r="BK260" s="225">
        <f>ROUND(I260*H260,2)</f>
        <v>0</v>
      </c>
      <c r="BL260" s="16" t="s">
        <v>145</v>
      </c>
      <c r="BM260" s="224" t="s">
        <v>898</v>
      </c>
    </row>
    <row r="261" s="2" customFormat="1">
      <c r="A261" s="37"/>
      <c r="B261" s="38"/>
      <c r="C261" s="39"/>
      <c r="D261" s="226" t="s">
        <v>147</v>
      </c>
      <c r="E261" s="39"/>
      <c r="F261" s="227" t="s">
        <v>899</v>
      </c>
      <c r="G261" s="39"/>
      <c r="H261" s="39"/>
      <c r="I261" s="228"/>
      <c r="J261" s="39"/>
      <c r="K261" s="39"/>
      <c r="L261" s="43"/>
      <c r="M261" s="229"/>
      <c r="N261" s="230"/>
      <c r="O261" s="83"/>
      <c r="P261" s="83"/>
      <c r="Q261" s="83"/>
      <c r="R261" s="83"/>
      <c r="S261" s="83"/>
      <c r="T261" s="84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T261" s="16" t="s">
        <v>147</v>
      </c>
      <c r="AU261" s="16" t="s">
        <v>81</v>
      </c>
    </row>
    <row r="262" s="2" customFormat="1" ht="21.75" customHeight="1">
      <c r="A262" s="37"/>
      <c r="B262" s="38"/>
      <c r="C262" s="212" t="s">
        <v>900</v>
      </c>
      <c r="D262" s="212" t="s">
        <v>141</v>
      </c>
      <c r="E262" s="213" t="s">
        <v>901</v>
      </c>
      <c r="F262" s="214" t="s">
        <v>902</v>
      </c>
      <c r="G262" s="215" t="s">
        <v>323</v>
      </c>
      <c r="H262" s="216">
        <v>3.5</v>
      </c>
      <c r="I262" s="217"/>
      <c r="J262" s="218">
        <f>ROUND(I262*H262,2)</f>
        <v>0</v>
      </c>
      <c r="K262" s="219"/>
      <c r="L262" s="43"/>
      <c r="M262" s="220" t="s">
        <v>19</v>
      </c>
      <c r="N262" s="221" t="s">
        <v>43</v>
      </c>
      <c r="O262" s="83"/>
      <c r="P262" s="222">
        <f>O262*H262</f>
        <v>0</v>
      </c>
      <c r="Q262" s="222">
        <v>0</v>
      </c>
      <c r="R262" s="222">
        <f>Q262*H262</f>
        <v>0</v>
      </c>
      <c r="S262" s="222">
        <v>0.20000000000000001</v>
      </c>
      <c r="T262" s="223">
        <f>S262*H262</f>
        <v>0.70000000000000007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224" t="s">
        <v>145</v>
      </c>
      <c r="AT262" s="224" t="s">
        <v>141</v>
      </c>
      <c r="AU262" s="224" t="s">
        <v>81</v>
      </c>
      <c r="AY262" s="16" t="s">
        <v>139</v>
      </c>
      <c r="BE262" s="225">
        <f>IF(N262="základní",J262,0)</f>
        <v>0</v>
      </c>
      <c r="BF262" s="225">
        <f>IF(N262="snížená",J262,0)</f>
        <v>0</v>
      </c>
      <c r="BG262" s="225">
        <f>IF(N262="zákl. přenesená",J262,0)</f>
        <v>0</v>
      </c>
      <c r="BH262" s="225">
        <f>IF(N262="sníž. přenesená",J262,0)</f>
        <v>0</v>
      </c>
      <c r="BI262" s="225">
        <f>IF(N262="nulová",J262,0)</f>
        <v>0</v>
      </c>
      <c r="BJ262" s="16" t="s">
        <v>79</v>
      </c>
      <c r="BK262" s="225">
        <f>ROUND(I262*H262,2)</f>
        <v>0</v>
      </c>
      <c r="BL262" s="16" t="s">
        <v>145</v>
      </c>
      <c r="BM262" s="224" t="s">
        <v>903</v>
      </c>
    </row>
    <row r="263" s="2" customFormat="1">
      <c r="A263" s="37"/>
      <c r="B263" s="38"/>
      <c r="C263" s="39"/>
      <c r="D263" s="226" t="s">
        <v>147</v>
      </c>
      <c r="E263" s="39"/>
      <c r="F263" s="227" t="s">
        <v>904</v>
      </c>
      <c r="G263" s="39"/>
      <c r="H263" s="39"/>
      <c r="I263" s="228"/>
      <c r="J263" s="39"/>
      <c r="K263" s="39"/>
      <c r="L263" s="43"/>
      <c r="M263" s="229"/>
      <c r="N263" s="230"/>
      <c r="O263" s="83"/>
      <c r="P263" s="83"/>
      <c r="Q263" s="83"/>
      <c r="R263" s="83"/>
      <c r="S263" s="83"/>
      <c r="T263" s="84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T263" s="16" t="s">
        <v>147</v>
      </c>
      <c r="AU263" s="16" t="s">
        <v>81</v>
      </c>
    </row>
    <row r="264" s="2" customFormat="1" ht="24.15" customHeight="1">
      <c r="A264" s="37"/>
      <c r="B264" s="38"/>
      <c r="C264" s="212" t="s">
        <v>905</v>
      </c>
      <c r="D264" s="212" t="s">
        <v>141</v>
      </c>
      <c r="E264" s="213" t="s">
        <v>906</v>
      </c>
      <c r="F264" s="214" t="s">
        <v>907</v>
      </c>
      <c r="G264" s="215" t="s">
        <v>344</v>
      </c>
      <c r="H264" s="216">
        <v>15</v>
      </c>
      <c r="I264" s="217"/>
      <c r="J264" s="218">
        <f>ROUND(I264*H264,2)</f>
        <v>0</v>
      </c>
      <c r="K264" s="219"/>
      <c r="L264" s="43"/>
      <c r="M264" s="220" t="s">
        <v>19</v>
      </c>
      <c r="N264" s="221" t="s">
        <v>43</v>
      </c>
      <c r="O264" s="83"/>
      <c r="P264" s="222">
        <f>O264*H264</f>
        <v>0</v>
      </c>
      <c r="Q264" s="222">
        <v>0</v>
      </c>
      <c r="R264" s="222">
        <f>Q264*H264</f>
        <v>0</v>
      </c>
      <c r="S264" s="222">
        <v>0</v>
      </c>
      <c r="T264" s="223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224" t="s">
        <v>145</v>
      </c>
      <c r="AT264" s="224" t="s">
        <v>141</v>
      </c>
      <c r="AU264" s="224" t="s">
        <v>81</v>
      </c>
      <c r="AY264" s="16" t="s">
        <v>139</v>
      </c>
      <c r="BE264" s="225">
        <f>IF(N264="základní",J264,0)</f>
        <v>0</v>
      </c>
      <c r="BF264" s="225">
        <f>IF(N264="snížená",J264,0)</f>
        <v>0</v>
      </c>
      <c r="BG264" s="225">
        <f>IF(N264="zákl. přenesená",J264,0)</f>
        <v>0</v>
      </c>
      <c r="BH264" s="225">
        <f>IF(N264="sníž. přenesená",J264,0)</f>
        <v>0</v>
      </c>
      <c r="BI264" s="225">
        <f>IF(N264="nulová",J264,0)</f>
        <v>0</v>
      </c>
      <c r="BJ264" s="16" t="s">
        <v>79</v>
      </c>
      <c r="BK264" s="225">
        <f>ROUND(I264*H264,2)</f>
        <v>0</v>
      </c>
      <c r="BL264" s="16" t="s">
        <v>145</v>
      </c>
      <c r="BM264" s="224" t="s">
        <v>908</v>
      </c>
    </row>
    <row r="265" s="2" customFormat="1">
      <c r="A265" s="37"/>
      <c r="B265" s="38"/>
      <c r="C265" s="39"/>
      <c r="D265" s="226" t="s">
        <v>147</v>
      </c>
      <c r="E265" s="39"/>
      <c r="F265" s="227" t="s">
        <v>909</v>
      </c>
      <c r="G265" s="39"/>
      <c r="H265" s="39"/>
      <c r="I265" s="228"/>
      <c r="J265" s="39"/>
      <c r="K265" s="39"/>
      <c r="L265" s="43"/>
      <c r="M265" s="229"/>
      <c r="N265" s="230"/>
      <c r="O265" s="83"/>
      <c r="P265" s="83"/>
      <c r="Q265" s="83"/>
      <c r="R265" s="83"/>
      <c r="S265" s="83"/>
      <c r="T265" s="84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T265" s="16" t="s">
        <v>147</v>
      </c>
      <c r="AU265" s="16" t="s">
        <v>81</v>
      </c>
    </row>
    <row r="266" s="2" customFormat="1" ht="16.5" customHeight="1">
      <c r="A266" s="37"/>
      <c r="B266" s="38"/>
      <c r="C266" s="231" t="s">
        <v>910</v>
      </c>
      <c r="D266" s="231" t="s">
        <v>253</v>
      </c>
      <c r="E266" s="232" t="s">
        <v>911</v>
      </c>
      <c r="F266" s="233" t="s">
        <v>912</v>
      </c>
      <c r="G266" s="234" t="s">
        <v>344</v>
      </c>
      <c r="H266" s="235">
        <v>15</v>
      </c>
      <c r="I266" s="236"/>
      <c r="J266" s="237">
        <f>ROUND(I266*H266,2)</f>
        <v>0</v>
      </c>
      <c r="K266" s="238"/>
      <c r="L266" s="239"/>
      <c r="M266" s="240" t="s">
        <v>19</v>
      </c>
      <c r="N266" s="241" t="s">
        <v>43</v>
      </c>
      <c r="O266" s="83"/>
      <c r="P266" s="222">
        <f>O266*H266</f>
        <v>0</v>
      </c>
      <c r="Q266" s="222">
        <v>0.0016000000000000001</v>
      </c>
      <c r="R266" s="222">
        <f>Q266*H266</f>
        <v>0.024</v>
      </c>
      <c r="S266" s="222">
        <v>0</v>
      </c>
      <c r="T266" s="223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24" t="s">
        <v>178</v>
      </c>
      <c r="AT266" s="224" t="s">
        <v>253</v>
      </c>
      <c r="AU266" s="224" t="s">
        <v>81</v>
      </c>
      <c r="AY266" s="16" t="s">
        <v>139</v>
      </c>
      <c r="BE266" s="225">
        <f>IF(N266="základní",J266,0)</f>
        <v>0</v>
      </c>
      <c r="BF266" s="225">
        <f>IF(N266="snížená",J266,0)</f>
        <v>0</v>
      </c>
      <c r="BG266" s="225">
        <f>IF(N266="zákl. přenesená",J266,0)</f>
        <v>0</v>
      </c>
      <c r="BH266" s="225">
        <f>IF(N266="sníž. přenesená",J266,0)</f>
        <v>0</v>
      </c>
      <c r="BI266" s="225">
        <f>IF(N266="nulová",J266,0)</f>
        <v>0</v>
      </c>
      <c r="BJ266" s="16" t="s">
        <v>79</v>
      </c>
      <c r="BK266" s="225">
        <f>ROUND(I266*H266,2)</f>
        <v>0</v>
      </c>
      <c r="BL266" s="16" t="s">
        <v>145</v>
      </c>
      <c r="BM266" s="224" t="s">
        <v>913</v>
      </c>
    </row>
    <row r="267" s="2" customFormat="1" ht="16.5" customHeight="1">
      <c r="A267" s="37"/>
      <c r="B267" s="38"/>
      <c r="C267" s="212" t="s">
        <v>914</v>
      </c>
      <c r="D267" s="212" t="s">
        <v>141</v>
      </c>
      <c r="E267" s="213" t="s">
        <v>915</v>
      </c>
      <c r="F267" s="214" t="s">
        <v>916</v>
      </c>
      <c r="G267" s="215" t="s">
        <v>344</v>
      </c>
      <c r="H267" s="216">
        <v>1</v>
      </c>
      <c r="I267" s="217"/>
      <c r="J267" s="218">
        <f>ROUND(I267*H267,2)</f>
        <v>0</v>
      </c>
      <c r="K267" s="219"/>
      <c r="L267" s="43"/>
      <c r="M267" s="220" t="s">
        <v>19</v>
      </c>
      <c r="N267" s="221" t="s">
        <v>43</v>
      </c>
      <c r="O267" s="83"/>
      <c r="P267" s="222">
        <f>O267*H267</f>
        <v>0</v>
      </c>
      <c r="Q267" s="222">
        <v>0</v>
      </c>
      <c r="R267" s="222">
        <f>Q267*H267</f>
        <v>0</v>
      </c>
      <c r="S267" s="222">
        <v>0</v>
      </c>
      <c r="T267" s="223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224" t="s">
        <v>145</v>
      </c>
      <c r="AT267" s="224" t="s">
        <v>141</v>
      </c>
      <c r="AU267" s="224" t="s">
        <v>81</v>
      </c>
      <c r="AY267" s="16" t="s">
        <v>139</v>
      </c>
      <c r="BE267" s="225">
        <f>IF(N267="základní",J267,0)</f>
        <v>0</v>
      </c>
      <c r="BF267" s="225">
        <f>IF(N267="snížená",J267,0)</f>
        <v>0</v>
      </c>
      <c r="BG267" s="225">
        <f>IF(N267="zákl. přenesená",J267,0)</f>
        <v>0</v>
      </c>
      <c r="BH267" s="225">
        <f>IF(N267="sníž. přenesená",J267,0)</f>
        <v>0</v>
      </c>
      <c r="BI267" s="225">
        <f>IF(N267="nulová",J267,0)</f>
        <v>0</v>
      </c>
      <c r="BJ267" s="16" t="s">
        <v>79</v>
      </c>
      <c r="BK267" s="225">
        <f>ROUND(I267*H267,2)</f>
        <v>0</v>
      </c>
      <c r="BL267" s="16" t="s">
        <v>145</v>
      </c>
      <c r="BM267" s="224" t="s">
        <v>917</v>
      </c>
    </row>
    <row r="268" s="2" customFormat="1" ht="16.5" customHeight="1">
      <c r="A268" s="37"/>
      <c r="B268" s="38"/>
      <c r="C268" s="212" t="s">
        <v>918</v>
      </c>
      <c r="D268" s="212" t="s">
        <v>141</v>
      </c>
      <c r="E268" s="213" t="s">
        <v>919</v>
      </c>
      <c r="F268" s="214" t="s">
        <v>920</v>
      </c>
      <c r="G268" s="215" t="s">
        <v>344</v>
      </c>
      <c r="H268" s="216">
        <v>5</v>
      </c>
      <c r="I268" s="217"/>
      <c r="J268" s="218">
        <f>ROUND(I268*H268,2)</f>
        <v>0</v>
      </c>
      <c r="K268" s="219"/>
      <c r="L268" s="43"/>
      <c r="M268" s="220" t="s">
        <v>19</v>
      </c>
      <c r="N268" s="221" t="s">
        <v>43</v>
      </c>
      <c r="O268" s="83"/>
      <c r="P268" s="222">
        <f>O268*H268</f>
        <v>0</v>
      </c>
      <c r="Q268" s="222">
        <v>0</v>
      </c>
      <c r="R268" s="222">
        <f>Q268*H268</f>
        <v>0</v>
      </c>
      <c r="S268" s="222">
        <v>0</v>
      </c>
      <c r="T268" s="223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224" t="s">
        <v>145</v>
      </c>
      <c r="AT268" s="224" t="s">
        <v>141</v>
      </c>
      <c r="AU268" s="224" t="s">
        <v>81</v>
      </c>
      <c r="AY268" s="16" t="s">
        <v>139</v>
      </c>
      <c r="BE268" s="225">
        <f>IF(N268="základní",J268,0)</f>
        <v>0</v>
      </c>
      <c r="BF268" s="225">
        <f>IF(N268="snížená",J268,0)</f>
        <v>0</v>
      </c>
      <c r="BG268" s="225">
        <f>IF(N268="zákl. přenesená",J268,0)</f>
        <v>0</v>
      </c>
      <c r="BH268" s="225">
        <f>IF(N268="sníž. přenesená",J268,0)</f>
        <v>0</v>
      </c>
      <c r="BI268" s="225">
        <f>IF(N268="nulová",J268,0)</f>
        <v>0</v>
      </c>
      <c r="BJ268" s="16" t="s">
        <v>79</v>
      </c>
      <c r="BK268" s="225">
        <f>ROUND(I268*H268,2)</f>
        <v>0</v>
      </c>
      <c r="BL268" s="16" t="s">
        <v>145</v>
      </c>
      <c r="BM268" s="224" t="s">
        <v>921</v>
      </c>
    </row>
    <row r="269" s="2" customFormat="1" ht="16.5" customHeight="1">
      <c r="A269" s="37"/>
      <c r="B269" s="38"/>
      <c r="C269" s="212" t="s">
        <v>922</v>
      </c>
      <c r="D269" s="212" t="s">
        <v>141</v>
      </c>
      <c r="E269" s="213" t="s">
        <v>923</v>
      </c>
      <c r="F269" s="214" t="s">
        <v>924</v>
      </c>
      <c r="G269" s="215" t="s">
        <v>344</v>
      </c>
      <c r="H269" s="216">
        <v>1</v>
      </c>
      <c r="I269" s="217"/>
      <c r="J269" s="218">
        <f>ROUND(I269*H269,2)</f>
        <v>0</v>
      </c>
      <c r="K269" s="219"/>
      <c r="L269" s="43"/>
      <c r="M269" s="220" t="s">
        <v>19</v>
      </c>
      <c r="N269" s="221" t="s">
        <v>43</v>
      </c>
      <c r="O269" s="83"/>
      <c r="P269" s="222">
        <f>O269*H269</f>
        <v>0</v>
      </c>
      <c r="Q269" s="222">
        <v>0</v>
      </c>
      <c r="R269" s="222">
        <f>Q269*H269</f>
        <v>0</v>
      </c>
      <c r="S269" s="222">
        <v>0</v>
      </c>
      <c r="T269" s="223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224" t="s">
        <v>145</v>
      </c>
      <c r="AT269" s="224" t="s">
        <v>141</v>
      </c>
      <c r="AU269" s="224" t="s">
        <v>81</v>
      </c>
      <c r="AY269" s="16" t="s">
        <v>139</v>
      </c>
      <c r="BE269" s="225">
        <f>IF(N269="základní",J269,0)</f>
        <v>0</v>
      </c>
      <c r="BF269" s="225">
        <f>IF(N269="snížená",J269,0)</f>
        <v>0</v>
      </c>
      <c r="BG269" s="225">
        <f>IF(N269="zákl. přenesená",J269,0)</f>
        <v>0</v>
      </c>
      <c r="BH269" s="225">
        <f>IF(N269="sníž. přenesená",J269,0)</f>
        <v>0</v>
      </c>
      <c r="BI269" s="225">
        <f>IF(N269="nulová",J269,0)</f>
        <v>0</v>
      </c>
      <c r="BJ269" s="16" t="s">
        <v>79</v>
      </c>
      <c r="BK269" s="225">
        <f>ROUND(I269*H269,2)</f>
        <v>0</v>
      </c>
      <c r="BL269" s="16" t="s">
        <v>145</v>
      </c>
      <c r="BM269" s="224" t="s">
        <v>925</v>
      </c>
    </row>
    <row r="270" s="2" customFormat="1" ht="21.75" customHeight="1">
      <c r="A270" s="37"/>
      <c r="B270" s="38"/>
      <c r="C270" s="212" t="s">
        <v>926</v>
      </c>
      <c r="D270" s="212" t="s">
        <v>141</v>
      </c>
      <c r="E270" s="213" t="s">
        <v>927</v>
      </c>
      <c r="F270" s="214" t="s">
        <v>928</v>
      </c>
      <c r="G270" s="215" t="s">
        <v>151</v>
      </c>
      <c r="H270" s="216">
        <v>12.441000000000001</v>
      </c>
      <c r="I270" s="217"/>
      <c r="J270" s="218">
        <f>ROUND(I270*H270,2)</f>
        <v>0</v>
      </c>
      <c r="K270" s="219"/>
      <c r="L270" s="43"/>
      <c r="M270" s="220" t="s">
        <v>19</v>
      </c>
      <c r="N270" s="221" t="s">
        <v>43</v>
      </c>
      <c r="O270" s="83"/>
      <c r="P270" s="222">
        <f>O270*H270</f>
        <v>0</v>
      </c>
      <c r="Q270" s="222">
        <v>0</v>
      </c>
      <c r="R270" s="222">
        <f>Q270*H270</f>
        <v>0</v>
      </c>
      <c r="S270" s="222">
        <v>0.59999999999999998</v>
      </c>
      <c r="T270" s="223">
        <f>S270*H270</f>
        <v>7.4645999999999999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224" t="s">
        <v>145</v>
      </c>
      <c r="AT270" s="224" t="s">
        <v>141</v>
      </c>
      <c r="AU270" s="224" t="s">
        <v>81</v>
      </c>
      <c r="AY270" s="16" t="s">
        <v>139</v>
      </c>
      <c r="BE270" s="225">
        <f>IF(N270="základní",J270,0)</f>
        <v>0</v>
      </c>
      <c r="BF270" s="225">
        <f>IF(N270="snížená",J270,0)</f>
        <v>0</v>
      </c>
      <c r="BG270" s="225">
        <f>IF(N270="zákl. přenesená",J270,0)</f>
        <v>0</v>
      </c>
      <c r="BH270" s="225">
        <f>IF(N270="sníž. přenesená",J270,0)</f>
        <v>0</v>
      </c>
      <c r="BI270" s="225">
        <f>IF(N270="nulová",J270,0)</f>
        <v>0</v>
      </c>
      <c r="BJ270" s="16" t="s">
        <v>79</v>
      </c>
      <c r="BK270" s="225">
        <f>ROUND(I270*H270,2)</f>
        <v>0</v>
      </c>
      <c r="BL270" s="16" t="s">
        <v>145</v>
      </c>
      <c r="BM270" s="224" t="s">
        <v>929</v>
      </c>
    </row>
    <row r="271" s="2" customFormat="1">
      <c r="A271" s="37"/>
      <c r="B271" s="38"/>
      <c r="C271" s="39"/>
      <c r="D271" s="226" t="s">
        <v>147</v>
      </c>
      <c r="E271" s="39"/>
      <c r="F271" s="227" t="s">
        <v>930</v>
      </c>
      <c r="G271" s="39"/>
      <c r="H271" s="39"/>
      <c r="I271" s="228"/>
      <c r="J271" s="39"/>
      <c r="K271" s="39"/>
      <c r="L271" s="43"/>
      <c r="M271" s="229"/>
      <c r="N271" s="230"/>
      <c r="O271" s="83"/>
      <c r="P271" s="83"/>
      <c r="Q271" s="83"/>
      <c r="R271" s="83"/>
      <c r="S271" s="83"/>
      <c r="T271" s="84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T271" s="16" t="s">
        <v>147</v>
      </c>
      <c r="AU271" s="16" t="s">
        <v>81</v>
      </c>
    </row>
    <row r="272" s="2" customFormat="1" ht="16.5" customHeight="1">
      <c r="A272" s="37"/>
      <c r="B272" s="38"/>
      <c r="C272" s="212" t="s">
        <v>931</v>
      </c>
      <c r="D272" s="212" t="s">
        <v>141</v>
      </c>
      <c r="E272" s="213" t="s">
        <v>932</v>
      </c>
      <c r="F272" s="214" t="s">
        <v>933</v>
      </c>
      <c r="G272" s="215" t="s">
        <v>934</v>
      </c>
      <c r="H272" s="216">
        <v>5</v>
      </c>
      <c r="I272" s="217"/>
      <c r="J272" s="218">
        <f>ROUND(I272*H272,2)</f>
        <v>0</v>
      </c>
      <c r="K272" s="219"/>
      <c r="L272" s="43"/>
      <c r="M272" s="220" t="s">
        <v>19</v>
      </c>
      <c r="N272" s="221" t="s">
        <v>43</v>
      </c>
      <c r="O272" s="83"/>
      <c r="P272" s="222">
        <f>O272*H272</f>
        <v>0</v>
      </c>
      <c r="Q272" s="222">
        <v>0.0011999999999999999</v>
      </c>
      <c r="R272" s="222">
        <f>Q272*H272</f>
        <v>0.0059999999999999993</v>
      </c>
      <c r="S272" s="222">
        <v>0</v>
      </c>
      <c r="T272" s="223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224" t="s">
        <v>145</v>
      </c>
      <c r="AT272" s="224" t="s">
        <v>141</v>
      </c>
      <c r="AU272" s="224" t="s">
        <v>81</v>
      </c>
      <c r="AY272" s="16" t="s">
        <v>139</v>
      </c>
      <c r="BE272" s="225">
        <f>IF(N272="základní",J272,0)</f>
        <v>0</v>
      </c>
      <c r="BF272" s="225">
        <f>IF(N272="snížená",J272,0)</f>
        <v>0</v>
      </c>
      <c r="BG272" s="225">
        <f>IF(N272="zákl. přenesená",J272,0)</f>
        <v>0</v>
      </c>
      <c r="BH272" s="225">
        <f>IF(N272="sníž. přenesená",J272,0)</f>
        <v>0</v>
      </c>
      <c r="BI272" s="225">
        <f>IF(N272="nulová",J272,0)</f>
        <v>0</v>
      </c>
      <c r="BJ272" s="16" t="s">
        <v>79</v>
      </c>
      <c r="BK272" s="225">
        <f>ROUND(I272*H272,2)</f>
        <v>0</v>
      </c>
      <c r="BL272" s="16" t="s">
        <v>145</v>
      </c>
      <c r="BM272" s="224" t="s">
        <v>935</v>
      </c>
    </row>
    <row r="273" s="2" customFormat="1">
      <c r="A273" s="37"/>
      <c r="B273" s="38"/>
      <c r="C273" s="39"/>
      <c r="D273" s="226" t="s">
        <v>147</v>
      </c>
      <c r="E273" s="39"/>
      <c r="F273" s="227" t="s">
        <v>936</v>
      </c>
      <c r="G273" s="39"/>
      <c r="H273" s="39"/>
      <c r="I273" s="228"/>
      <c r="J273" s="39"/>
      <c r="K273" s="39"/>
      <c r="L273" s="43"/>
      <c r="M273" s="229"/>
      <c r="N273" s="230"/>
      <c r="O273" s="83"/>
      <c r="P273" s="83"/>
      <c r="Q273" s="83"/>
      <c r="R273" s="83"/>
      <c r="S273" s="83"/>
      <c r="T273" s="84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T273" s="16" t="s">
        <v>147</v>
      </c>
      <c r="AU273" s="16" t="s">
        <v>81</v>
      </c>
    </row>
    <row r="274" s="2" customFormat="1" ht="16.5" customHeight="1">
      <c r="A274" s="37"/>
      <c r="B274" s="38"/>
      <c r="C274" s="212" t="s">
        <v>937</v>
      </c>
      <c r="D274" s="212" t="s">
        <v>141</v>
      </c>
      <c r="E274" s="213" t="s">
        <v>938</v>
      </c>
      <c r="F274" s="214" t="s">
        <v>939</v>
      </c>
      <c r="G274" s="215" t="s">
        <v>344</v>
      </c>
      <c r="H274" s="216">
        <v>5</v>
      </c>
      <c r="I274" s="217"/>
      <c r="J274" s="218">
        <f>ROUND(I274*H274,2)</f>
        <v>0</v>
      </c>
      <c r="K274" s="219"/>
      <c r="L274" s="43"/>
      <c r="M274" s="220" t="s">
        <v>19</v>
      </c>
      <c r="N274" s="221" t="s">
        <v>43</v>
      </c>
      <c r="O274" s="83"/>
      <c r="P274" s="222">
        <f>O274*H274</f>
        <v>0</v>
      </c>
      <c r="Q274" s="222">
        <v>0.0018799999999999999</v>
      </c>
      <c r="R274" s="222">
        <f>Q274*H274</f>
        <v>0.0094000000000000004</v>
      </c>
      <c r="S274" s="222">
        <v>0</v>
      </c>
      <c r="T274" s="223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224" t="s">
        <v>145</v>
      </c>
      <c r="AT274" s="224" t="s">
        <v>141</v>
      </c>
      <c r="AU274" s="224" t="s">
        <v>81</v>
      </c>
      <c r="AY274" s="16" t="s">
        <v>139</v>
      </c>
      <c r="BE274" s="225">
        <f>IF(N274="základní",J274,0)</f>
        <v>0</v>
      </c>
      <c r="BF274" s="225">
        <f>IF(N274="snížená",J274,0)</f>
        <v>0</v>
      </c>
      <c r="BG274" s="225">
        <f>IF(N274="zákl. přenesená",J274,0)</f>
        <v>0</v>
      </c>
      <c r="BH274" s="225">
        <f>IF(N274="sníž. přenesená",J274,0)</f>
        <v>0</v>
      </c>
      <c r="BI274" s="225">
        <f>IF(N274="nulová",J274,0)</f>
        <v>0</v>
      </c>
      <c r="BJ274" s="16" t="s">
        <v>79</v>
      </c>
      <c r="BK274" s="225">
        <f>ROUND(I274*H274,2)</f>
        <v>0</v>
      </c>
      <c r="BL274" s="16" t="s">
        <v>145</v>
      </c>
      <c r="BM274" s="224" t="s">
        <v>940</v>
      </c>
    </row>
    <row r="275" s="2" customFormat="1" ht="16.5" customHeight="1">
      <c r="A275" s="37"/>
      <c r="B275" s="38"/>
      <c r="C275" s="212" t="s">
        <v>941</v>
      </c>
      <c r="D275" s="212" t="s">
        <v>141</v>
      </c>
      <c r="E275" s="213" t="s">
        <v>942</v>
      </c>
      <c r="F275" s="214" t="s">
        <v>943</v>
      </c>
      <c r="G275" s="215" t="s">
        <v>344</v>
      </c>
      <c r="H275" s="216">
        <v>10</v>
      </c>
      <c r="I275" s="217"/>
      <c r="J275" s="218">
        <f>ROUND(I275*H275,2)</f>
        <v>0</v>
      </c>
      <c r="K275" s="219"/>
      <c r="L275" s="43"/>
      <c r="M275" s="220" t="s">
        <v>19</v>
      </c>
      <c r="N275" s="221" t="s">
        <v>43</v>
      </c>
      <c r="O275" s="83"/>
      <c r="P275" s="222">
        <f>O275*H275</f>
        <v>0</v>
      </c>
      <c r="Q275" s="222">
        <v>0.035729999999999998</v>
      </c>
      <c r="R275" s="222">
        <f>Q275*H275</f>
        <v>0.35729999999999995</v>
      </c>
      <c r="S275" s="222">
        <v>0</v>
      </c>
      <c r="T275" s="223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224" t="s">
        <v>145</v>
      </c>
      <c r="AT275" s="224" t="s">
        <v>141</v>
      </c>
      <c r="AU275" s="224" t="s">
        <v>81</v>
      </c>
      <c r="AY275" s="16" t="s">
        <v>139</v>
      </c>
      <c r="BE275" s="225">
        <f>IF(N275="základní",J275,0)</f>
        <v>0</v>
      </c>
      <c r="BF275" s="225">
        <f>IF(N275="snížená",J275,0)</f>
        <v>0</v>
      </c>
      <c r="BG275" s="225">
        <f>IF(N275="zákl. přenesená",J275,0)</f>
        <v>0</v>
      </c>
      <c r="BH275" s="225">
        <f>IF(N275="sníž. přenesená",J275,0)</f>
        <v>0</v>
      </c>
      <c r="BI275" s="225">
        <f>IF(N275="nulová",J275,0)</f>
        <v>0</v>
      </c>
      <c r="BJ275" s="16" t="s">
        <v>79</v>
      </c>
      <c r="BK275" s="225">
        <f>ROUND(I275*H275,2)</f>
        <v>0</v>
      </c>
      <c r="BL275" s="16" t="s">
        <v>145</v>
      </c>
      <c r="BM275" s="224" t="s">
        <v>944</v>
      </c>
    </row>
    <row r="276" s="2" customFormat="1">
      <c r="A276" s="37"/>
      <c r="B276" s="38"/>
      <c r="C276" s="39"/>
      <c r="D276" s="226" t="s">
        <v>147</v>
      </c>
      <c r="E276" s="39"/>
      <c r="F276" s="227" t="s">
        <v>945</v>
      </c>
      <c r="G276" s="39"/>
      <c r="H276" s="39"/>
      <c r="I276" s="228"/>
      <c r="J276" s="39"/>
      <c r="K276" s="39"/>
      <c r="L276" s="43"/>
      <c r="M276" s="229"/>
      <c r="N276" s="230"/>
      <c r="O276" s="83"/>
      <c r="P276" s="83"/>
      <c r="Q276" s="83"/>
      <c r="R276" s="83"/>
      <c r="S276" s="83"/>
      <c r="T276" s="84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T276" s="16" t="s">
        <v>147</v>
      </c>
      <c r="AU276" s="16" t="s">
        <v>81</v>
      </c>
    </row>
    <row r="277" s="2" customFormat="1" ht="24.15" customHeight="1">
      <c r="A277" s="37"/>
      <c r="B277" s="38"/>
      <c r="C277" s="212" t="s">
        <v>946</v>
      </c>
      <c r="D277" s="212" t="s">
        <v>141</v>
      </c>
      <c r="E277" s="213" t="s">
        <v>947</v>
      </c>
      <c r="F277" s="214" t="s">
        <v>948</v>
      </c>
      <c r="G277" s="215" t="s">
        <v>344</v>
      </c>
      <c r="H277" s="216">
        <v>5</v>
      </c>
      <c r="I277" s="217"/>
      <c r="J277" s="218">
        <f>ROUND(I277*H277,2)</f>
        <v>0</v>
      </c>
      <c r="K277" s="219"/>
      <c r="L277" s="43"/>
      <c r="M277" s="220" t="s">
        <v>19</v>
      </c>
      <c r="N277" s="221" t="s">
        <v>43</v>
      </c>
      <c r="O277" s="83"/>
      <c r="P277" s="222">
        <f>O277*H277</f>
        <v>0</v>
      </c>
      <c r="Q277" s="222">
        <v>2.7248100000000002</v>
      </c>
      <c r="R277" s="222">
        <f>Q277*H277</f>
        <v>13.62405</v>
      </c>
      <c r="S277" s="222">
        <v>0</v>
      </c>
      <c r="T277" s="223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224" t="s">
        <v>145</v>
      </c>
      <c r="AT277" s="224" t="s">
        <v>141</v>
      </c>
      <c r="AU277" s="224" t="s">
        <v>81</v>
      </c>
      <c r="AY277" s="16" t="s">
        <v>139</v>
      </c>
      <c r="BE277" s="225">
        <f>IF(N277="základní",J277,0)</f>
        <v>0</v>
      </c>
      <c r="BF277" s="225">
        <f>IF(N277="snížená",J277,0)</f>
        <v>0</v>
      </c>
      <c r="BG277" s="225">
        <f>IF(N277="zákl. přenesená",J277,0)</f>
        <v>0</v>
      </c>
      <c r="BH277" s="225">
        <f>IF(N277="sníž. přenesená",J277,0)</f>
        <v>0</v>
      </c>
      <c r="BI277" s="225">
        <f>IF(N277="nulová",J277,0)</f>
        <v>0</v>
      </c>
      <c r="BJ277" s="16" t="s">
        <v>79</v>
      </c>
      <c r="BK277" s="225">
        <f>ROUND(I277*H277,2)</f>
        <v>0</v>
      </c>
      <c r="BL277" s="16" t="s">
        <v>145</v>
      </c>
      <c r="BM277" s="224" t="s">
        <v>949</v>
      </c>
    </row>
    <row r="278" s="2" customFormat="1">
      <c r="A278" s="37"/>
      <c r="B278" s="38"/>
      <c r="C278" s="39"/>
      <c r="D278" s="226" t="s">
        <v>147</v>
      </c>
      <c r="E278" s="39"/>
      <c r="F278" s="227" t="s">
        <v>950</v>
      </c>
      <c r="G278" s="39"/>
      <c r="H278" s="39"/>
      <c r="I278" s="228"/>
      <c r="J278" s="39"/>
      <c r="K278" s="39"/>
      <c r="L278" s="43"/>
      <c r="M278" s="229"/>
      <c r="N278" s="230"/>
      <c r="O278" s="83"/>
      <c r="P278" s="83"/>
      <c r="Q278" s="83"/>
      <c r="R278" s="83"/>
      <c r="S278" s="83"/>
      <c r="T278" s="84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T278" s="16" t="s">
        <v>147</v>
      </c>
      <c r="AU278" s="16" t="s">
        <v>81</v>
      </c>
    </row>
    <row r="279" s="2" customFormat="1" ht="16.5" customHeight="1">
      <c r="A279" s="37"/>
      <c r="B279" s="38"/>
      <c r="C279" s="231" t="s">
        <v>951</v>
      </c>
      <c r="D279" s="231" t="s">
        <v>253</v>
      </c>
      <c r="E279" s="232" t="s">
        <v>952</v>
      </c>
      <c r="F279" s="233" t="s">
        <v>953</v>
      </c>
      <c r="G279" s="234" t="s">
        <v>344</v>
      </c>
      <c r="H279" s="235">
        <v>1</v>
      </c>
      <c r="I279" s="236"/>
      <c r="J279" s="237">
        <f>ROUND(I279*H279,2)</f>
        <v>0</v>
      </c>
      <c r="K279" s="238"/>
      <c r="L279" s="239"/>
      <c r="M279" s="240" t="s">
        <v>19</v>
      </c>
      <c r="N279" s="241" t="s">
        <v>43</v>
      </c>
      <c r="O279" s="83"/>
      <c r="P279" s="222">
        <f>O279*H279</f>
        <v>0</v>
      </c>
      <c r="Q279" s="222">
        <v>4.7779999999999996</v>
      </c>
      <c r="R279" s="222">
        <f>Q279*H279</f>
        <v>4.7779999999999996</v>
      </c>
      <c r="S279" s="222">
        <v>0</v>
      </c>
      <c r="T279" s="223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224" t="s">
        <v>178</v>
      </c>
      <c r="AT279" s="224" t="s">
        <v>253</v>
      </c>
      <c r="AU279" s="224" t="s">
        <v>81</v>
      </c>
      <c r="AY279" s="16" t="s">
        <v>139</v>
      </c>
      <c r="BE279" s="225">
        <f>IF(N279="základní",J279,0)</f>
        <v>0</v>
      </c>
      <c r="BF279" s="225">
        <f>IF(N279="snížená",J279,0)</f>
        <v>0</v>
      </c>
      <c r="BG279" s="225">
        <f>IF(N279="zákl. přenesená",J279,0)</f>
        <v>0</v>
      </c>
      <c r="BH279" s="225">
        <f>IF(N279="sníž. přenesená",J279,0)</f>
        <v>0</v>
      </c>
      <c r="BI279" s="225">
        <f>IF(N279="nulová",J279,0)</f>
        <v>0</v>
      </c>
      <c r="BJ279" s="16" t="s">
        <v>79</v>
      </c>
      <c r="BK279" s="225">
        <f>ROUND(I279*H279,2)</f>
        <v>0</v>
      </c>
      <c r="BL279" s="16" t="s">
        <v>145</v>
      </c>
      <c r="BM279" s="224" t="s">
        <v>954</v>
      </c>
    </row>
    <row r="280" s="2" customFormat="1" ht="21.75" customHeight="1">
      <c r="A280" s="37"/>
      <c r="B280" s="38"/>
      <c r="C280" s="231" t="s">
        <v>955</v>
      </c>
      <c r="D280" s="231" t="s">
        <v>253</v>
      </c>
      <c r="E280" s="232" t="s">
        <v>956</v>
      </c>
      <c r="F280" s="233" t="s">
        <v>957</v>
      </c>
      <c r="G280" s="234" t="s">
        <v>344</v>
      </c>
      <c r="H280" s="235">
        <v>3</v>
      </c>
      <c r="I280" s="236"/>
      <c r="J280" s="237">
        <f>ROUND(I280*H280,2)</f>
        <v>0</v>
      </c>
      <c r="K280" s="238"/>
      <c r="L280" s="239"/>
      <c r="M280" s="240" t="s">
        <v>19</v>
      </c>
      <c r="N280" s="241" t="s">
        <v>43</v>
      </c>
      <c r="O280" s="83"/>
      <c r="P280" s="222">
        <f>O280*H280</f>
        <v>0</v>
      </c>
      <c r="Q280" s="222">
        <v>3.5099999999999998</v>
      </c>
      <c r="R280" s="222">
        <f>Q280*H280</f>
        <v>10.529999999999999</v>
      </c>
      <c r="S280" s="222">
        <v>0</v>
      </c>
      <c r="T280" s="223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224" t="s">
        <v>178</v>
      </c>
      <c r="AT280" s="224" t="s">
        <v>253</v>
      </c>
      <c r="AU280" s="224" t="s">
        <v>81</v>
      </c>
      <c r="AY280" s="16" t="s">
        <v>139</v>
      </c>
      <c r="BE280" s="225">
        <f>IF(N280="základní",J280,0)</f>
        <v>0</v>
      </c>
      <c r="BF280" s="225">
        <f>IF(N280="snížená",J280,0)</f>
        <v>0</v>
      </c>
      <c r="BG280" s="225">
        <f>IF(N280="zákl. přenesená",J280,0)</f>
        <v>0</v>
      </c>
      <c r="BH280" s="225">
        <f>IF(N280="sníž. přenesená",J280,0)</f>
        <v>0</v>
      </c>
      <c r="BI280" s="225">
        <f>IF(N280="nulová",J280,0)</f>
        <v>0</v>
      </c>
      <c r="BJ280" s="16" t="s">
        <v>79</v>
      </c>
      <c r="BK280" s="225">
        <f>ROUND(I280*H280,2)</f>
        <v>0</v>
      </c>
      <c r="BL280" s="16" t="s">
        <v>145</v>
      </c>
      <c r="BM280" s="224" t="s">
        <v>958</v>
      </c>
    </row>
    <row r="281" s="2" customFormat="1" ht="21.75" customHeight="1">
      <c r="A281" s="37"/>
      <c r="B281" s="38"/>
      <c r="C281" s="231" t="s">
        <v>959</v>
      </c>
      <c r="D281" s="231" t="s">
        <v>253</v>
      </c>
      <c r="E281" s="232" t="s">
        <v>960</v>
      </c>
      <c r="F281" s="233" t="s">
        <v>961</v>
      </c>
      <c r="G281" s="234" t="s">
        <v>344</v>
      </c>
      <c r="H281" s="235">
        <v>1</v>
      </c>
      <c r="I281" s="236"/>
      <c r="J281" s="237">
        <f>ROUND(I281*H281,2)</f>
        <v>0</v>
      </c>
      <c r="K281" s="238"/>
      <c r="L281" s="239"/>
      <c r="M281" s="240" t="s">
        <v>19</v>
      </c>
      <c r="N281" s="241" t="s">
        <v>43</v>
      </c>
      <c r="O281" s="83"/>
      <c r="P281" s="222">
        <f>O281*H281</f>
        <v>0</v>
      </c>
      <c r="Q281" s="222">
        <v>5.75</v>
      </c>
      <c r="R281" s="222">
        <f>Q281*H281</f>
        <v>5.75</v>
      </c>
      <c r="S281" s="222">
        <v>0</v>
      </c>
      <c r="T281" s="223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224" t="s">
        <v>178</v>
      </c>
      <c r="AT281" s="224" t="s">
        <v>253</v>
      </c>
      <c r="AU281" s="224" t="s">
        <v>81</v>
      </c>
      <c r="AY281" s="16" t="s">
        <v>139</v>
      </c>
      <c r="BE281" s="225">
        <f>IF(N281="základní",J281,0)</f>
        <v>0</v>
      </c>
      <c r="BF281" s="225">
        <f>IF(N281="snížená",J281,0)</f>
        <v>0</v>
      </c>
      <c r="BG281" s="225">
        <f>IF(N281="zákl. přenesená",J281,0)</f>
        <v>0</v>
      </c>
      <c r="BH281" s="225">
        <f>IF(N281="sníž. přenesená",J281,0)</f>
        <v>0</v>
      </c>
      <c r="BI281" s="225">
        <f>IF(N281="nulová",J281,0)</f>
        <v>0</v>
      </c>
      <c r="BJ281" s="16" t="s">
        <v>79</v>
      </c>
      <c r="BK281" s="225">
        <f>ROUND(I281*H281,2)</f>
        <v>0</v>
      </c>
      <c r="BL281" s="16" t="s">
        <v>145</v>
      </c>
      <c r="BM281" s="224" t="s">
        <v>962</v>
      </c>
    </row>
    <row r="282" s="2" customFormat="1" ht="16.5" customHeight="1">
      <c r="A282" s="37"/>
      <c r="B282" s="38"/>
      <c r="C282" s="231" t="s">
        <v>963</v>
      </c>
      <c r="D282" s="231" t="s">
        <v>253</v>
      </c>
      <c r="E282" s="232" t="s">
        <v>964</v>
      </c>
      <c r="F282" s="233" t="s">
        <v>965</v>
      </c>
      <c r="G282" s="234" t="s">
        <v>344</v>
      </c>
      <c r="H282" s="235">
        <v>6</v>
      </c>
      <c r="I282" s="236"/>
      <c r="J282" s="237">
        <f>ROUND(I282*H282,2)</f>
        <v>0</v>
      </c>
      <c r="K282" s="238"/>
      <c r="L282" s="239"/>
      <c r="M282" s="240" t="s">
        <v>19</v>
      </c>
      <c r="N282" s="241" t="s">
        <v>43</v>
      </c>
      <c r="O282" s="83"/>
      <c r="P282" s="222">
        <f>O282*H282</f>
        <v>0</v>
      </c>
      <c r="Q282" s="222">
        <v>0.002</v>
      </c>
      <c r="R282" s="222">
        <f>Q282*H282</f>
        <v>0.012</v>
      </c>
      <c r="S282" s="222">
        <v>0</v>
      </c>
      <c r="T282" s="223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224" t="s">
        <v>178</v>
      </c>
      <c r="AT282" s="224" t="s">
        <v>253</v>
      </c>
      <c r="AU282" s="224" t="s">
        <v>81</v>
      </c>
      <c r="AY282" s="16" t="s">
        <v>139</v>
      </c>
      <c r="BE282" s="225">
        <f>IF(N282="základní",J282,0)</f>
        <v>0</v>
      </c>
      <c r="BF282" s="225">
        <f>IF(N282="snížená",J282,0)</f>
        <v>0</v>
      </c>
      <c r="BG282" s="225">
        <f>IF(N282="zákl. přenesená",J282,0)</f>
        <v>0</v>
      </c>
      <c r="BH282" s="225">
        <f>IF(N282="sníž. přenesená",J282,0)</f>
        <v>0</v>
      </c>
      <c r="BI282" s="225">
        <f>IF(N282="nulová",J282,0)</f>
        <v>0</v>
      </c>
      <c r="BJ282" s="16" t="s">
        <v>79</v>
      </c>
      <c r="BK282" s="225">
        <f>ROUND(I282*H282,2)</f>
        <v>0</v>
      </c>
      <c r="BL282" s="16" t="s">
        <v>145</v>
      </c>
      <c r="BM282" s="224" t="s">
        <v>966</v>
      </c>
    </row>
    <row r="283" s="2" customFormat="1" ht="16.5" customHeight="1">
      <c r="A283" s="37"/>
      <c r="B283" s="38"/>
      <c r="C283" s="231" t="s">
        <v>967</v>
      </c>
      <c r="D283" s="231" t="s">
        <v>253</v>
      </c>
      <c r="E283" s="232" t="s">
        <v>968</v>
      </c>
      <c r="F283" s="233" t="s">
        <v>969</v>
      </c>
      <c r="G283" s="234" t="s">
        <v>344</v>
      </c>
      <c r="H283" s="235">
        <v>4</v>
      </c>
      <c r="I283" s="236"/>
      <c r="J283" s="237">
        <f>ROUND(I283*H283,2)</f>
        <v>0</v>
      </c>
      <c r="K283" s="238"/>
      <c r="L283" s="239"/>
      <c r="M283" s="240" t="s">
        <v>19</v>
      </c>
      <c r="N283" s="241" t="s">
        <v>43</v>
      </c>
      <c r="O283" s="83"/>
      <c r="P283" s="222">
        <f>O283*H283</f>
        <v>0</v>
      </c>
      <c r="Q283" s="222">
        <v>0.0030000000000000001</v>
      </c>
      <c r="R283" s="222">
        <f>Q283*H283</f>
        <v>0.012</v>
      </c>
      <c r="S283" s="222">
        <v>0</v>
      </c>
      <c r="T283" s="223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224" t="s">
        <v>178</v>
      </c>
      <c r="AT283" s="224" t="s">
        <v>253</v>
      </c>
      <c r="AU283" s="224" t="s">
        <v>81</v>
      </c>
      <c r="AY283" s="16" t="s">
        <v>139</v>
      </c>
      <c r="BE283" s="225">
        <f>IF(N283="základní",J283,0)</f>
        <v>0</v>
      </c>
      <c r="BF283" s="225">
        <f>IF(N283="snížená",J283,0)</f>
        <v>0</v>
      </c>
      <c r="BG283" s="225">
        <f>IF(N283="zákl. přenesená",J283,0)</f>
        <v>0</v>
      </c>
      <c r="BH283" s="225">
        <f>IF(N283="sníž. přenesená",J283,0)</f>
        <v>0</v>
      </c>
      <c r="BI283" s="225">
        <f>IF(N283="nulová",J283,0)</f>
        <v>0</v>
      </c>
      <c r="BJ283" s="16" t="s">
        <v>79</v>
      </c>
      <c r="BK283" s="225">
        <f>ROUND(I283*H283,2)</f>
        <v>0</v>
      </c>
      <c r="BL283" s="16" t="s">
        <v>145</v>
      </c>
      <c r="BM283" s="224" t="s">
        <v>970</v>
      </c>
    </row>
    <row r="284" s="2" customFormat="1" ht="16.5" customHeight="1">
      <c r="A284" s="37"/>
      <c r="B284" s="38"/>
      <c r="C284" s="231" t="s">
        <v>971</v>
      </c>
      <c r="D284" s="231" t="s">
        <v>253</v>
      </c>
      <c r="E284" s="232" t="s">
        <v>972</v>
      </c>
      <c r="F284" s="233" t="s">
        <v>973</v>
      </c>
      <c r="G284" s="234" t="s">
        <v>344</v>
      </c>
      <c r="H284" s="235">
        <v>1</v>
      </c>
      <c r="I284" s="236"/>
      <c r="J284" s="237">
        <f>ROUND(I284*H284,2)</f>
        <v>0</v>
      </c>
      <c r="K284" s="238"/>
      <c r="L284" s="239"/>
      <c r="M284" s="240" t="s">
        <v>19</v>
      </c>
      <c r="N284" s="241" t="s">
        <v>43</v>
      </c>
      <c r="O284" s="83"/>
      <c r="P284" s="222">
        <f>O284*H284</f>
        <v>0</v>
      </c>
      <c r="Q284" s="222">
        <v>0.0040000000000000001</v>
      </c>
      <c r="R284" s="222">
        <f>Q284*H284</f>
        <v>0.0040000000000000001</v>
      </c>
      <c r="S284" s="222">
        <v>0</v>
      </c>
      <c r="T284" s="223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224" t="s">
        <v>178</v>
      </c>
      <c r="AT284" s="224" t="s">
        <v>253</v>
      </c>
      <c r="AU284" s="224" t="s">
        <v>81</v>
      </c>
      <c r="AY284" s="16" t="s">
        <v>139</v>
      </c>
      <c r="BE284" s="225">
        <f>IF(N284="základní",J284,0)</f>
        <v>0</v>
      </c>
      <c r="BF284" s="225">
        <f>IF(N284="snížená",J284,0)</f>
        <v>0</v>
      </c>
      <c r="BG284" s="225">
        <f>IF(N284="zákl. přenesená",J284,0)</f>
        <v>0</v>
      </c>
      <c r="BH284" s="225">
        <f>IF(N284="sníž. přenesená",J284,0)</f>
        <v>0</v>
      </c>
      <c r="BI284" s="225">
        <f>IF(N284="nulová",J284,0)</f>
        <v>0</v>
      </c>
      <c r="BJ284" s="16" t="s">
        <v>79</v>
      </c>
      <c r="BK284" s="225">
        <f>ROUND(I284*H284,2)</f>
        <v>0</v>
      </c>
      <c r="BL284" s="16" t="s">
        <v>145</v>
      </c>
      <c r="BM284" s="224" t="s">
        <v>974</v>
      </c>
    </row>
    <row r="285" s="2" customFormat="1" ht="16.5" customHeight="1">
      <c r="A285" s="37"/>
      <c r="B285" s="38"/>
      <c r="C285" s="231" t="s">
        <v>975</v>
      </c>
      <c r="D285" s="231" t="s">
        <v>253</v>
      </c>
      <c r="E285" s="232" t="s">
        <v>976</v>
      </c>
      <c r="F285" s="233" t="s">
        <v>977</v>
      </c>
      <c r="G285" s="234" t="s">
        <v>344</v>
      </c>
      <c r="H285" s="235">
        <v>1</v>
      </c>
      <c r="I285" s="236"/>
      <c r="J285" s="237">
        <f>ROUND(I285*H285,2)</f>
        <v>0</v>
      </c>
      <c r="K285" s="238"/>
      <c r="L285" s="239"/>
      <c r="M285" s="240" t="s">
        <v>19</v>
      </c>
      <c r="N285" s="241" t="s">
        <v>43</v>
      </c>
      <c r="O285" s="83"/>
      <c r="P285" s="222">
        <f>O285*H285</f>
        <v>0</v>
      </c>
      <c r="Q285" s="222">
        <v>0.58499999999999996</v>
      </c>
      <c r="R285" s="222">
        <f>Q285*H285</f>
        <v>0.58499999999999996</v>
      </c>
      <c r="S285" s="222">
        <v>0</v>
      </c>
      <c r="T285" s="223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224" t="s">
        <v>178</v>
      </c>
      <c r="AT285" s="224" t="s">
        <v>253</v>
      </c>
      <c r="AU285" s="224" t="s">
        <v>81</v>
      </c>
      <c r="AY285" s="16" t="s">
        <v>139</v>
      </c>
      <c r="BE285" s="225">
        <f>IF(N285="základní",J285,0)</f>
        <v>0</v>
      </c>
      <c r="BF285" s="225">
        <f>IF(N285="snížená",J285,0)</f>
        <v>0</v>
      </c>
      <c r="BG285" s="225">
        <f>IF(N285="zákl. přenesená",J285,0)</f>
        <v>0</v>
      </c>
      <c r="BH285" s="225">
        <f>IF(N285="sníž. přenesená",J285,0)</f>
        <v>0</v>
      </c>
      <c r="BI285" s="225">
        <f>IF(N285="nulová",J285,0)</f>
        <v>0</v>
      </c>
      <c r="BJ285" s="16" t="s">
        <v>79</v>
      </c>
      <c r="BK285" s="225">
        <f>ROUND(I285*H285,2)</f>
        <v>0</v>
      </c>
      <c r="BL285" s="16" t="s">
        <v>145</v>
      </c>
      <c r="BM285" s="224" t="s">
        <v>978</v>
      </c>
    </row>
    <row r="286" s="2" customFormat="1" ht="16.5" customHeight="1">
      <c r="A286" s="37"/>
      <c r="B286" s="38"/>
      <c r="C286" s="231" t="s">
        <v>979</v>
      </c>
      <c r="D286" s="231" t="s">
        <v>253</v>
      </c>
      <c r="E286" s="232" t="s">
        <v>980</v>
      </c>
      <c r="F286" s="233" t="s">
        <v>981</v>
      </c>
      <c r="G286" s="234" t="s">
        <v>344</v>
      </c>
      <c r="H286" s="235">
        <v>1</v>
      </c>
      <c r="I286" s="236"/>
      <c r="J286" s="237">
        <f>ROUND(I286*H286,2)</f>
        <v>0</v>
      </c>
      <c r="K286" s="238"/>
      <c r="L286" s="239"/>
      <c r="M286" s="240" t="s">
        <v>19</v>
      </c>
      <c r="N286" s="241" t="s">
        <v>43</v>
      </c>
      <c r="O286" s="83"/>
      <c r="P286" s="222">
        <f>O286*H286</f>
        <v>0</v>
      </c>
      <c r="Q286" s="222">
        <v>0.92000000000000004</v>
      </c>
      <c r="R286" s="222">
        <f>Q286*H286</f>
        <v>0.92000000000000004</v>
      </c>
      <c r="S286" s="222">
        <v>0</v>
      </c>
      <c r="T286" s="223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224" t="s">
        <v>178</v>
      </c>
      <c r="AT286" s="224" t="s">
        <v>253</v>
      </c>
      <c r="AU286" s="224" t="s">
        <v>81</v>
      </c>
      <c r="AY286" s="16" t="s">
        <v>139</v>
      </c>
      <c r="BE286" s="225">
        <f>IF(N286="základní",J286,0)</f>
        <v>0</v>
      </c>
      <c r="BF286" s="225">
        <f>IF(N286="snížená",J286,0)</f>
        <v>0</v>
      </c>
      <c r="BG286" s="225">
        <f>IF(N286="zákl. přenesená",J286,0)</f>
        <v>0</v>
      </c>
      <c r="BH286" s="225">
        <f>IF(N286="sníž. přenesená",J286,0)</f>
        <v>0</v>
      </c>
      <c r="BI286" s="225">
        <f>IF(N286="nulová",J286,0)</f>
        <v>0</v>
      </c>
      <c r="BJ286" s="16" t="s">
        <v>79</v>
      </c>
      <c r="BK286" s="225">
        <f>ROUND(I286*H286,2)</f>
        <v>0</v>
      </c>
      <c r="BL286" s="16" t="s">
        <v>145</v>
      </c>
      <c r="BM286" s="224" t="s">
        <v>982</v>
      </c>
    </row>
    <row r="287" s="2" customFormat="1" ht="16.5" customHeight="1">
      <c r="A287" s="37"/>
      <c r="B287" s="38"/>
      <c r="C287" s="231" t="s">
        <v>983</v>
      </c>
      <c r="D287" s="231" t="s">
        <v>253</v>
      </c>
      <c r="E287" s="232" t="s">
        <v>984</v>
      </c>
      <c r="F287" s="233" t="s">
        <v>985</v>
      </c>
      <c r="G287" s="234" t="s">
        <v>344</v>
      </c>
      <c r="H287" s="235">
        <v>3</v>
      </c>
      <c r="I287" s="236"/>
      <c r="J287" s="237">
        <f>ROUND(I287*H287,2)</f>
        <v>0</v>
      </c>
      <c r="K287" s="238"/>
      <c r="L287" s="239"/>
      <c r="M287" s="240" t="s">
        <v>19</v>
      </c>
      <c r="N287" s="241" t="s">
        <v>43</v>
      </c>
      <c r="O287" s="83"/>
      <c r="P287" s="222">
        <f>O287*H287</f>
        <v>0</v>
      </c>
      <c r="Q287" s="222">
        <v>0.5</v>
      </c>
      <c r="R287" s="222">
        <f>Q287*H287</f>
        <v>1.5</v>
      </c>
      <c r="S287" s="222">
        <v>0</v>
      </c>
      <c r="T287" s="223">
        <f>S287*H287</f>
        <v>0</v>
      </c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R287" s="224" t="s">
        <v>178</v>
      </c>
      <c r="AT287" s="224" t="s">
        <v>253</v>
      </c>
      <c r="AU287" s="224" t="s">
        <v>81</v>
      </c>
      <c r="AY287" s="16" t="s">
        <v>139</v>
      </c>
      <c r="BE287" s="225">
        <f>IF(N287="základní",J287,0)</f>
        <v>0</v>
      </c>
      <c r="BF287" s="225">
        <f>IF(N287="snížená",J287,0)</f>
        <v>0</v>
      </c>
      <c r="BG287" s="225">
        <f>IF(N287="zákl. přenesená",J287,0)</f>
        <v>0</v>
      </c>
      <c r="BH287" s="225">
        <f>IF(N287="sníž. přenesená",J287,0)</f>
        <v>0</v>
      </c>
      <c r="BI287" s="225">
        <f>IF(N287="nulová",J287,0)</f>
        <v>0</v>
      </c>
      <c r="BJ287" s="16" t="s">
        <v>79</v>
      </c>
      <c r="BK287" s="225">
        <f>ROUND(I287*H287,2)</f>
        <v>0</v>
      </c>
      <c r="BL287" s="16" t="s">
        <v>145</v>
      </c>
      <c r="BM287" s="224" t="s">
        <v>986</v>
      </c>
    </row>
    <row r="288" s="2" customFormat="1" ht="16.5" customHeight="1">
      <c r="A288" s="37"/>
      <c r="B288" s="38"/>
      <c r="C288" s="231" t="s">
        <v>987</v>
      </c>
      <c r="D288" s="231" t="s">
        <v>253</v>
      </c>
      <c r="E288" s="232" t="s">
        <v>988</v>
      </c>
      <c r="F288" s="233" t="s">
        <v>989</v>
      </c>
      <c r="G288" s="234" t="s">
        <v>344</v>
      </c>
      <c r="H288" s="235">
        <v>2</v>
      </c>
      <c r="I288" s="236"/>
      <c r="J288" s="237">
        <f>ROUND(I288*H288,2)</f>
        <v>0</v>
      </c>
      <c r="K288" s="238"/>
      <c r="L288" s="239"/>
      <c r="M288" s="240" t="s">
        <v>19</v>
      </c>
      <c r="N288" s="241" t="s">
        <v>43</v>
      </c>
      <c r="O288" s="83"/>
      <c r="P288" s="222">
        <f>O288*H288</f>
        <v>0</v>
      </c>
      <c r="Q288" s="222">
        <v>0.254</v>
      </c>
      <c r="R288" s="222">
        <f>Q288*H288</f>
        <v>0.50800000000000001</v>
      </c>
      <c r="S288" s="222">
        <v>0</v>
      </c>
      <c r="T288" s="223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224" t="s">
        <v>178</v>
      </c>
      <c r="AT288" s="224" t="s">
        <v>253</v>
      </c>
      <c r="AU288" s="224" t="s">
        <v>81</v>
      </c>
      <c r="AY288" s="16" t="s">
        <v>139</v>
      </c>
      <c r="BE288" s="225">
        <f>IF(N288="základní",J288,0)</f>
        <v>0</v>
      </c>
      <c r="BF288" s="225">
        <f>IF(N288="snížená",J288,0)</f>
        <v>0</v>
      </c>
      <c r="BG288" s="225">
        <f>IF(N288="zákl. přenesená",J288,0)</f>
        <v>0</v>
      </c>
      <c r="BH288" s="225">
        <f>IF(N288="sníž. přenesená",J288,0)</f>
        <v>0</v>
      </c>
      <c r="BI288" s="225">
        <f>IF(N288="nulová",J288,0)</f>
        <v>0</v>
      </c>
      <c r="BJ288" s="16" t="s">
        <v>79</v>
      </c>
      <c r="BK288" s="225">
        <f>ROUND(I288*H288,2)</f>
        <v>0</v>
      </c>
      <c r="BL288" s="16" t="s">
        <v>145</v>
      </c>
      <c r="BM288" s="224" t="s">
        <v>990</v>
      </c>
    </row>
    <row r="289" s="2" customFormat="1" ht="16.5" customHeight="1">
      <c r="A289" s="37"/>
      <c r="B289" s="38"/>
      <c r="C289" s="231" t="s">
        <v>991</v>
      </c>
      <c r="D289" s="231" t="s">
        <v>253</v>
      </c>
      <c r="E289" s="232" t="s">
        <v>992</v>
      </c>
      <c r="F289" s="233" t="s">
        <v>993</v>
      </c>
      <c r="G289" s="234" t="s">
        <v>344</v>
      </c>
      <c r="H289" s="235">
        <v>2</v>
      </c>
      <c r="I289" s="236"/>
      <c r="J289" s="237">
        <f>ROUND(I289*H289,2)</f>
        <v>0</v>
      </c>
      <c r="K289" s="238"/>
      <c r="L289" s="239"/>
      <c r="M289" s="240" t="s">
        <v>19</v>
      </c>
      <c r="N289" s="241" t="s">
        <v>43</v>
      </c>
      <c r="O289" s="83"/>
      <c r="P289" s="222">
        <f>O289*H289</f>
        <v>0</v>
      </c>
      <c r="Q289" s="222">
        <v>0.068000000000000005</v>
      </c>
      <c r="R289" s="222">
        <f>Q289*H289</f>
        <v>0.13600000000000001</v>
      </c>
      <c r="S289" s="222">
        <v>0</v>
      </c>
      <c r="T289" s="223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224" t="s">
        <v>178</v>
      </c>
      <c r="AT289" s="224" t="s">
        <v>253</v>
      </c>
      <c r="AU289" s="224" t="s">
        <v>81</v>
      </c>
      <c r="AY289" s="16" t="s">
        <v>139</v>
      </c>
      <c r="BE289" s="225">
        <f>IF(N289="základní",J289,0)</f>
        <v>0</v>
      </c>
      <c r="BF289" s="225">
        <f>IF(N289="snížená",J289,0)</f>
        <v>0</v>
      </c>
      <c r="BG289" s="225">
        <f>IF(N289="zákl. přenesená",J289,0)</f>
        <v>0</v>
      </c>
      <c r="BH289" s="225">
        <f>IF(N289="sníž. přenesená",J289,0)</f>
        <v>0</v>
      </c>
      <c r="BI289" s="225">
        <f>IF(N289="nulová",J289,0)</f>
        <v>0</v>
      </c>
      <c r="BJ289" s="16" t="s">
        <v>79</v>
      </c>
      <c r="BK289" s="225">
        <f>ROUND(I289*H289,2)</f>
        <v>0</v>
      </c>
      <c r="BL289" s="16" t="s">
        <v>145</v>
      </c>
      <c r="BM289" s="224" t="s">
        <v>994</v>
      </c>
    </row>
    <row r="290" s="2" customFormat="1" ht="16.5" customHeight="1">
      <c r="A290" s="37"/>
      <c r="B290" s="38"/>
      <c r="C290" s="231" t="s">
        <v>995</v>
      </c>
      <c r="D290" s="231" t="s">
        <v>253</v>
      </c>
      <c r="E290" s="232" t="s">
        <v>996</v>
      </c>
      <c r="F290" s="233" t="s">
        <v>997</v>
      </c>
      <c r="G290" s="234" t="s">
        <v>344</v>
      </c>
      <c r="H290" s="235">
        <v>1</v>
      </c>
      <c r="I290" s="236"/>
      <c r="J290" s="237">
        <f>ROUND(I290*H290,2)</f>
        <v>0</v>
      </c>
      <c r="K290" s="238"/>
      <c r="L290" s="239"/>
      <c r="M290" s="240" t="s">
        <v>19</v>
      </c>
      <c r="N290" s="241" t="s">
        <v>43</v>
      </c>
      <c r="O290" s="83"/>
      <c r="P290" s="222">
        <f>O290*H290</f>
        <v>0</v>
      </c>
      <c r="Q290" s="222">
        <v>0.081000000000000003</v>
      </c>
      <c r="R290" s="222">
        <f>Q290*H290</f>
        <v>0.081000000000000003</v>
      </c>
      <c r="S290" s="222">
        <v>0</v>
      </c>
      <c r="T290" s="223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224" t="s">
        <v>178</v>
      </c>
      <c r="AT290" s="224" t="s">
        <v>253</v>
      </c>
      <c r="AU290" s="224" t="s">
        <v>81</v>
      </c>
      <c r="AY290" s="16" t="s">
        <v>139</v>
      </c>
      <c r="BE290" s="225">
        <f>IF(N290="základní",J290,0)</f>
        <v>0</v>
      </c>
      <c r="BF290" s="225">
        <f>IF(N290="snížená",J290,0)</f>
        <v>0</v>
      </c>
      <c r="BG290" s="225">
        <f>IF(N290="zákl. přenesená",J290,0)</f>
        <v>0</v>
      </c>
      <c r="BH290" s="225">
        <f>IF(N290="sníž. přenesená",J290,0)</f>
        <v>0</v>
      </c>
      <c r="BI290" s="225">
        <f>IF(N290="nulová",J290,0)</f>
        <v>0</v>
      </c>
      <c r="BJ290" s="16" t="s">
        <v>79</v>
      </c>
      <c r="BK290" s="225">
        <f>ROUND(I290*H290,2)</f>
        <v>0</v>
      </c>
      <c r="BL290" s="16" t="s">
        <v>145</v>
      </c>
      <c r="BM290" s="224" t="s">
        <v>998</v>
      </c>
    </row>
    <row r="291" s="2" customFormat="1" ht="16.5" customHeight="1">
      <c r="A291" s="37"/>
      <c r="B291" s="38"/>
      <c r="C291" s="231" t="s">
        <v>999</v>
      </c>
      <c r="D291" s="231" t="s">
        <v>253</v>
      </c>
      <c r="E291" s="232" t="s">
        <v>1000</v>
      </c>
      <c r="F291" s="233" t="s">
        <v>1001</v>
      </c>
      <c r="G291" s="234" t="s">
        <v>344</v>
      </c>
      <c r="H291" s="235">
        <v>1</v>
      </c>
      <c r="I291" s="236"/>
      <c r="J291" s="237">
        <f>ROUND(I291*H291,2)</f>
        <v>0</v>
      </c>
      <c r="K291" s="238"/>
      <c r="L291" s="239"/>
      <c r="M291" s="240" t="s">
        <v>19</v>
      </c>
      <c r="N291" s="241" t="s">
        <v>43</v>
      </c>
      <c r="O291" s="83"/>
      <c r="P291" s="222">
        <f>O291*H291</f>
        <v>0</v>
      </c>
      <c r="Q291" s="222">
        <v>0.028000000000000001</v>
      </c>
      <c r="R291" s="222">
        <f>Q291*H291</f>
        <v>0.028000000000000001</v>
      </c>
      <c r="S291" s="222">
        <v>0</v>
      </c>
      <c r="T291" s="223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224" t="s">
        <v>178</v>
      </c>
      <c r="AT291" s="224" t="s">
        <v>253</v>
      </c>
      <c r="AU291" s="224" t="s">
        <v>81</v>
      </c>
      <c r="AY291" s="16" t="s">
        <v>139</v>
      </c>
      <c r="BE291" s="225">
        <f>IF(N291="základní",J291,0)</f>
        <v>0</v>
      </c>
      <c r="BF291" s="225">
        <f>IF(N291="snížená",J291,0)</f>
        <v>0</v>
      </c>
      <c r="BG291" s="225">
        <f>IF(N291="zákl. přenesená",J291,0)</f>
        <v>0</v>
      </c>
      <c r="BH291" s="225">
        <f>IF(N291="sníž. přenesená",J291,0)</f>
        <v>0</v>
      </c>
      <c r="BI291" s="225">
        <f>IF(N291="nulová",J291,0)</f>
        <v>0</v>
      </c>
      <c r="BJ291" s="16" t="s">
        <v>79</v>
      </c>
      <c r="BK291" s="225">
        <f>ROUND(I291*H291,2)</f>
        <v>0</v>
      </c>
      <c r="BL291" s="16" t="s">
        <v>145</v>
      </c>
      <c r="BM291" s="224" t="s">
        <v>1002</v>
      </c>
    </row>
    <row r="292" s="2" customFormat="1" ht="16.5" customHeight="1">
      <c r="A292" s="37"/>
      <c r="B292" s="38"/>
      <c r="C292" s="231" t="s">
        <v>1003</v>
      </c>
      <c r="D292" s="231" t="s">
        <v>253</v>
      </c>
      <c r="E292" s="232" t="s">
        <v>1004</v>
      </c>
      <c r="F292" s="233" t="s">
        <v>1005</v>
      </c>
      <c r="G292" s="234" t="s">
        <v>344</v>
      </c>
      <c r="H292" s="235">
        <v>1</v>
      </c>
      <c r="I292" s="236"/>
      <c r="J292" s="237">
        <f>ROUND(I292*H292,2)</f>
        <v>0</v>
      </c>
      <c r="K292" s="238"/>
      <c r="L292" s="239"/>
      <c r="M292" s="240" t="s">
        <v>19</v>
      </c>
      <c r="N292" s="241" t="s">
        <v>43</v>
      </c>
      <c r="O292" s="83"/>
      <c r="P292" s="222">
        <f>O292*H292</f>
        <v>0</v>
      </c>
      <c r="Q292" s="222">
        <v>0.040000000000000001</v>
      </c>
      <c r="R292" s="222">
        <f>Q292*H292</f>
        <v>0.040000000000000001</v>
      </c>
      <c r="S292" s="222">
        <v>0</v>
      </c>
      <c r="T292" s="223">
        <f>S292*H292</f>
        <v>0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224" t="s">
        <v>178</v>
      </c>
      <c r="AT292" s="224" t="s">
        <v>253</v>
      </c>
      <c r="AU292" s="224" t="s">
        <v>81</v>
      </c>
      <c r="AY292" s="16" t="s">
        <v>139</v>
      </c>
      <c r="BE292" s="225">
        <f>IF(N292="základní",J292,0)</f>
        <v>0</v>
      </c>
      <c r="BF292" s="225">
        <f>IF(N292="snížená",J292,0)</f>
        <v>0</v>
      </c>
      <c r="BG292" s="225">
        <f>IF(N292="zákl. přenesená",J292,0)</f>
        <v>0</v>
      </c>
      <c r="BH292" s="225">
        <f>IF(N292="sníž. přenesená",J292,0)</f>
        <v>0</v>
      </c>
      <c r="BI292" s="225">
        <f>IF(N292="nulová",J292,0)</f>
        <v>0</v>
      </c>
      <c r="BJ292" s="16" t="s">
        <v>79</v>
      </c>
      <c r="BK292" s="225">
        <f>ROUND(I292*H292,2)</f>
        <v>0</v>
      </c>
      <c r="BL292" s="16" t="s">
        <v>145</v>
      </c>
      <c r="BM292" s="224" t="s">
        <v>1006</v>
      </c>
    </row>
    <row r="293" s="2" customFormat="1" ht="16.5" customHeight="1">
      <c r="A293" s="37"/>
      <c r="B293" s="38"/>
      <c r="C293" s="231" t="s">
        <v>1007</v>
      </c>
      <c r="D293" s="231" t="s">
        <v>253</v>
      </c>
      <c r="E293" s="232" t="s">
        <v>1008</v>
      </c>
      <c r="F293" s="233" t="s">
        <v>1009</v>
      </c>
      <c r="G293" s="234" t="s">
        <v>344</v>
      </c>
      <c r="H293" s="235">
        <v>1</v>
      </c>
      <c r="I293" s="236"/>
      <c r="J293" s="237">
        <f>ROUND(I293*H293,2)</f>
        <v>0</v>
      </c>
      <c r="K293" s="238"/>
      <c r="L293" s="239"/>
      <c r="M293" s="240" t="s">
        <v>19</v>
      </c>
      <c r="N293" s="241" t="s">
        <v>43</v>
      </c>
      <c r="O293" s="83"/>
      <c r="P293" s="222">
        <f>O293*H293</f>
        <v>0</v>
      </c>
      <c r="Q293" s="222">
        <v>0.050999999999999997</v>
      </c>
      <c r="R293" s="222">
        <f>Q293*H293</f>
        <v>0.050999999999999997</v>
      </c>
      <c r="S293" s="222">
        <v>0</v>
      </c>
      <c r="T293" s="223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224" t="s">
        <v>178</v>
      </c>
      <c r="AT293" s="224" t="s">
        <v>253</v>
      </c>
      <c r="AU293" s="224" t="s">
        <v>81</v>
      </c>
      <c r="AY293" s="16" t="s">
        <v>139</v>
      </c>
      <c r="BE293" s="225">
        <f>IF(N293="základní",J293,0)</f>
        <v>0</v>
      </c>
      <c r="BF293" s="225">
        <f>IF(N293="snížená",J293,0)</f>
        <v>0</v>
      </c>
      <c r="BG293" s="225">
        <f>IF(N293="zákl. přenesená",J293,0)</f>
        <v>0</v>
      </c>
      <c r="BH293" s="225">
        <f>IF(N293="sníž. přenesená",J293,0)</f>
        <v>0</v>
      </c>
      <c r="BI293" s="225">
        <f>IF(N293="nulová",J293,0)</f>
        <v>0</v>
      </c>
      <c r="BJ293" s="16" t="s">
        <v>79</v>
      </c>
      <c r="BK293" s="225">
        <f>ROUND(I293*H293,2)</f>
        <v>0</v>
      </c>
      <c r="BL293" s="16" t="s">
        <v>145</v>
      </c>
      <c r="BM293" s="224" t="s">
        <v>1010</v>
      </c>
    </row>
    <row r="294" s="2" customFormat="1" ht="16.5" customHeight="1">
      <c r="A294" s="37"/>
      <c r="B294" s="38"/>
      <c r="C294" s="231" t="s">
        <v>1011</v>
      </c>
      <c r="D294" s="231" t="s">
        <v>253</v>
      </c>
      <c r="E294" s="232" t="s">
        <v>1012</v>
      </c>
      <c r="F294" s="233" t="s">
        <v>1013</v>
      </c>
      <c r="G294" s="234" t="s">
        <v>344</v>
      </c>
      <c r="H294" s="235">
        <v>1</v>
      </c>
      <c r="I294" s="236"/>
      <c r="J294" s="237">
        <f>ROUND(I294*H294,2)</f>
        <v>0</v>
      </c>
      <c r="K294" s="238"/>
      <c r="L294" s="239"/>
      <c r="M294" s="240" t="s">
        <v>19</v>
      </c>
      <c r="N294" s="241" t="s">
        <v>43</v>
      </c>
      <c r="O294" s="83"/>
      <c r="P294" s="222">
        <f>O294*H294</f>
        <v>0</v>
      </c>
      <c r="Q294" s="222">
        <v>0.69999999999999996</v>
      </c>
      <c r="R294" s="222">
        <f>Q294*H294</f>
        <v>0.69999999999999996</v>
      </c>
      <c r="S294" s="222">
        <v>0</v>
      </c>
      <c r="T294" s="223">
        <f>S294*H294</f>
        <v>0</v>
      </c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R294" s="224" t="s">
        <v>178</v>
      </c>
      <c r="AT294" s="224" t="s">
        <v>253</v>
      </c>
      <c r="AU294" s="224" t="s">
        <v>81</v>
      </c>
      <c r="AY294" s="16" t="s">
        <v>139</v>
      </c>
      <c r="BE294" s="225">
        <f>IF(N294="základní",J294,0)</f>
        <v>0</v>
      </c>
      <c r="BF294" s="225">
        <f>IF(N294="snížená",J294,0)</f>
        <v>0</v>
      </c>
      <c r="BG294" s="225">
        <f>IF(N294="zákl. přenesená",J294,0)</f>
        <v>0</v>
      </c>
      <c r="BH294" s="225">
        <f>IF(N294="sníž. přenesená",J294,0)</f>
        <v>0</v>
      </c>
      <c r="BI294" s="225">
        <f>IF(N294="nulová",J294,0)</f>
        <v>0</v>
      </c>
      <c r="BJ294" s="16" t="s">
        <v>79</v>
      </c>
      <c r="BK294" s="225">
        <f>ROUND(I294*H294,2)</f>
        <v>0</v>
      </c>
      <c r="BL294" s="16" t="s">
        <v>145</v>
      </c>
      <c r="BM294" s="224" t="s">
        <v>1014</v>
      </c>
    </row>
    <row r="295" s="2" customFormat="1" ht="16.5" customHeight="1">
      <c r="A295" s="37"/>
      <c r="B295" s="38"/>
      <c r="C295" s="231" t="s">
        <v>1015</v>
      </c>
      <c r="D295" s="231" t="s">
        <v>253</v>
      </c>
      <c r="E295" s="232" t="s">
        <v>1016</v>
      </c>
      <c r="F295" s="233" t="s">
        <v>1017</v>
      </c>
      <c r="G295" s="234" t="s">
        <v>344</v>
      </c>
      <c r="H295" s="235">
        <v>3</v>
      </c>
      <c r="I295" s="236"/>
      <c r="J295" s="237">
        <f>ROUND(I295*H295,2)</f>
        <v>0</v>
      </c>
      <c r="K295" s="238"/>
      <c r="L295" s="239"/>
      <c r="M295" s="240" t="s">
        <v>19</v>
      </c>
      <c r="N295" s="241" t="s">
        <v>43</v>
      </c>
      <c r="O295" s="83"/>
      <c r="P295" s="222">
        <f>O295*H295</f>
        <v>0</v>
      </c>
      <c r="Q295" s="222">
        <v>0.44900000000000001</v>
      </c>
      <c r="R295" s="222">
        <f>Q295*H295</f>
        <v>1.347</v>
      </c>
      <c r="S295" s="222">
        <v>0</v>
      </c>
      <c r="T295" s="223">
        <f>S295*H295</f>
        <v>0</v>
      </c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R295" s="224" t="s">
        <v>178</v>
      </c>
      <c r="AT295" s="224" t="s">
        <v>253</v>
      </c>
      <c r="AU295" s="224" t="s">
        <v>81</v>
      </c>
      <c r="AY295" s="16" t="s">
        <v>139</v>
      </c>
      <c r="BE295" s="225">
        <f>IF(N295="základní",J295,0)</f>
        <v>0</v>
      </c>
      <c r="BF295" s="225">
        <f>IF(N295="snížená",J295,0)</f>
        <v>0</v>
      </c>
      <c r="BG295" s="225">
        <f>IF(N295="zákl. přenesená",J295,0)</f>
        <v>0</v>
      </c>
      <c r="BH295" s="225">
        <f>IF(N295="sníž. přenesená",J295,0)</f>
        <v>0</v>
      </c>
      <c r="BI295" s="225">
        <f>IF(N295="nulová",J295,0)</f>
        <v>0</v>
      </c>
      <c r="BJ295" s="16" t="s">
        <v>79</v>
      </c>
      <c r="BK295" s="225">
        <f>ROUND(I295*H295,2)</f>
        <v>0</v>
      </c>
      <c r="BL295" s="16" t="s">
        <v>145</v>
      </c>
      <c r="BM295" s="224" t="s">
        <v>1018</v>
      </c>
    </row>
    <row r="296" s="2" customFormat="1" ht="16.5" customHeight="1">
      <c r="A296" s="37"/>
      <c r="B296" s="38"/>
      <c r="C296" s="212" t="s">
        <v>1019</v>
      </c>
      <c r="D296" s="212" t="s">
        <v>141</v>
      </c>
      <c r="E296" s="213" t="s">
        <v>1020</v>
      </c>
      <c r="F296" s="214" t="s">
        <v>1021</v>
      </c>
      <c r="G296" s="215" t="s">
        <v>344</v>
      </c>
      <c r="H296" s="216">
        <v>5</v>
      </c>
      <c r="I296" s="217"/>
      <c r="J296" s="218">
        <f>ROUND(I296*H296,2)</f>
        <v>0</v>
      </c>
      <c r="K296" s="219"/>
      <c r="L296" s="43"/>
      <c r="M296" s="220" t="s">
        <v>19</v>
      </c>
      <c r="N296" s="221" t="s">
        <v>43</v>
      </c>
      <c r="O296" s="83"/>
      <c r="P296" s="222">
        <f>O296*H296</f>
        <v>0</v>
      </c>
      <c r="Q296" s="222">
        <v>0</v>
      </c>
      <c r="R296" s="222">
        <f>Q296*H296</f>
        <v>0</v>
      </c>
      <c r="S296" s="222">
        <v>0.14999999999999999</v>
      </c>
      <c r="T296" s="223">
        <f>S296*H296</f>
        <v>0.75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224" t="s">
        <v>145</v>
      </c>
      <c r="AT296" s="224" t="s">
        <v>141</v>
      </c>
      <c r="AU296" s="224" t="s">
        <v>81</v>
      </c>
      <c r="AY296" s="16" t="s">
        <v>139</v>
      </c>
      <c r="BE296" s="225">
        <f>IF(N296="základní",J296,0)</f>
        <v>0</v>
      </c>
      <c r="BF296" s="225">
        <f>IF(N296="snížená",J296,0)</f>
        <v>0</v>
      </c>
      <c r="BG296" s="225">
        <f>IF(N296="zákl. přenesená",J296,0)</f>
        <v>0</v>
      </c>
      <c r="BH296" s="225">
        <f>IF(N296="sníž. přenesená",J296,0)</f>
        <v>0</v>
      </c>
      <c r="BI296" s="225">
        <f>IF(N296="nulová",J296,0)</f>
        <v>0</v>
      </c>
      <c r="BJ296" s="16" t="s">
        <v>79</v>
      </c>
      <c r="BK296" s="225">
        <f>ROUND(I296*H296,2)</f>
        <v>0</v>
      </c>
      <c r="BL296" s="16" t="s">
        <v>145</v>
      </c>
      <c r="BM296" s="224" t="s">
        <v>1022</v>
      </c>
    </row>
    <row r="297" s="2" customFormat="1">
      <c r="A297" s="37"/>
      <c r="B297" s="38"/>
      <c r="C297" s="39"/>
      <c r="D297" s="226" t="s">
        <v>147</v>
      </c>
      <c r="E297" s="39"/>
      <c r="F297" s="227" t="s">
        <v>1023</v>
      </c>
      <c r="G297" s="39"/>
      <c r="H297" s="39"/>
      <c r="I297" s="228"/>
      <c r="J297" s="39"/>
      <c r="K297" s="39"/>
      <c r="L297" s="43"/>
      <c r="M297" s="229"/>
      <c r="N297" s="230"/>
      <c r="O297" s="83"/>
      <c r="P297" s="83"/>
      <c r="Q297" s="83"/>
      <c r="R297" s="83"/>
      <c r="S297" s="83"/>
      <c r="T297" s="84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T297" s="16" t="s">
        <v>147</v>
      </c>
      <c r="AU297" s="16" t="s">
        <v>81</v>
      </c>
    </row>
    <row r="298" s="2" customFormat="1" ht="21.75" customHeight="1">
      <c r="A298" s="37"/>
      <c r="B298" s="38"/>
      <c r="C298" s="212" t="s">
        <v>1024</v>
      </c>
      <c r="D298" s="212" t="s">
        <v>141</v>
      </c>
      <c r="E298" s="213" t="s">
        <v>1025</v>
      </c>
      <c r="F298" s="214" t="s">
        <v>1026</v>
      </c>
      <c r="G298" s="215" t="s">
        <v>344</v>
      </c>
      <c r="H298" s="216">
        <v>5</v>
      </c>
      <c r="I298" s="217"/>
      <c r="J298" s="218">
        <f>ROUND(I298*H298,2)</f>
        <v>0</v>
      </c>
      <c r="K298" s="219"/>
      <c r="L298" s="43"/>
      <c r="M298" s="220" t="s">
        <v>19</v>
      </c>
      <c r="N298" s="221" t="s">
        <v>43</v>
      </c>
      <c r="O298" s="83"/>
      <c r="P298" s="222">
        <f>O298*H298</f>
        <v>0</v>
      </c>
      <c r="Q298" s="222">
        <v>0.089999999999999997</v>
      </c>
      <c r="R298" s="222">
        <f>Q298*H298</f>
        <v>0.44999999999999996</v>
      </c>
      <c r="S298" s="222">
        <v>0</v>
      </c>
      <c r="T298" s="223">
        <f>S298*H298</f>
        <v>0</v>
      </c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R298" s="224" t="s">
        <v>145</v>
      </c>
      <c r="AT298" s="224" t="s">
        <v>141</v>
      </c>
      <c r="AU298" s="224" t="s">
        <v>81</v>
      </c>
      <c r="AY298" s="16" t="s">
        <v>139</v>
      </c>
      <c r="BE298" s="225">
        <f>IF(N298="základní",J298,0)</f>
        <v>0</v>
      </c>
      <c r="BF298" s="225">
        <f>IF(N298="snížená",J298,0)</f>
        <v>0</v>
      </c>
      <c r="BG298" s="225">
        <f>IF(N298="zákl. přenesená",J298,0)</f>
        <v>0</v>
      </c>
      <c r="BH298" s="225">
        <f>IF(N298="sníž. přenesená",J298,0)</f>
        <v>0</v>
      </c>
      <c r="BI298" s="225">
        <f>IF(N298="nulová",J298,0)</f>
        <v>0</v>
      </c>
      <c r="BJ298" s="16" t="s">
        <v>79</v>
      </c>
      <c r="BK298" s="225">
        <f>ROUND(I298*H298,2)</f>
        <v>0</v>
      </c>
      <c r="BL298" s="16" t="s">
        <v>145</v>
      </c>
      <c r="BM298" s="224" t="s">
        <v>1027</v>
      </c>
    </row>
    <row r="299" s="2" customFormat="1">
      <c r="A299" s="37"/>
      <c r="B299" s="38"/>
      <c r="C299" s="39"/>
      <c r="D299" s="226" t="s">
        <v>147</v>
      </c>
      <c r="E299" s="39"/>
      <c r="F299" s="227" t="s">
        <v>1028</v>
      </c>
      <c r="G299" s="39"/>
      <c r="H299" s="39"/>
      <c r="I299" s="228"/>
      <c r="J299" s="39"/>
      <c r="K299" s="39"/>
      <c r="L299" s="43"/>
      <c r="M299" s="229"/>
      <c r="N299" s="230"/>
      <c r="O299" s="83"/>
      <c r="P299" s="83"/>
      <c r="Q299" s="83"/>
      <c r="R299" s="83"/>
      <c r="S299" s="83"/>
      <c r="T299" s="84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T299" s="16" t="s">
        <v>147</v>
      </c>
      <c r="AU299" s="16" t="s">
        <v>81</v>
      </c>
    </row>
    <row r="300" s="2" customFormat="1" ht="16.5" customHeight="1">
      <c r="A300" s="37"/>
      <c r="B300" s="38"/>
      <c r="C300" s="231" t="s">
        <v>1029</v>
      </c>
      <c r="D300" s="231" t="s">
        <v>253</v>
      </c>
      <c r="E300" s="232" t="s">
        <v>1030</v>
      </c>
      <c r="F300" s="233" t="s">
        <v>1031</v>
      </c>
      <c r="G300" s="234" t="s">
        <v>344</v>
      </c>
      <c r="H300" s="235">
        <v>1</v>
      </c>
      <c r="I300" s="236"/>
      <c r="J300" s="237">
        <f>ROUND(I300*H300,2)</f>
        <v>0</v>
      </c>
      <c r="K300" s="238"/>
      <c r="L300" s="239"/>
      <c r="M300" s="240" t="s">
        <v>19</v>
      </c>
      <c r="N300" s="241" t="s">
        <v>43</v>
      </c>
      <c r="O300" s="83"/>
      <c r="P300" s="222">
        <f>O300*H300</f>
        <v>0</v>
      </c>
      <c r="Q300" s="222">
        <v>0.12</v>
      </c>
      <c r="R300" s="222">
        <f>Q300*H300</f>
        <v>0.12</v>
      </c>
      <c r="S300" s="222">
        <v>0</v>
      </c>
      <c r="T300" s="223">
        <f>S300*H300</f>
        <v>0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224" t="s">
        <v>178</v>
      </c>
      <c r="AT300" s="224" t="s">
        <v>253</v>
      </c>
      <c r="AU300" s="224" t="s">
        <v>81</v>
      </c>
      <c r="AY300" s="16" t="s">
        <v>139</v>
      </c>
      <c r="BE300" s="225">
        <f>IF(N300="základní",J300,0)</f>
        <v>0</v>
      </c>
      <c r="BF300" s="225">
        <f>IF(N300="snížená",J300,0)</f>
        <v>0</v>
      </c>
      <c r="BG300" s="225">
        <f>IF(N300="zákl. přenesená",J300,0)</f>
        <v>0</v>
      </c>
      <c r="BH300" s="225">
        <f>IF(N300="sníž. přenesená",J300,0)</f>
        <v>0</v>
      </c>
      <c r="BI300" s="225">
        <f>IF(N300="nulová",J300,0)</f>
        <v>0</v>
      </c>
      <c r="BJ300" s="16" t="s">
        <v>79</v>
      </c>
      <c r="BK300" s="225">
        <f>ROUND(I300*H300,2)</f>
        <v>0</v>
      </c>
      <c r="BL300" s="16" t="s">
        <v>145</v>
      </c>
      <c r="BM300" s="224" t="s">
        <v>1032</v>
      </c>
    </row>
    <row r="301" s="2" customFormat="1" ht="16.5" customHeight="1">
      <c r="A301" s="37"/>
      <c r="B301" s="38"/>
      <c r="C301" s="231" t="s">
        <v>1033</v>
      </c>
      <c r="D301" s="231" t="s">
        <v>253</v>
      </c>
      <c r="E301" s="232" t="s">
        <v>1034</v>
      </c>
      <c r="F301" s="233" t="s">
        <v>1035</v>
      </c>
      <c r="G301" s="234" t="s">
        <v>344</v>
      </c>
      <c r="H301" s="235">
        <v>4</v>
      </c>
      <c r="I301" s="236"/>
      <c r="J301" s="237">
        <f>ROUND(I301*H301,2)</f>
        <v>0</v>
      </c>
      <c r="K301" s="238"/>
      <c r="L301" s="239"/>
      <c r="M301" s="240" t="s">
        <v>19</v>
      </c>
      <c r="N301" s="241" t="s">
        <v>43</v>
      </c>
      <c r="O301" s="83"/>
      <c r="P301" s="222">
        <f>O301*H301</f>
        <v>0</v>
      </c>
      <c r="Q301" s="222">
        <v>0.075999999999999998</v>
      </c>
      <c r="R301" s="222">
        <f>Q301*H301</f>
        <v>0.30399999999999999</v>
      </c>
      <c r="S301" s="222">
        <v>0</v>
      </c>
      <c r="T301" s="223">
        <f>S301*H301</f>
        <v>0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R301" s="224" t="s">
        <v>178</v>
      </c>
      <c r="AT301" s="224" t="s">
        <v>253</v>
      </c>
      <c r="AU301" s="224" t="s">
        <v>81</v>
      </c>
      <c r="AY301" s="16" t="s">
        <v>139</v>
      </c>
      <c r="BE301" s="225">
        <f>IF(N301="základní",J301,0)</f>
        <v>0</v>
      </c>
      <c r="BF301" s="225">
        <f>IF(N301="snížená",J301,0)</f>
        <v>0</v>
      </c>
      <c r="BG301" s="225">
        <f>IF(N301="zákl. přenesená",J301,0)</f>
        <v>0</v>
      </c>
      <c r="BH301" s="225">
        <f>IF(N301="sníž. přenesená",J301,0)</f>
        <v>0</v>
      </c>
      <c r="BI301" s="225">
        <f>IF(N301="nulová",J301,0)</f>
        <v>0</v>
      </c>
      <c r="BJ301" s="16" t="s">
        <v>79</v>
      </c>
      <c r="BK301" s="225">
        <f>ROUND(I301*H301,2)</f>
        <v>0</v>
      </c>
      <c r="BL301" s="16" t="s">
        <v>145</v>
      </c>
      <c r="BM301" s="224" t="s">
        <v>1036</v>
      </c>
    </row>
    <row r="302" s="2" customFormat="1" ht="16.5" customHeight="1">
      <c r="A302" s="37"/>
      <c r="B302" s="38"/>
      <c r="C302" s="212" t="s">
        <v>1037</v>
      </c>
      <c r="D302" s="212" t="s">
        <v>141</v>
      </c>
      <c r="E302" s="213" t="s">
        <v>1038</v>
      </c>
      <c r="F302" s="214" t="s">
        <v>1039</v>
      </c>
      <c r="G302" s="215" t="s">
        <v>344</v>
      </c>
      <c r="H302" s="216">
        <v>1</v>
      </c>
      <c r="I302" s="217"/>
      <c r="J302" s="218">
        <f>ROUND(I302*H302,2)</f>
        <v>0</v>
      </c>
      <c r="K302" s="219"/>
      <c r="L302" s="43"/>
      <c r="M302" s="220" t="s">
        <v>19</v>
      </c>
      <c r="N302" s="221" t="s">
        <v>43</v>
      </c>
      <c r="O302" s="83"/>
      <c r="P302" s="222">
        <f>O302*H302</f>
        <v>0</v>
      </c>
      <c r="Q302" s="222">
        <v>0</v>
      </c>
      <c r="R302" s="222">
        <f>Q302*H302</f>
        <v>0</v>
      </c>
      <c r="S302" s="222">
        <v>0</v>
      </c>
      <c r="T302" s="223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224" t="s">
        <v>145</v>
      </c>
      <c r="AT302" s="224" t="s">
        <v>141</v>
      </c>
      <c r="AU302" s="224" t="s">
        <v>81</v>
      </c>
      <c r="AY302" s="16" t="s">
        <v>139</v>
      </c>
      <c r="BE302" s="225">
        <f>IF(N302="základní",J302,0)</f>
        <v>0</v>
      </c>
      <c r="BF302" s="225">
        <f>IF(N302="snížená",J302,0)</f>
        <v>0</v>
      </c>
      <c r="BG302" s="225">
        <f>IF(N302="zákl. přenesená",J302,0)</f>
        <v>0</v>
      </c>
      <c r="BH302" s="225">
        <f>IF(N302="sníž. přenesená",J302,0)</f>
        <v>0</v>
      </c>
      <c r="BI302" s="225">
        <f>IF(N302="nulová",J302,0)</f>
        <v>0</v>
      </c>
      <c r="BJ302" s="16" t="s">
        <v>79</v>
      </c>
      <c r="BK302" s="225">
        <f>ROUND(I302*H302,2)</f>
        <v>0</v>
      </c>
      <c r="BL302" s="16" t="s">
        <v>145</v>
      </c>
      <c r="BM302" s="224" t="s">
        <v>1040</v>
      </c>
    </row>
    <row r="303" s="2" customFormat="1" ht="24.15" customHeight="1">
      <c r="A303" s="37"/>
      <c r="B303" s="38"/>
      <c r="C303" s="212" t="s">
        <v>1041</v>
      </c>
      <c r="D303" s="212" t="s">
        <v>141</v>
      </c>
      <c r="E303" s="213" t="s">
        <v>1042</v>
      </c>
      <c r="F303" s="214" t="s">
        <v>1043</v>
      </c>
      <c r="G303" s="215" t="s">
        <v>151</v>
      </c>
      <c r="H303" s="216">
        <v>16.449000000000002</v>
      </c>
      <c r="I303" s="217"/>
      <c r="J303" s="218">
        <f>ROUND(I303*H303,2)</f>
        <v>0</v>
      </c>
      <c r="K303" s="219"/>
      <c r="L303" s="43"/>
      <c r="M303" s="220" t="s">
        <v>19</v>
      </c>
      <c r="N303" s="221" t="s">
        <v>43</v>
      </c>
      <c r="O303" s="83"/>
      <c r="P303" s="222">
        <f>O303*H303</f>
        <v>0</v>
      </c>
      <c r="Q303" s="222">
        <v>1.5298499999999999</v>
      </c>
      <c r="R303" s="222">
        <f>Q303*H303</f>
        <v>25.164502650000003</v>
      </c>
      <c r="S303" s="222">
        <v>0</v>
      </c>
      <c r="T303" s="223">
        <f>S303*H303</f>
        <v>0</v>
      </c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R303" s="224" t="s">
        <v>145</v>
      </c>
      <c r="AT303" s="224" t="s">
        <v>141</v>
      </c>
      <c r="AU303" s="224" t="s">
        <v>81</v>
      </c>
      <c r="AY303" s="16" t="s">
        <v>139</v>
      </c>
      <c r="BE303" s="225">
        <f>IF(N303="základní",J303,0)</f>
        <v>0</v>
      </c>
      <c r="BF303" s="225">
        <f>IF(N303="snížená",J303,0)</f>
        <v>0</v>
      </c>
      <c r="BG303" s="225">
        <f>IF(N303="zákl. přenesená",J303,0)</f>
        <v>0</v>
      </c>
      <c r="BH303" s="225">
        <f>IF(N303="sníž. přenesená",J303,0)</f>
        <v>0</v>
      </c>
      <c r="BI303" s="225">
        <f>IF(N303="nulová",J303,0)</f>
        <v>0</v>
      </c>
      <c r="BJ303" s="16" t="s">
        <v>79</v>
      </c>
      <c r="BK303" s="225">
        <f>ROUND(I303*H303,2)</f>
        <v>0</v>
      </c>
      <c r="BL303" s="16" t="s">
        <v>145</v>
      </c>
      <c r="BM303" s="224" t="s">
        <v>1044</v>
      </c>
    </row>
    <row r="304" s="2" customFormat="1">
      <c r="A304" s="37"/>
      <c r="B304" s="38"/>
      <c r="C304" s="39"/>
      <c r="D304" s="226" t="s">
        <v>147</v>
      </c>
      <c r="E304" s="39"/>
      <c r="F304" s="227" t="s">
        <v>1045</v>
      </c>
      <c r="G304" s="39"/>
      <c r="H304" s="39"/>
      <c r="I304" s="228"/>
      <c r="J304" s="39"/>
      <c r="K304" s="39"/>
      <c r="L304" s="43"/>
      <c r="M304" s="229"/>
      <c r="N304" s="230"/>
      <c r="O304" s="83"/>
      <c r="P304" s="83"/>
      <c r="Q304" s="83"/>
      <c r="R304" s="83"/>
      <c r="S304" s="83"/>
      <c r="T304" s="84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T304" s="16" t="s">
        <v>147</v>
      </c>
      <c r="AU304" s="16" t="s">
        <v>81</v>
      </c>
    </row>
    <row r="305" s="12" customFormat="1" ht="22.8" customHeight="1">
      <c r="A305" s="12"/>
      <c r="B305" s="196"/>
      <c r="C305" s="197"/>
      <c r="D305" s="198" t="s">
        <v>71</v>
      </c>
      <c r="E305" s="210" t="s">
        <v>183</v>
      </c>
      <c r="F305" s="210" t="s">
        <v>319</v>
      </c>
      <c r="G305" s="197"/>
      <c r="H305" s="197"/>
      <c r="I305" s="200"/>
      <c r="J305" s="211">
        <f>BK305</f>
        <v>0</v>
      </c>
      <c r="K305" s="197"/>
      <c r="L305" s="202"/>
      <c r="M305" s="203"/>
      <c r="N305" s="204"/>
      <c r="O305" s="204"/>
      <c r="P305" s="205">
        <f>SUM(P306:P315)</f>
        <v>0</v>
      </c>
      <c r="Q305" s="204"/>
      <c r="R305" s="205">
        <f>SUM(R306:R315)</f>
        <v>2.153</v>
      </c>
      <c r="S305" s="204"/>
      <c r="T305" s="206">
        <f>SUM(T306:T315)</f>
        <v>0.20999999999999999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207" t="s">
        <v>79</v>
      </c>
      <c r="AT305" s="208" t="s">
        <v>71</v>
      </c>
      <c r="AU305" s="208" t="s">
        <v>79</v>
      </c>
      <c r="AY305" s="207" t="s">
        <v>139</v>
      </c>
      <c r="BK305" s="209">
        <f>SUM(BK306:BK315)</f>
        <v>0</v>
      </c>
    </row>
    <row r="306" s="2" customFormat="1" ht="21.75" customHeight="1">
      <c r="A306" s="37"/>
      <c r="B306" s="38"/>
      <c r="C306" s="212" t="s">
        <v>1046</v>
      </c>
      <c r="D306" s="212" t="s">
        <v>141</v>
      </c>
      <c r="E306" s="213" t="s">
        <v>1047</v>
      </c>
      <c r="F306" s="214" t="s">
        <v>1048</v>
      </c>
      <c r="G306" s="215" t="s">
        <v>323</v>
      </c>
      <c r="H306" s="216">
        <v>152</v>
      </c>
      <c r="I306" s="217"/>
      <c r="J306" s="218">
        <f>ROUND(I306*H306,2)</f>
        <v>0</v>
      </c>
      <c r="K306" s="219"/>
      <c r="L306" s="43"/>
      <c r="M306" s="220" t="s">
        <v>19</v>
      </c>
      <c r="N306" s="221" t="s">
        <v>43</v>
      </c>
      <c r="O306" s="83"/>
      <c r="P306" s="222">
        <f>O306*H306</f>
        <v>0</v>
      </c>
      <c r="Q306" s="222">
        <v>0</v>
      </c>
      <c r="R306" s="222">
        <f>Q306*H306</f>
        <v>0</v>
      </c>
      <c r="S306" s="222">
        <v>0</v>
      </c>
      <c r="T306" s="223">
        <f>S306*H306</f>
        <v>0</v>
      </c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R306" s="224" t="s">
        <v>145</v>
      </c>
      <c r="AT306" s="224" t="s">
        <v>141</v>
      </c>
      <c r="AU306" s="224" t="s">
        <v>81</v>
      </c>
      <c r="AY306" s="16" t="s">
        <v>139</v>
      </c>
      <c r="BE306" s="225">
        <f>IF(N306="základní",J306,0)</f>
        <v>0</v>
      </c>
      <c r="BF306" s="225">
        <f>IF(N306="snížená",J306,0)</f>
        <v>0</v>
      </c>
      <c r="BG306" s="225">
        <f>IF(N306="zákl. přenesená",J306,0)</f>
        <v>0</v>
      </c>
      <c r="BH306" s="225">
        <f>IF(N306="sníž. přenesená",J306,0)</f>
        <v>0</v>
      </c>
      <c r="BI306" s="225">
        <f>IF(N306="nulová",J306,0)</f>
        <v>0</v>
      </c>
      <c r="BJ306" s="16" t="s">
        <v>79</v>
      </c>
      <c r="BK306" s="225">
        <f>ROUND(I306*H306,2)</f>
        <v>0</v>
      </c>
      <c r="BL306" s="16" t="s">
        <v>145</v>
      </c>
      <c r="BM306" s="224" t="s">
        <v>1049</v>
      </c>
    </row>
    <row r="307" s="2" customFormat="1">
      <c r="A307" s="37"/>
      <c r="B307" s="38"/>
      <c r="C307" s="39"/>
      <c r="D307" s="226" t="s">
        <v>147</v>
      </c>
      <c r="E307" s="39"/>
      <c r="F307" s="227" t="s">
        <v>1050</v>
      </c>
      <c r="G307" s="39"/>
      <c r="H307" s="39"/>
      <c r="I307" s="228"/>
      <c r="J307" s="39"/>
      <c r="K307" s="39"/>
      <c r="L307" s="43"/>
      <c r="M307" s="229"/>
      <c r="N307" s="230"/>
      <c r="O307" s="83"/>
      <c r="P307" s="83"/>
      <c r="Q307" s="83"/>
      <c r="R307" s="83"/>
      <c r="S307" s="83"/>
      <c r="T307" s="84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T307" s="16" t="s">
        <v>147</v>
      </c>
      <c r="AU307" s="16" t="s">
        <v>81</v>
      </c>
    </row>
    <row r="308" s="2" customFormat="1" ht="24.15" customHeight="1">
      <c r="A308" s="37"/>
      <c r="B308" s="38"/>
      <c r="C308" s="212" t="s">
        <v>1051</v>
      </c>
      <c r="D308" s="212" t="s">
        <v>141</v>
      </c>
      <c r="E308" s="213" t="s">
        <v>1052</v>
      </c>
      <c r="F308" s="214" t="s">
        <v>1053</v>
      </c>
      <c r="G308" s="215" t="s">
        <v>323</v>
      </c>
      <c r="H308" s="216">
        <v>152</v>
      </c>
      <c r="I308" s="217"/>
      <c r="J308" s="218">
        <f>ROUND(I308*H308,2)</f>
        <v>0</v>
      </c>
      <c r="K308" s="219"/>
      <c r="L308" s="43"/>
      <c r="M308" s="220" t="s">
        <v>19</v>
      </c>
      <c r="N308" s="221" t="s">
        <v>43</v>
      </c>
      <c r="O308" s="83"/>
      <c r="P308" s="222">
        <f>O308*H308</f>
        <v>0</v>
      </c>
      <c r="Q308" s="222">
        <v>0.00027999999999999998</v>
      </c>
      <c r="R308" s="222">
        <f>Q308*H308</f>
        <v>0.042559999999999994</v>
      </c>
      <c r="S308" s="222">
        <v>0</v>
      </c>
      <c r="T308" s="223">
        <f>S308*H308</f>
        <v>0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224" t="s">
        <v>145</v>
      </c>
      <c r="AT308" s="224" t="s">
        <v>141</v>
      </c>
      <c r="AU308" s="224" t="s">
        <v>81</v>
      </c>
      <c r="AY308" s="16" t="s">
        <v>139</v>
      </c>
      <c r="BE308" s="225">
        <f>IF(N308="základní",J308,0)</f>
        <v>0</v>
      </c>
      <c r="BF308" s="225">
        <f>IF(N308="snížená",J308,0)</f>
        <v>0</v>
      </c>
      <c r="BG308" s="225">
        <f>IF(N308="zákl. přenesená",J308,0)</f>
        <v>0</v>
      </c>
      <c r="BH308" s="225">
        <f>IF(N308="sníž. přenesená",J308,0)</f>
        <v>0</v>
      </c>
      <c r="BI308" s="225">
        <f>IF(N308="nulová",J308,0)</f>
        <v>0</v>
      </c>
      <c r="BJ308" s="16" t="s">
        <v>79</v>
      </c>
      <c r="BK308" s="225">
        <f>ROUND(I308*H308,2)</f>
        <v>0</v>
      </c>
      <c r="BL308" s="16" t="s">
        <v>145</v>
      </c>
      <c r="BM308" s="224" t="s">
        <v>1054</v>
      </c>
    </row>
    <row r="309" s="2" customFormat="1">
      <c r="A309" s="37"/>
      <c r="B309" s="38"/>
      <c r="C309" s="39"/>
      <c r="D309" s="226" t="s">
        <v>147</v>
      </c>
      <c r="E309" s="39"/>
      <c r="F309" s="227" t="s">
        <v>1055</v>
      </c>
      <c r="G309" s="39"/>
      <c r="H309" s="39"/>
      <c r="I309" s="228"/>
      <c r="J309" s="39"/>
      <c r="K309" s="39"/>
      <c r="L309" s="43"/>
      <c r="M309" s="229"/>
      <c r="N309" s="230"/>
      <c r="O309" s="83"/>
      <c r="P309" s="83"/>
      <c r="Q309" s="83"/>
      <c r="R309" s="83"/>
      <c r="S309" s="83"/>
      <c r="T309" s="84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T309" s="16" t="s">
        <v>147</v>
      </c>
      <c r="AU309" s="16" t="s">
        <v>81</v>
      </c>
    </row>
    <row r="310" s="2" customFormat="1" ht="16.5" customHeight="1">
      <c r="A310" s="37"/>
      <c r="B310" s="38"/>
      <c r="C310" s="212" t="s">
        <v>1056</v>
      </c>
      <c r="D310" s="212" t="s">
        <v>141</v>
      </c>
      <c r="E310" s="213" t="s">
        <v>1057</v>
      </c>
      <c r="F310" s="214" t="s">
        <v>1058</v>
      </c>
      <c r="G310" s="215" t="s">
        <v>144</v>
      </c>
      <c r="H310" s="216">
        <v>152</v>
      </c>
      <c r="I310" s="217"/>
      <c r="J310" s="218">
        <f>ROUND(I310*H310,2)</f>
        <v>0</v>
      </c>
      <c r="K310" s="219"/>
      <c r="L310" s="43"/>
      <c r="M310" s="220" t="s">
        <v>19</v>
      </c>
      <c r="N310" s="221" t="s">
        <v>43</v>
      </c>
      <c r="O310" s="83"/>
      <c r="P310" s="222">
        <f>O310*H310</f>
        <v>0</v>
      </c>
      <c r="Q310" s="222">
        <v>0.013860000000000001</v>
      </c>
      <c r="R310" s="222">
        <f>Q310*H310</f>
        <v>2.1067200000000001</v>
      </c>
      <c r="S310" s="222">
        <v>0</v>
      </c>
      <c r="T310" s="223">
        <f>S310*H310</f>
        <v>0</v>
      </c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R310" s="224" t="s">
        <v>145</v>
      </c>
      <c r="AT310" s="224" t="s">
        <v>141</v>
      </c>
      <c r="AU310" s="224" t="s">
        <v>81</v>
      </c>
      <c r="AY310" s="16" t="s">
        <v>139</v>
      </c>
      <c r="BE310" s="225">
        <f>IF(N310="základní",J310,0)</f>
        <v>0</v>
      </c>
      <c r="BF310" s="225">
        <f>IF(N310="snížená",J310,0)</f>
        <v>0</v>
      </c>
      <c r="BG310" s="225">
        <f>IF(N310="zákl. přenesená",J310,0)</f>
        <v>0</v>
      </c>
      <c r="BH310" s="225">
        <f>IF(N310="sníž. přenesená",J310,0)</f>
        <v>0</v>
      </c>
      <c r="BI310" s="225">
        <f>IF(N310="nulová",J310,0)</f>
        <v>0</v>
      </c>
      <c r="BJ310" s="16" t="s">
        <v>79</v>
      </c>
      <c r="BK310" s="225">
        <f>ROUND(I310*H310,2)</f>
        <v>0</v>
      </c>
      <c r="BL310" s="16" t="s">
        <v>145</v>
      </c>
      <c r="BM310" s="224" t="s">
        <v>1059</v>
      </c>
    </row>
    <row r="311" s="2" customFormat="1">
      <c r="A311" s="37"/>
      <c r="B311" s="38"/>
      <c r="C311" s="39"/>
      <c r="D311" s="226" t="s">
        <v>147</v>
      </c>
      <c r="E311" s="39"/>
      <c r="F311" s="227" t="s">
        <v>1060</v>
      </c>
      <c r="G311" s="39"/>
      <c r="H311" s="39"/>
      <c r="I311" s="228"/>
      <c r="J311" s="39"/>
      <c r="K311" s="39"/>
      <c r="L311" s="43"/>
      <c r="M311" s="229"/>
      <c r="N311" s="230"/>
      <c r="O311" s="83"/>
      <c r="P311" s="83"/>
      <c r="Q311" s="83"/>
      <c r="R311" s="83"/>
      <c r="S311" s="83"/>
      <c r="T311" s="84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T311" s="16" t="s">
        <v>147</v>
      </c>
      <c r="AU311" s="16" t="s">
        <v>81</v>
      </c>
    </row>
    <row r="312" s="2" customFormat="1" ht="16.5" customHeight="1">
      <c r="A312" s="37"/>
      <c r="B312" s="38"/>
      <c r="C312" s="212" t="s">
        <v>1061</v>
      </c>
      <c r="D312" s="212" t="s">
        <v>141</v>
      </c>
      <c r="E312" s="213" t="s">
        <v>1062</v>
      </c>
      <c r="F312" s="214" t="s">
        <v>1063</v>
      </c>
      <c r="G312" s="215" t="s">
        <v>323</v>
      </c>
      <c r="H312" s="216">
        <v>152</v>
      </c>
      <c r="I312" s="217"/>
      <c r="J312" s="218">
        <f>ROUND(I312*H312,2)</f>
        <v>0</v>
      </c>
      <c r="K312" s="219"/>
      <c r="L312" s="43"/>
      <c r="M312" s="220" t="s">
        <v>19</v>
      </c>
      <c r="N312" s="221" t="s">
        <v>43</v>
      </c>
      <c r="O312" s="83"/>
      <c r="P312" s="222">
        <f>O312*H312</f>
        <v>0</v>
      </c>
      <c r="Q312" s="222">
        <v>0</v>
      </c>
      <c r="R312" s="222">
        <f>Q312*H312</f>
        <v>0</v>
      </c>
      <c r="S312" s="222">
        <v>0</v>
      </c>
      <c r="T312" s="223">
        <f>S312*H312</f>
        <v>0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224" t="s">
        <v>145</v>
      </c>
      <c r="AT312" s="224" t="s">
        <v>141</v>
      </c>
      <c r="AU312" s="224" t="s">
        <v>81</v>
      </c>
      <c r="AY312" s="16" t="s">
        <v>139</v>
      </c>
      <c r="BE312" s="225">
        <f>IF(N312="základní",J312,0)</f>
        <v>0</v>
      </c>
      <c r="BF312" s="225">
        <f>IF(N312="snížená",J312,0)</f>
        <v>0</v>
      </c>
      <c r="BG312" s="225">
        <f>IF(N312="zákl. přenesená",J312,0)</f>
        <v>0</v>
      </c>
      <c r="BH312" s="225">
        <f>IF(N312="sníž. přenesená",J312,0)</f>
        <v>0</v>
      </c>
      <c r="BI312" s="225">
        <f>IF(N312="nulová",J312,0)</f>
        <v>0</v>
      </c>
      <c r="BJ312" s="16" t="s">
        <v>79</v>
      </c>
      <c r="BK312" s="225">
        <f>ROUND(I312*H312,2)</f>
        <v>0</v>
      </c>
      <c r="BL312" s="16" t="s">
        <v>145</v>
      </c>
      <c r="BM312" s="224" t="s">
        <v>1064</v>
      </c>
    </row>
    <row r="313" s="2" customFormat="1">
      <c r="A313" s="37"/>
      <c r="B313" s="38"/>
      <c r="C313" s="39"/>
      <c r="D313" s="226" t="s">
        <v>147</v>
      </c>
      <c r="E313" s="39"/>
      <c r="F313" s="227" t="s">
        <v>1065</v>
      </c>
      <c r="G313" s="39"/>
      <c r="H313" s="39"/>
      <c r="I313" s="228"/>
      <c r="J313" s="39"/>
      <c r="K313" s="39"/>
      <c r="L313" s="43"/>
      <c r="M313" s="229"/>
      <c r="N313" s="230"/>
      <c r="O313" s="83"/>
      <c r="P313" s="83"/>
      <c r="Q313" s="83"/>
      <c r="R313" s="83"/>
      <c r="S313" s="83"/>
      <c r="T313" s="84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T313" s="16" t="s">
        <v>147</v>
      </c>
      <c r="AU313" s="16" t="s">
        <v>81</v>
      </c>
    </row>
    <row r="314" s="2" customFormat="1" ht="24.15" customHeight="1">
      <c r="A314" s="37"/>
      <c r="B314" s="38"/>
      <c r="C314" s="212" t="s">
        <v>1066</v>
      </c>
      <c r="D314" s="212" t="s">
        <v>141</v>
      </c>
      <c r="E314" s="213" t="s">
        <v>1067</v>
      </c>
      <c r="F314" s="214" t="s">
        <v>1068</v>
      </c>
      <c r="G314" s="215" t="s">
        <v>323</v>
      </c>
      <c r="H314" s="216">
        <v>0.59999999999999998</v>
      </c>
      <c r="I314" s="217"/>
      <c r="J314" s="218">
        <f>ROUND(I314*H314,2)</f>
        <v>0</v>
      </c>
      <c r="K314" s="219"/>
      <c r="L314" s="43"/>
      <c r="M314" s="220" t="s">
        <v>19</v>
      </c>
      <c r="N314" s="221" t="s">
        <v>43</v>
      </c>
      <c r="O314" s="83"/>
      <c r="P314" s="222">
        <f>O314*H314</f>
        <v>0</v>
      </c>
      <c r="Q314" s="222">
        <v>0.0061999999999999998</v>
      </c>
      <c r="R314" s="222">
        <f>Q314*H314</f>
        <v>0.0037199999999999998</v>
      </c>
      <c r="S314" s="222">
        <v>0.34999999999999998</v>
      </c>
      <c r="T314" s="223">
        <f>S314*H314</f>
        <v>0.20999999999999999</v>
      </c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R314" s="224" t="s">
        <v>145</v>
      </c>
      <c r="AT314" s="224" t="s">
        <v>141</v>
      </c>
      <c r="AU314" s="224" t="s">
        <v>81</v>
      </c>
      <c r="AY314" s="16" t="s">
        <v>139</v>
      </c>
      <c r="BE314" s="225">
        <f>IF(N314="základní",J314,0)</f>
        <v>0</v>
      </c>
      <c r="BF314" s="225">
        <f>IF(N314="snížená",J314,0)</f>
        <v>0</v>
      </c>
      <c r="BG314" s="225">
        <f>IF(N314="zákl. přenesená",J314,0)</f>
        <v>0</v>
      </c>
      <c r="BH314" s="225">
        <f>IF(N314="sníž. přenesená",J314,0)</f>
        <v>0</v>
      </c>
      <c r="BI314" s="225">
        <f>IF(N314="nulová",J314,0)</f>
        <v>0</v>
      </c>
      <c r="BJ314" s="16" t="s">
        <v>79</v>
      </c>
      <c r="BK314" s="225">
        <f>ROUND(I314*H314,2)</f>
        <v>0</v>
      </c>
      <c r="BL314" s="16" t="s">
        <v>145</v>
      </c>
      <c r="BM314" s="224" t="s">
        <v>1069</v>
      </c>
    </row>
    <row r="315" s="2" customFormat="1">
      <c r="A315" s="37"/>
      <c r="B315" s="38"/>
      <c r="C315" s="39"/>
      <c r="D315" s="226" t="s">
        <v>147</v>
      </c>
      <c r="E315" s="39"/>
      <c r="F315" s="227" t="s">
        <v>1070</v>
      </c>
      <c r="G315" s="39"/>
      <c r="H315" s="39"/>
      <c r="I315" s="228"/>
      <c r="J315" s="39"/>
      <c r="K315" s="39"/>
      <c r="L315" s="43"/>
      <c r="M315" s="229"/>
      <c r="N315" s="230"/>
      <c r="O315" s="83"/>
      <c r="P315" s="83"/>
      <c r="Q315" s="83"/>
      <c r="R315" s="83"/>
      <c r="S315" s="83"/>
      <c r="T315" s="84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T315" s="16" t="s">
        <v>147</v>
      </c>
      <c r="AU315" s="16" t="s">
        <v>81</v>
      </c>
    </row>
    <row r="316" s="12" customFormat="1" ht="22.8" customHeight="1">
      <c r="A316" s="12"/>
      <c r="B316" s="196"/>
      <c r="C316" s="197"/>
      <c r="D316" s="198" t="s">
        <v>71</v>
      </c>
      <c r="E316" s="210" t="s">
        <v>538</v>
      </c>
      <c r="F316" s="210" t="s">
        <v>539</v>
      </c>
      <c r="G316" s="197"/>
      <c r="H316" s="197"/>
      <c r="I316" s="200"/>
      <c r="J316" s="211">
        <f>BK316</f>
        <v>0</v>
      </c>
      <c r="K316" s="197"/>
      <c r="L316" s="202"/>
      <c r="M316" s="203"/>
      <c r="N316" s="204"/>
      <c r="O316" s="204"/>
      <c r="P316" s="205">
        <f>SUM(P317:P328)</f>
        <v>0</v>
      </c>
      <c r="Q316" s="204"/>
      <c r="R316" s="205">
        <f>SUM(R317:R328)</f>
        <v>0</v>
      </c>
      <c r="S316" s="204"/>
      <c r="T316" s="206">
        <f>SUM(T317:T328)</f>
        <v>0</v>
      </c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R316" s="207" t="s">
        <v>79</v>
      </c>
      <c r="AT316" s="208" t="s">
        <v>71</v>
      </c>
      <c r="AU316" s="208" t="s">
        <v>79</v>
      </c>
      <c r="AY316" s="207" t="s">
        <v>139</v>
      </c>
      <c r="BK316" s="209">
        <f>SUM(BK317:BK328)</f>
        <v>0</v>
      </c>
    </row>
    <row r="317" s="2" customFormat="1" ht="21.75" customHeight="1">
      <c r="A317" s="37"/>
      <c r="B317" s="38"/>
      <c r="C317" s="212" t="s">
        <v>1071</v>
      </c>
      <c r="D317" s="212" t="s">
        <v>141</v>
      </c>
      <c r="E317" s="213" t="s">
        <v>544</v>
      </c>
      <c r="F317" s="214" t="s">
        <v>545</v>
      </c>
      <c r="G317" s="215" t="s">
        <v>225</v>
      </c>
      <c r="H317" s="216">
        <v>244.76499999999999</v>
      </c>
      <c r="I317" s="217"/>
      <c r="J317" s="218">
        <f>ROUND(I317*H317,2)</f>
        <v>0</v>
      </c>
      <c r="K317" s="219"/>
      <c r="L317" s="43"/>
      <c r="M317" s="220" t="s">
        <v>19</v>
      </c>
      <c r="N317" s="221" t="s">
        <v>43</v>
      </c>
      <c r="O317" s="83"/>
      <c r="P317" s="222">
        <f>O317*H317</f>
        <v>0</v>
      </c>
      <c r="Q317" s="222">
        <v>0</v>
      </c>
      <c r="R317" s="222">
        <f>Q317*H317</f>
        <v>0</v>
      </c>
      <c r="S317" s="222">
        <v>0</v>
      </c>
      <c r="T317" s="223">
        <f>S317*H317</f>
        <v>0</v>
      </c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R317" s="224" t="s">
        <v>145</v>
      </c>
      <c r="AT317" s="224" t="s">
        <v>141</v>
      </c>
      <c r="AU317" s="224" t="s">
        <v>81</v>
      </c>
      <c r="AY317" s="16" t="s">
        <v>139</v>
      </c>
      <c r="BE317" s="225">
        <f>IF(N317="základní",J317,0)</f>
        <v>0</v>
      </c>
      <c r="BF317" s="225">
        <f>IF(N317="snížená",J317,0)</f>
        <v>0</v>
      </c>
      <c r="BG317" s="225">
        <f>IF(N317="zákl. přenesená",J317,0)</f>
        <v>0</v>
      </c>
      <c r="BH317" s="225">
        <f>IF(N317="sníž. přenesená",J317,0)</f>
        <v>0</v>
      </c>
      <c r="BI317" s="225">
        <f>IF(N317="nulová",J317,0)</f>
        <v>0</v>
      </c>
      <c r="BJ317" s="16" t="s">
        <v>79</v>
      </c>
      <c r="BK317" s="225">
        <f>ROUND(I317*H317,2)</f>
        <v>0</v>
      </c>
      <c r="BL317" s="16" t="s">
        <v>145</v>
      </c>
      <c r="BM317" s="224" t="s">
        <v>1072</v>
      </c>
    </row>
    <row r="318" s="2" customFormat="1">
      <c r="A318" s="37"/>
      <c r="B318" s="38"/>
      <c r="C318" s="39"/>
      <c r="D318" s="226" t="s">
        <v>147</v>
      </c>
      <c r="E318" s="39"/>
      <c r="F318" s="227" t="s">
        <v>547</v>
      </c>
      <c r="G318" s="39"/>
      <c r="H318" s="39"/>
      <c r="I318" s="228"/>
      <c r="J318" s="39"/>
      <c r="K318" s="39"/>
      <c r="L318" s="43"/>
      <c r="M318" s="229"/>
      <c r="N318" s="230"/>
      <c r="O318" s="83"/>
      <c r="P318" s="83"/>
      <c r="Q318" s="83"/>
      <c r="R318" s="83"/>
      <c r="S318" s="83"/>
      <c r="T318" s="84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T318" s="16" t="s">
        <v>147</v>
      </c>
      <c r="AU318" s="16" t="s">
        <v>81</v>
      </c>
    </row>
    <row r="319" s="2" customFormat="1" ht="24.15" customHeight="1">
      <c r="A319" s="37"/>
      <c r="B319" s="38"/>
      <c r="C319" s="212" t="s">
        <v>1073</v>
      </c>
      <c r="D319" s="212" t="s">
        <v>141</v>
      </c>
      <c r="E319" s="213" t="s">
        <v>548</v>
      </c>
      <c r="F319" s="214" t="s">
        <v>549</v>
      </c>
      <c r="G319" s="215" t="s">
        <v>225</v>
      </c>
      <c r="H319" s="216">
        <v>6119.125</v>
      </c>
      <c r="I319" s="217"/>
      <c r="J319" s="218">
        <f>ROUND(I319*H319,2)</f>
        <v>0</v>
      </c>
      <c r="K319" s="219"/>
      <c r="L319" s="43"/>
      <c r="M319" s="220" t="s">
        <v>19</v>
      </c>
      <c r="N319" s="221" t="s">
        <v>43</v>
      </c>
      <c r="O319" s="83"/>
      <c r="P319" s="222">
        <f>O319*H319</f>
        <v>0</v>
      </c>
      <c r="Q319" s="222">
        <v>0</v>
      </c>
      <c r="R319" s="222">
        <f>Q319*H319</f>
        <v>0</v>
      </c>
      <c r="S319" s="222">
        <v>0</v>
      </c>
      <c r="T319" s="223">
        <f>S319*H319</f>
        <v>0</v>
      </c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R319" s="224" t="s">
        <v>145</v>
      </c>
      <c r="AT319" s="224" t="s">
        <v>141</v>
      </c>
      <c r="AU319" s="224" t="s">
        <v>81</v>
      </c>
      <c r="AY319" s="16" t="s">
        <v>139</v>
      </c>
      <c r="BE319" s="225">
        <f>IF(N319="základní",J319,0)</f>
        <v>0</v>
      </c>
      <c r="BF319" s="225">
        <f>IF(N319="snížená",J319,0)</f>
        <v>0</v>
      </c>
      <c r="BG319" s="225">
        <f>IF(N319="zákl. přenesená",J319,0)</f>
        <v>0</v>
      </c>
      <c r="BH319" s="225">
        <f>IF(N319="sníž. přenesená",J319,0)</f>
        <v>0</v>
      </c>
      <c r="BI319" s="225">
        <f>IF(N319="nulová",J319,0)</f>
        <v>0</v>
      </c>
      <c r="BJ319" s="16" t="s">
        <v>79</v>
      </c>
      <c r="BK319" s="225">
        <f>ROUND(I319*H319,2)</f>
        <v>0</v>
      </c>
      <c r="BL319" s="16" t="s">
        <v>145</v>
      </c>
      <c r="BM319" s="224" t="s">
        <v>1074</v>
      </c>
    </row>
    <row r="320" s="2" customFormat="1">
      <c r="A320" s="37"/>
      <c r="B320" s="38"/>
      <c r="C320" s="39"/>
      <c r="D320" s="226" t="s">
        <v>147</v>
      </c>
      <c r="E320" s="39"/>
      <c r="F320" s="227" t="s">
        <v>551</v>
      </c>
      <c r="G320" s="39"/>
      <c r="H320" s="39"/>
      <c r="I320" s="228"/>
      <c r="J320" s="39"/>
      <c r="K320" s="39"/>
      <c r="L320" s="43"/>
      <c r="M320" s="229"/>
      <c r="N320" s="230"/>
      <c r="O320" s="83"/>
      <c r="P320" s="83"/>
      <c r="Q320" s="83"/>
      <c r="R320" s="83"/>
      <c r="S320" s="83"/>
      <c r="T320" s="84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T320" s="16" t="s">
        <v>147</v>
      </c>
      <c r="AU320" s="16" t="s">
        <v>81</v>
      </c>
    </row>
    <row r="321" s="2" customFormat="1" ht="24.15" customHeight="1">
      <c r="A321" s="37"/>
      <c r="B321" s="38"/>
      <c r="C321" s="212" t="s">
        <v>1075</v>
      </c>
      <c r="D321" s="212" t="s">
        <v>141</v>
      </c>
      <c r="E321" s="213" t="s">
        <v>1076</v>
      </c>
      <c r="F321" s="214" t="s">
        <v>1077</v>
      </c>
      <c r="G321" s="215" t="s">
        <v>225</v>
      </c>
      <c r="H321" s="216">
        <v>85.465000000000003</v>
      </c>
      <c r="I321" s="217"/>
      <c r="J321" s="218">
        <f>ROUND(I321*H321,2)</f>
        <v>0</v>
      </c>
      <c r="K321" s="219"/>
      <c r="L321" s="43"/>
      <c r="M321" s="220" t="s">
        <v>19</v>
      </c>
      <c r="N321" s="221" t="s">
        <v>43</v>
      </c>
      <c r="O321" s="83"/>
      <c r="P321" s="222">
        <f>O321*H321</f>
        <v>0</v>
      </c>
      <c r="Q321" s="222">
        <v>0</v>
      </c>
      <c r="R321" s="222">
        <f>Q321*H321</f>
        <v>0</v>
      </c>
      <c r="S321" s="222">
        <v>0</v>
      </c>
      <c r="T321" s="223">
        <f>S321*H321</f>
        <v>0</v>
      </c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R321" s="224" t="s">
        <v>145</v>
      </c>
      <c r="AT321" s="224" t="s">
        <v>141</v>
      </c>
      <c r="AU321" s="224" t="s">
        <v>81</v>
      </c>
      <c r="AY321" s="16" t="s">
        <v>139</v>
      </c>
      <c r="BE321" s="225">
        <f>IF(N321="základní",J321,0)</f>
        <v>0</v>
      </c>
      <c r="BF321" s="225">
        <f>IF(N321="snížená",J321,0)</f>
        <v>0</v>
      </c>
      <c r="BG321" s="225">
        <f>IF(N321="zákl. přenesená",J321,0)</f>
        <v>0</v>
      </c>
      <c r="BH321" s="225">
        <f>IF(N321="sníž. přenesená",J321,0)</f>
        <v>0</v>
      </c>
      <c r="BI321" s="225">
        <f>IF(N321="nulová",J321,0)</f>
        <v>0</v>
      </c>
      <c r="BJ321" s="16" t="s">
        <v>79</v>
      </c>
      <c r="BK321" s="225">
        <f>ROUND(I321*H321,2)</f>
        <v>0</v>
      </c>
      <c r="BL321" s="16" t="s">
        <v>145</v>
      </c>
      <c r="BM321" s="224" t="s">
        <v>1078</v>
      </c>
    </row>
    <row r="322" s="2" customFormat="1">
      <c r="A322" s="37"/>
      <c r="B322" s="38"/>
      <c r="C322" s="39"/>
      <c r="D322" s="226" t="s">
        <v>147</v>
      </c>
      <c r="E322" s="39"/>
      <c r="F322" s="227" t="s">
        <v>1079</v>
      </c>
      <c r="G322" s="39"/>
      <c r="H322" s="39"/>
      <c r="I322" s="228"/>
      <c r="J322" s="39"/>
      <c r="K322" s="39"/>
      <c r="L322" s="43"/>
      <c r="M322" s="229"/>
      <c r="N322" s="230"/>
      <c r="O322" s="83"/>
      <c r="P322" s="83"/>
      <c r="Q322" s="83"/>
      <c r="R322" s="83"/>
      <c r="S322" s="83"/>
      <c r="T322" s="84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T322" s="16" t="s">
        <v>147</v>
      </c>
      <c r="AU322" s="16" t="s">
        <v>81</v>
      </c>
    </row>
    <row r="323" s="2" customFormat="1" ht="24.15" customHeight="1">
      <c r="A323" s="37"/>
      <c r="B323" s="38"/>
      <c r="C323" s="212" t="s">
        <v>1080</v>
      </c>
      <c r="D323" s="212" t="s">
        <v>141</v>
      </c>
      <c r="E323" s="213" t="s">
        <v>552</v>
      </c>
      <c r="F323" s="214" t="s">
        <v>553</v>
      </c>
      <c r="G323" s="215" t="s">
        <v>225</v>
      </c>
      <c r="H323" s="216">
        <v>2.0499999999999998</v>
      </c>
      <c r="I323" s="217"/>
      <c r="J323" s="218">
        <f>ROUND(I323*H323,2)</f>
        <v>0</v>
      </c>
      <c r="K323" s="219"/>
      <c r="L323" s="43"/>
      <c r="M323" s="220" t="s">
        <v>19</v>
      </c>
      <c r="N323" s="221" t="s">
        <v>43</v>
      </c>
      <c r="O323" s="83"/>
      <c r="P323" s="222">
        <f>O323*H323</f>
        <v>0</v>
      </c>
      <c r="Q323" s="222">
        <v>0</v>
      </c>
      <c r="R323" s="222">
        <f>Q323*H323</f>
        <v>0</v>
      </c>
      <c r="S323" s="222">
        <v>0</v>
      </c>
      <c r="T323" s="223">
        <f>S323*H323</f>
        <v>0</v>
      </c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R323" s="224" t="s">
        <v>145</v>
      </c>
      <c r="AT323" s="224" t="s">
        <v>141</v>
      </c>
      <c r="AU323" s="224" t="s">
        <v>81</v>
      </c>
      <c r="AY323" s="16" t="s">
        <v>139</v>
      </c>
      <c r="BE323" s="225">
        <f>IF(N323="základní",J323,0)</f>
        <v>0</v>
      </c>
      <c r="BF323" s="225">
        <f>IF(N323="snížená",J323,0)</f>
        <v>0</v>
      </c>
      <c r="BG323" s="225">
        <f>IF(N323="zákl. přenesená",J323,0)</f>
        <v>0</v>
      </c>
      <c r="BH323" s="225">
        <f>IF(N323="sníž. přenesená",J323,0)</f>
        <v>0</v>
      </c>
      <c r="BI323" s="225">
        <f>IF(N323="nulová",J323,0)</f>
        <v>0</v>
      </c>
      <c r="BJ323" s="16" t="s">
        <v>79</v>
      </c>
      <c r="BK323" s="225">
        <f>ROUND(I323*H323,2)</f>
        <v>0</v>
      </c>
      <c r="BL323" s="16" t="s">
        <v>145</v>
      </c>
      <c r="BM323" s="224" t="s">
        <v>1081</v>
      </c>
    </row>
    <row r="324" s="2" customFormat="1">
      <c r="A324" s="37"/>
      <c r="B324" s="38"/>
      <c r="C324" s="39"/>
      <c r="D324" s="226" t="s">
        <v>147</v>
      </c>
      <c r="E324" s="39"/>
      <c r="F324" s="227" t="s">
        <v>555</v>
      </c>
      <c r="G324" s="39"/>
      <c r="H324" s="39"/>
      <c r="I324" s="228"/>
      <c r="J324" s="39"/>
      <c r="K324" s="39"/>
      <c r="L324" s="43"/>
      <c r="M324" s="229"/>
      <c r="N324" s="230"/>
      <c r="O324" s="83"/>
      <c r="P324" s="83"/>
      <c r="Q324" s="83"/>
      <c r="R324" s="83"/>
      <c r="S324" s="83"/>
      <c r="T324" s="84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T324" s="16" t="s">
        <v>147</v>
      </c>
      <c r="AU324" s="16" t="s">
        <v>81</v>
      </c>
    </row>
    <row r="325" s="2" customFormat="1" ht="24.15" customHeight="1">
      <c r="A325" s="37"/>
      <c r="B325" s="38"/>
      <c r="C325" s="212" t="s">
        <v>1082</v>
      </c>
      <c r="D325" s="212" t="s">
        <v>141</v>
      </c>
      <c r="E325" s="213" t="s">
        <v>1083</v>
      </c>
      <c r="F325" s="214" t="s">
        <v>1084</v>
      </c>
      <c r="G325" s="215" t="s">
        <v>225</v>
      </c>
      <c r="H325" s="216">
        <v>69.090000000000003</v>
      </c>
      <c r="I325" s="217"/>
      <c r="J325" s="218">
        <f>ROUND(I325*H325,2)</f>
        <v>0</v>
      </c>
      <c r="K325" s="219"/>
      <c r="L325" s="43"/>
      <c r="M325" s="220" t="s">
        <v>19</v>
      </c>
      <c r="N325" s="221" t="s">
        <v>43</v>
      </c>
      <c r="O325" s="83"/>
      <c r="P325" s="222">
        <f>O325*H325</f>
        <v>0</v>
      </c>
      <c r="Q325" s="222">
        <v>0</v>
      </c>
      <c r="R325" s="222">
        <f>Q325*H325</f>
        <v>0</v>
      </c>
      <c r="S325" s="222">
        <v>0</v>
      </c>
      <c r="T325" s="223">
        <f>S325*H325</f>
        <v>0</v>
      </c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R325" s="224" t="s">
        <v>145</v>
      </c>
      <c r="AT325" s="224" t="s">
        <v>141</v>
      </c>
      <c r="AU325" s="224" t="s">
        <v>81</v>
      </c>
      <c r="AY325" s="16" t="s">
        <v>139</v>
      </c>
      <c r="BE325" s="225">
        <f>IF(N325="základní",J325,0)</f>
        <v>0</v>
      </c>
      <c r="BF325" s="225">
        <f>IF(N325="snížená",J325,0)</f>
        <v>0</v>
      </c>
      <c r="BG325" s="225">
        <f>IF(N325="zákl. přenesená",J325,0)</f>
        <v>0</v>
      </c>
      <c r="BH325" s="225">
        <f>IF(N325="sníž. přenesená",J325,0)</f>
        <v>0</v>
      </c>
      <c r="BI325" s="225">
        <f>IF(N325="nulová",J325,0)</f>
        <v>0</v>
      </c>
      <c r="BJ325" s="16" t="s">
        <v>79</v>
      </c>
      <c r="BK325" s="225">
        <f>ROUND(I325*H325,2)</f>
        <v>0</v>
      </c>
      <c r="BL325" s="16" t="s">
        <v>145</v>
      </c>
      <c r="BM325" s="224" t="s">
        <v>1085</v>
      </c>
    </row>
    <row r="326" s="2" customFormat="1">
      <c r="A326" s="37"/>
      <c r="B326" s="38"/>
      <c r="C326" s="39"/>
      <c r="D326" s="226" t="s">
        <v>147</v>
      </c>
      <c r="E326" s="39"/>
      <c r="F326" s="227" t="s">
        <v>1086</v>
      </c>
      <c r="G326" s="39"/>
      <c r="H326" s="39"/>
      <c r="I326" s="228"/>
      <c r="J326" s="39"/>
      <c r="K326" s="39"/>
      <c r="L326" s="43"/>
      <c r="M326" s="229"/>
      <c r="N326" s="230"/>
      <c r="O326" s="83"/>
      <c r="P326" s="83"/>
      <c r="Q326" s="83"/>
      <c r="R326" s="83"/>
      <c r="S326" s="83"/>
      <c r="T326" s="84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T326" s="16" t="s">
        <v>147</v>
      </c>
      <c r="AU326" s="16" t="s">
        <v>81</v>
      </c>
    </row>
    <row r="327" s="2" customFormat="1" ht="24.15" customHeight="1">
      <c r="A327" s="37"/>
      <c r="B327" s="38"/>
      <c r="C327" s="212" t="s">
        <v>1087</v>
      </c>
      <c r="D327" s="212" t="s">
        <v>141</v>
      </c>
      <c r="E327" s="213" t="s">
        <v>1088</v>
      </c>
      <c r="F327" s="214" t="s">
        <v>224</v>
      </c>
      <c r="G327" s="215" t="s">
        <v>225</v>
      </c>
      <c r="H327" s="216">
        <v>88.159999999999997</v>
      </c>
      <c r="I327" s="217"/>
      <c r="J327" s="218">
        <f>ROUND(I327*H327,2)</f>
        <v>0</v>
      </c>
      <c r="K327" s="219"/>
      <c r="L327" s="43"/>
      <c r="M327" s="220" t="s">
        <v>19</v>
      </c>
      <c r="N327" s="221" t="s">
        <v>43</v>
      </c>
      <c r="O327" s="83"/>
      <c r="P327" s="222">
        <f>O327*H327</f>
        <v>0</v>
      </c>
      <c r="Q327" s="222">
        <v>0</v>
      </c>
      <c r="R327" s="222">
        <f>Q327*H327</f>
        <v>0</v>
      </c>
      <c r="S327" s="222">
        <v>0</v>
      </c>
      <c r="T327" s="223">
        <f>S327*H327</f>
        <v>0</v>
      </c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R327" s="224" t="s">
        <v>145</v>
      </c>
      <c r="AT327" s="224" t="s">
        <v>141</v>
      </c>
      <c r="AU327" s="224" t="s">
        <v>81</v>
      </c>
      <c r="AY327" s="16" t="s">
        <v>139</v>
      </c>
      <c r="BE327" s="225">
        <f>IF(N327="základní",J327,0)</f>
        <v>0</v>
      </c>
      <c r="BF327" s="225">
        <f>IF(N327="snížená",J327,0)</f>
        <v>0</v>
      </c>
      <c r="BG327" s="225">
        <f>IF(N327="zákl. přenesená",J327,0)</f>
        <v>0</v>
      </c>
      <c r="BH327" s="225">
        <f>IF(N327="sníž. přenesená",J327,0)</f>
        <v>0</v>
      </c>
      <c r="BI327" s="225">
        <f>IF(N327="nulová",J327,0)</f>
        <v>0</v>
      </c>
      <c r="BJ327" s="16" t="s">
        <v>79</v>
      </c>
      <c r="BK327" s="225">
        <f>ROUND(I327*H327,2)</f>
        <v>0</v>
      </c>
      <c r="BL327" s="16" t="s">
        <v>145</v>
      </c>
      <c r="BM327" s="224" t="s">
        <v>1089</v>
      </c>
    </row>
    <row r="328" s="2" customFormat="1">
      <c r="A328" s="37"/>
      <c r="B328" s="38"/>
      <c r="C328" s="39"/>
      <c r="D328" s="226" t="s">
        <v>147</v>
      </c>
      <c r="E328" s="39"/>
      <c r="F328" s="227" t="s">
        <v>1090</v>
      </c>
      <c r="G328" s="39"/>
      <c r="H328" s="39"/>
      <c r="I328" s="228"/>
      <c r="J328" s="39"/>
      <c r="K328" s="39"/>
      <c r="L328" s="43"/>
      <c r="M328" s="229"/>
      <c r="N328" s="230"/>
      <c r="O328" s="83"/>
      <c r="P328" s="83"/>
      <c r="Q328" s="83"/>
      <c r="R328" s="83"/>
      <c r="S328" s="83"/>
      <c r="T328" s="84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T328" s="16" t="s">
        <v>147</v>
      </c>
      <c r="AU328" s="16" t="s">
        <v>81</v>
      </c>
    </row>
    <row r="329" s="12" customFormat="1" ht="22.8" customHeight="1">
      <c r="A329" s="12"/>
      <c r="B329" s="196"/>
      <c r="C329" s="197"/>
      <c r="D329" s="198" t="s">
        <v>71</v>
      </c>
      <c r="E329" s="210" t="s">
        <v>354</v>
      </c>
      <c r="F329" s="210" t="s">
        <v>355</v>
      </c>
      <c r="G329" s="197"/>
      <c r="H329" s="197"/>
      <c r="I329" s="200"/>
      <c r="J329" s="211">
        <f>BK329</f>
        <v>0</v>
      </c>
      <c r="K329" s="197"/>
      <c r="L329" s="202"/>
      <c r="M329" s="203"/>
      <c r="N329" s="204"/>
      <c r="O329" s="204"/>
      <c r="P329" s="205">
        <f>SUM(P330:P331)</f>
        <v>0</v>
      </c>
      <c r="Q329" s="204"/>
      <c r="R329" s="205">
        <f>SUM(R330:R331)</f>
        <v>0</v>
      </c>
      <c r="S329" s="204"/>
      <c r="T329" s="206">
        <f>SUM(T330:T331)</f>
        <v>0</v>
      </c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R329" s="207" t="s">
        <v>79</v>
      </c>
      <c r="AT329" s="208" t="s">
        <v>71</v>
      </c>
      <c r="AU329" s="208" t="s">
        <v>79</v>
      </c>
      <c r="AY329" s="207" t="s">
        <v>139</v>
      </c>
      <c r="BK329" s="209">
        <f>SUM(BK330:BK331)</f>
        <v>0</v>
      </c>
    </row>
    <row r="330" s="2" customFormat="1" ht="24.15" customHeight="1">
      <c r="A330" s="37"/>
      <c r="B330" s="38"/>
      <c r="C330" s="212" t="s">
        <v>1091</v>
      </c>
      <c r="D330" s="212" t="s">
        <v>141</v>
      </c>
      <c r="E330" s="213" t="s">
        <v>1092</v>
      </c>
      <c r="F330" s="214" t="s">
        <v>1093</v>
      </c>
      <c r="G330" s="215" t="s">
        <v>225</v>
      </c>
      <c r="H330" s="216">
        <v>517.92700000000002</v>
      </c>
      <c r="I330" s="217"/>
      <c r="J330" s="218">
        <f>ROUND(I330*H330,2)</f>
        <v>0</v>
      </c>
      <c r="K330" s="219"/>
      <c r="L330" s="43"/>
      <c r="M330" s="220" t="s">
        <v>19</v>
      </c>
      <c r="N330" s="221" t="s">
        <v>43</v>
      </c>
      <c r="O330" s="83"/>
      <c r="P330" s="222">
        <f>O330*H330</f>
        <v>0</v>
      </c>
      <c r="Q330" s="222">
        <v>0</v>
      </c>
      <c r="R330" s="222">
        <f>Q330*H330</f>
        <v>0</v>
      </c>
      <c r="S330" s="222">
        <v>0</v>
      </c>
      <c r="T330" s="223">
        <f>S330*H330</f>
        <v>0</v>
      </c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R330" s="224" t="s">
        <v>145</v>
      </c>
      <c r="AT330" s="224" t="s">
        <v>141</v>
      </c>
      <c r="AU330" s="224" t="s">
        <v>81</v>
      </c>
      <c r="AY330" s="16" t="s">
        <v>139</v>
      </c>
      <c r="BE330" s="225">
        <f>IF(N330="základní",J330,0)</f>
        <v>0</v>
      </c>
      <c r="BF330" s="225">
        <f>IF(N330="snížená",J330,0)</f>
        <v>0</v>
      </c>
      <c r="BG330" s="225">
        <f>IF(N330="zákl. přenesená",J330,0)</f>
        <v>0</v>
      </c>
      <c r="BH330" s="225">
        <f>IF(N330="sníž. přenesená",J330,0)</f>
        <v>0</v>
      </c>
      <c r="BI330" s="225">
        <f>IF(N330="nulová",J330,0)</f>
        <v>0</v>
      </c>
      <c r="BJ330" s="16" t="s">
        <v>79</v>
      </c>
      <c r="BK330" s="225">
        <f>ROUND(I330*H330,2)</f>
        <v>0</v>
      </c>
      <c r="BL330" s="16" t="s">
        <v>145</v>
      </c>
      <c r="BM330" s="224" t="s">
        <v>1094</v>
      </c>
    </row>
    <row r="331" s="2" customFormat="1">
      <c r="A331" s="37"/>
      <c r="B331" s="38"/>
      <c r="C331" s="39"/>
      <c r="D331" s="226" t="s">
        <v>147</v>
      </c>
      <c r="E331" s="39"/>
      <c r="F331" s="227" t="s">
        <v>1095</v>
      </c>
      <c r="G331" s="39"/>
      <c r="H331" s="39"/>
      <c r="I331" s="228"/>
      <c r="J331" s="39"/>
      <c r="K331" s="39"/>
      <c r="L331" s="43"/>
      <c r="M331" s="229"/>
      <c r="N331" s="230"/>
      <c r="O331" s="83"/>
      <c r="P331" s="83"/>
      <c r="Q331" s="83"/>
      <c r="R331" s="83"/>
      <c r="S331" s="83"/>
      <c r="T331" s="84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T331" s="16" t="s">
        <v>147</v>
      </c>
      <c r="AU331" s="16" t="s">
        <v>81</v>
      </c>
    </row>
    <row r="332" s="12" customFormat="1" ht="25.92" customHeight="1">
      <c r="A332" s="12"/>
      <c r="B332" s="196"/>
      <c r="C332" s="197"/>
      <c r="D332" s="198" t="s">
        <v>71</v>
      </c>
      <c r="E332" s="199" t="s">
        <v>361</v>
      </c>
      <c r="F332" s="199" t="s">
        <v>362</v>
      </c>
      <c r="G332" s="197"/>
      <c r="H332" s="197"/>
      <c r="I332" s="200"/>
      <c r="J332" s="201">
        <f>BK332</f>
        <v>0</v>
      </c>
      <c r="K332" s="197"/>
      <c r="L332" s="202"/>
      <c r="M332" s="203"/>
      <c r="N332" s="204"/>
      <c r="O332" s="204"/>
      <c r="P332" s="205">
        <f>P333</f>
        <v>0</v>
      </c>
      <c r="Q332" s="204"/>
      <c r="R332" s="205">
        <f>R333</f>
        <v>0.29826959999999997</v>
      </c>
      <c r="S332" s="204"/>
      <c r="T332" s="206">
        <f>T333</f>
        <v>0</v>
      </c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R332" s="207" t="s">
        <v>81</v>
      </c>
      <c r="AT332" s="208" t="s">
        <v>71</v>
      </c>
      <c r="AU332" s="208" t="s">
        <v>72</v>
      </c>
      <c r="AY332" s="207" t="s">
        <v>139</v>
      </c>
      <c r="BK332" s="209">
        <f>BK333</f>
        <v>0</v>
      </c>
    </row>
    <row r="333" s="12" customFormat="1" ht="22.8" customHeight="1">
      <c r="A333" s="12"/>
      <c r="B333" s="196"/>
      <c r="C333" s="197"/>
      <c r="D333" s="198" t="s">
        <v>71</v>
      </c>
      <c r="E333" s="210" t="s">
        <v>363</v>
      </c>
      <c r="F333" s="210" t="s">
        <v>364</v>
      </c>
      <c r="G333" s="197"/>
      <c r="H333" s="197"/>
      <c r="I333" s="200"/>
      <c r="J333" s="211">
        <f>BK333</f>
        <v>0</v>
      </c>
      <c r="K333" s="197"/>
      <c r="L333" s="202"/>
      <c r="M333" s="203"/>
      <c r="N333" s="204"/>
      <c r="O333" s="204"/>
      <c r="P333" s="205">
        <f>SUM(P334:P342)</f>
        <v>0</v>
      </c>
      <c r="Q333" s="204"/>
      <c r="R333" s="205">
        <f>SUM(R334:R342)</f>
        <v>0.29826959999999997</v>
      </c>
      <c r="S333" s="204"/>
      <c r="T333" s="206">
        <f>SUM(T334:T342)</f>
        <v>0</v>
      </c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R333" s="207" t="s">
        <v>81</v>
      </c>
      <c r="AT333" s="208" t="s">
        <v>71</v>
      </c>
      <c r="AU333" s="208" t="s">
        <v>79</v>
      </c>
      <c r="AY333" s="207" t="s">
        <v>139</v>
      </c>
      <c r="BK333" s="209">
        <f>SUM(BK334:BK342)</f>
        <v>0</v>
      </c>
    </row>
    <row r="334" s="2" customFormat="1" ht="24.15" customHeight="1">
      <c r="A334" s="37"/>
      <c r="B334" s="38"/>
      <c r="C334" s="212" t="s">
        <v>1096</v>
      </c>
      <c r="D334" s="212" t="s">
        <v>141</v>
      </c>
      <c r="E334" s="213" t="s">
        <v>375</v>
      </c>
      <c r="F334" s="214" t="s">
        <v>376</v>
      </c>
      <c r="G334" s="215" t="s">
        <v>144</v>
      </c>
      <c r="H334" s="216">
        <v>4.4100000000000001</v>
      </c>
      <c r="I334" s="217"/>
      <c r="J334" s="218">
        <f>ROUND(I334*H334,2)</f>
        <v>0</v>
      </c>
      <c r="K334" s="219"/>
      <c r="L334" s="43"/>
      <c r="M334" s="220" t="s">
        <v>19</v>
      </c>
      <c r="N334" s="221" t="s">
        <v>43</v>
      </c>
      <c r="O334" s="83"/>
      <c r="P334" s="222">
        <f>O334*H334</f>
        <v>0</v>
      </c>
      <c r="Q334" s="222">
        <v>0.00024000000000000001</v>
      </c>
      <c r="R334" s="222">
        <f>Q334*H334</f>
        <v>0.0010584000000000001</v>
      </c>
      <c r="S334" s="222">
        <v>0</v>
      </c>
      <c r="T334" s="223">
        <f>S334*H334</f>
        <v>0</v>
      </c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R334" s="224" t="s">
        <v>217</v>
      </c>
      <c r="AT334" s="224" t="s">
        <v>141</v>
      </c>
      <c r="AU334" s="224" t="s">
        <v>81</v>
      </c>
      <c r="AY334" s="16" t="s">
        <v>139</v>
      </c>
      <c r="BE334" s="225">
        <f>IF(N334="základní",J334,0)</f>
        <v>0</v>
      </c>
      <c r="BF334" s="225">
        <f>IF(N334="snížená",J334,0)</f>
        <v>0</v>
      </c>
      <c r="BG334" s="225">
        <f>IF(N334="zákl. přenesená",J334,0)</f>
        <v>0</v>
      </c>
      <c r="BH334" s="225">
        <f>IF(N334="sníž. přenesená",J334,0)</f>
        <v>0</v>
      </c>
      <c r="BI334" s="225">
        <f>IF(N334="nulová",J334,0)</f>
        <v>0</v>
      </c>
      <c r="BJ334" s="16" t="s">
        <v>79</v>
      </c>
      <c r="BK334" s="225">
        <f>ROUND(I334*H334,2)</f>
        <v>0</v>
      </c>
      <c r="BL334" s="16" t="s">
        <v>217</v>
      </c>
      <c r="BM334" s="224" t="s">
        <v>1097</v>
      </c>
    </row>
    <row r="335" s="2" customFormat="1">
      <c r="A335" s="37"/>
      <c r="B335" s="38"/>
      <c r="C335" s="39"/>
      <c r="D335" s="226" t="s">
        <v>147</v>
      </c>
      <c r="E335" s="39"/>
      <c r="F335" s="227" t="s">
        <v>378</v>
      </c>
      <c r="G335" s="39"/>
      <c r="H335" s="39"/>
      <c r="I335" s="228"/>
      <c r="J335" s="39"/>
      <c r="K335" s="39"/>
      <c r="L335" s="43"/>
      <c r="M335" s="229"/>
      <c r="N335" s="230"/>
      <c r="O335" s="83"/>
      <c r="P335" s="83"/>
      <c r="Q335" s="83"/>
      <c r="R335" s="83"/>
      <c r="S335" s="83"/>
      <c r="T335" s="84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T335" s="16" t="s">
        <v>147</v>
      </c>
      <c r="AU335" s="16" t="s">
        <v>81</v>
      </c>
    </row>
    <row r="336" s="2" customFormat="1" ht="16.5" customHeight="1">
      <c r="A336" s="37"/>
      <c r="B336" s="38"/>
      <c r="C336" s="231" t="s">
        <v>1098</v>
      </c>
      <c r="D336" s="231" t="s">
        <v>253</v>
      </c>
      <c r="E336" s="232" t="s">
        <v>371</v>
      </c>
      <c r="F336" s="233" t="s">
        <v>372</v>
      </c>
      <c r="G336" s="234" t="s">
        <v>144</v>
      </c>
      <c r="H336" s="235">
        <v>4.7629999999999999</v>
      </c>
      <c r="I336" s="236"/>
      <c r="J336" s="237">
        <f>ROUND(I336*H336,2)</f>
        <v>0</v>
      </c>
      <c r="K336" s="238"/>
      <c r="L336" s="239"/>
      <c r="M336" s="240" t="s">
        <v>19</v>
      </c>
      <c r="N336" s="241" t="s">
        <v>43</v>
      </c>
      <c r="O336" s="83"/>
      <c r="P336" s="222">
        <f>O336*H336</f>
        <v>0</v>
      </c>
      <c r="Q336" s="222">
        <v>0.062399999999999997</v>
      </c>
      <c r="R336" s="222">
        <f>Q336*H336</f>
        <v>0.29721119999999995</v>
      </c>
      <c r="S336" s="222">
        <v>0</v>
      </c>
      <c r="T336" s="223">
        <f>S336*H336</f>
        <v>0</v>
      </c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R336" s="224" t="s">
        <v>298</v>
      </c>
      <c r="AT336" s="224" t="s">
        <v>253</v>
      </c>
      <c r="AU336" s="224" t="s">
        <v>81</v>
      </c>
      <c r="AY336" s="16" t="s">
        <v>139</v>
      </c>
      <c r="BE336" s="225">
        <f>IF(N336="základní",J336,0)</f>
        <v>0</v>
      </c>
      <c r="BF336" s="225">
        <f>IF(N336="snížená",J336,0)</f>
        <v>0</v>
      </c>
      <c r="BG336" s="225">
        <f>IF(N336="zákl. přenesená",J336,0)</f>
        <v>0</v>
      </c>
      <c r="BH336" s="225">
        <f>IF(N336="sníž. přenesená",J336,0)</f>
        <v>0</v>
      </c>
      <c r="BI336" s="225">
        <f>IF(N336="nulová",J336,0)</f>
        <v>0</v>
      </c>
      <c r="BJ336" s="16" t="s">
        <v>79</v>
      </c>
      <c r="BK336" s="225">
        <f>ROUND(I336*H336,2)</f>
        <v>0</v>
      </c>
      <c r="BL336" s="16" t="s">
        <v>217</v>
      </c>
      <c r="BM336" s="224" t="s">
        <v>1099</v>
      </c>
    </row>
    <row r="337" s="2" customFormat="1" ht="24.15" customHeight="1">
      <c r="A337" s="37"/>
      <c r="B337" s="38"/>
      <c r="C337" s="212" t="s">
        <v>1100</v>
      </c>
      <c r="D337" s="212" t="s">
        <v>141</v>
      </c>
      <c r="E337" s="213" t="s">
        <v>382</v>
      </c>
      <c r="F337" s="214" t="s">
        <v>383</v>
      </c>
      <c r="G337" s="215" t="s">
        <v>144</v>
      </c>
      <c r="H337" s="216">
        <v>4.4100000000000001</v>
      </c>
      <c r="I337" s="217"/>
      <c r="J337" s="218">
        <f>ROUND(I337*H337,2)</f>
        <v>0</v>
      </c>
      <c r="K337" s="219"/>
      <c r="L337" s="43"/>
      <c r="M337" s="220" t="s">
        <v>19</v>
      </c>
      <c r="N337" s="221" t="s">
        <v>43</v>
      </c>
      <c r="O337" s="83"/>
      <c r="P337" s="222">
        <f>O337*H337</f>
        <v>0</v>
      </c>
      <c r="Q337" s="222">
        <v>0</v>
      </c>
      <c r="R337" s="222">
        <f>Q337*H337</f>
        <v>0</v>
      </c>
      <c r="S337" s="222">
        <v>0</v>
      </c>
      <c r="T337" s="223">
        <f>S337*H337</f>
        <v>0</v>
      </c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R337" s="224" t="s">
        <v>217</v>
      </c>
      <c r="AT337" s="224" t="s">
        <v>141</v>
      </c>
      <c r="AU337" s="224" t="s">
        <v>81</v>
      </c>
      <c r="AY337" s="16" t="s">
        <v>139</v>
      </c>
      <c r="BE337" s="225">
        <f>IF(N337="základní",J337,0)</f>
        <v>0</v>
      </c>
      <c r="BF337" s="225">
        <f>IF(N337="snížená",J337,0)</f>
        <v>0</v>
      </c>
      <c r="BG337" s="225">
        <f>IF(N337="zákl. přenesená",J337,0)</f>
        <v>0</v>
      </c>
      <c r="BH337" s="225">
        <f>IF(N337="sníž. přenesená",J337,0)</f>
        <v>0</v>
      </c>
      <c r="BI337" s="225">
        <f>IF(N337="nulová",J337,0)</f>
        <v>0</v>
      </c>
      <c r="BJ337" s="16" t="s">
        <v>79</v>
      </c>
      <c r="BK337" s="225">
        <f>ROUND(I337*H337,2)</f>
        <v>0</v>
      </c>
      <c r="BL337" s="16" t="s">
        <v>217</v>
      </c>
      <c r="BM337" s="224" t="s">
        <v>1101</v>
      </c>
    </row>
    <row r="338" s="2" customFormat="1">
      <c r="A338" s="37"/>
      <c r="B338" s="38"/>
      <c r="C338" s="39"/>
      <c r="D338" s="226" t="s">
        <v>147</v>
      </c>
      <c r="E338" s="39"/>
      <c r="F338" s="227" t="s">
        <v>385</v>
      </c>
      <c r="G338" s="39"/>
      <c r="H338" s="39"/>
      <c r="I338" s="228"/>
      <c r="J338" s="39"/>
      <c r="K338" s="39"/>
      <c r="L338" s="43"/>
      <c r="M338" s="229"/>
      <c r="N338" s="230"/>
      <c r="O338" s="83"/>
      <c r="P338" s="83"/>
      <c r="Q338" s="83"/>
      <c r="R338" s="83"/>
      <c r="S338" s="83"/>
      <c r="T338" s="84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T338" s="16" t="s">
        <v>147</v>
      </c>
      <c r="AU338" s="16" t="s">
        <v>81</v>
      </c>
    </row>
    <row r="339" s="2" customFormat="1" ht="24.15" customHeight="1">
      <c r="A339" s="37"/>
      <c r="B339" s="38"/>
      <c r="C339" s="212" t="s">
        <v>1102</v>
      </c>
      <c r="D339" s="212" t="s">
        <v>141</v>
      </c>
      <c r="E339" s="213" t="s">
        <v>387</v>
      </c>
      <c r="F339" s="214" t="s">
        <v>388</v>
      </c>
      <c r="G339" s="215" t="s">
        <v>144</v>
      </c>
      <c r="H339" s="216">
        <v>4.4100000000000001</v>
      </c>
      <c r="I339" s="217"/>
      <c r="J339" s="218">
        <f>ROUND(I339*H339,2)</f>
        <v>0</v>
      </c>
      <c r="K339" s="219"/>
      <c r="L339" s="43"/>
      <c r="M339" s="220" t="s">
        <v>19</v>
      </c>
      <c r="N339" s="221" t="s">
        <v>43</v>
      </c>
      <c r="O339" s="83"/>
      <c r="P339" s="222">
        <f>O339*H339</f>
        <v>0</v>
      </c>
      <c r="Q339" s="222">
        <v>0</v>
      </c>
      <c r="R339" s="222">
        <f>Q339*H339</f>
        <v>0</v>
      </c>
      <c r="S339" s="222">
        <v>0</v>
      </c>
      <c r="T339" s="223">
        <f>S339*H339</f>
        <v>0</v>
      </c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R339" s="224" t="s">
        <v>217</v>
      </c>
      <c r="AT339" s="224" t="s">
        <v>141</v>
      </c>
      <c r="AU339" s="224" t="s">
        <v>81</v>
      </c>
      <c r="AY339" s="16" t="s">
        <v>139</v>
      </c>
      <c r="BE339" s="225">
        <f>IF(N339="základní",J339,0)</f>
        <v>0</v>
      </c>
      <c r="BF339" s="225">
        <f>IF(N339="snížená",J339,0)</f>
        <v>0</v>
      </c>
      <c r="BG339" s="225">
        <f>IF(N339="zákl. přenesená",J339,0)</f>
        <v>0</v>
      </c>
      <c r="BH339" s="225">
        <f>IF(N339="sníž. přenesená",J339,0)</f>
        <v>0</v>
      </c>
      <c r="BI339" s="225">
        <f>IF(N339="nulová",J339,0)</f>
        <v>0</v>
      </c>
      <c r="BJ339" s="16" t="s">
        <v>79</v>
      </c>
      <c r="BK339" s="225">
        <f>ROUND(I339*H339,2)</f>
        <v>0</v>
      </c>
      <c r="BL339" s="16" t="s">
        <v>217</v>
      </c>
      <c r="BM339" s="224" t="s">
        <v>1103</v>
      </c>
    </row>
    <row r="340" s="2" customFormat="1">
      <c r="A340" s="37"/>
      <c r="B340" s="38"/>
      <c r="C340" s="39"/>
      <c r="D340" s="226" t="s">
        <v>147</v>
      </c>
      <c r="E340" s="39"/>
      <c r="F340" s="227" t="s">
        <v>390</v>
      </c>
      <c r="G340" s="39"/>
      <c r="H340" s="39"/>
      <c r="I340" s="228"/>
      <c r="J340" s="39"/>
      <c r="K340" s="39"/>
      <c r="L340" s="43"/>
      <c r="M340" s="229"/>
      <c r="N340" s="230"/>
      <c r="O340" s="83"/>
      <c r="P340" s="83"/>
      <c r="Q340" s="83"/>
      <c r="R340" s="83"/>
      <c r="S340" s="83"/>
      <c r="T340" s="84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T340" s="16" t="s">
        <v>147</v>
      </c>
      <c r="AU340" s="16" t="s">
        <v>81</v>
      </c>
    </row>
    <row r="341" s="2" customFormat="1" ht="24.15" customHeight="1">
      <c r="A341" s="37"/>
      <c r="B341" s="38"/>
      <c r="C341" s="212" t="s">
        <v>1104</v>
      </c>
      <c r="D341" s="212" t="s">
        <v>141</v>
      </c>
      <c r="E341" s="213" t="s">
        <v>392</v>
      </c>
      <c r="F341" s="214" t="s">
        <v>393</v>
      </c>
      <c r="G341" s="215" t="s">
        <v>225</v>
      </c>
      <c r="H341" s="216">
        <v>0.29799999999999999</v>
      </c>
      <c r="I341" s="217"/>
      <c r="J341" s="218">
        <f>ROUND(I341*H341,2)</f>
        <v>0</v>
      </c>
      <c r="K341" s="219"/>
      <c r="L341" s="43"/>
      <c r="M341" s="220" t="s">
        <v>19</v>
      </c>
      <c r="N341" s="221" t="s">
        <v>43</v>
      </c>
      <c r="O341" s="83"/>
      <c r="P341" s="222">
        <f>O341*H341</f>
        <v>0</v>
      </c>
      <c r="Q341" s="222">
        <v>0</v>
      </c>
      <c r="R341" s="222">
        <f>Q341*H341</f>
        <v>0</v>
      </c>
      <c r="S341" s="222">
        <v>0</v>
      </c>
      <c r="T341" s="223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224" t="s">
        <v>217</v>
      </c>
      <c r="AT341" s="224" t="s">
        <v>141</v>
      </c>
      <c r="AU341" s="224" t="s">
        <v>81</v>
      </c>
      <c r="AY341" s="16" t="s">
        <v>139</v>
      </c>
      <c r="BE341" s="225">
        <f>IF(N341="základní",J341,0)</f>
        <v>0</v>
      </c>
      <c r="BF341" s="225">
        <f>IF(N341="snížená",J341,0)</f>
        <v>0</v>
      </c>
      <c r="BG341" s="225">
        <f>IF(N341="zákl. přenesená",J341,0)</f>
        <v>0</v>
      </c>
      <c r="BH341" s="225">
        <f>IF(N341="sníž. přenesená",J341,0)</f>
        <v>0</v>
      </c>
      <c r="BI341" s="225">
        <f>IF(N341="nulová",J341,0)</f>
        <v>0</v>
      </c>
      <c r="BJ341" s="16" t="s">
        <v>79</v>
      </c>
      <c r="BK341" s="225">
        <f>ROUND(I341*H341,2)</f>
        <v>0</v>
      </c>
      <c r="BL341" s="16" t="s">
        <v>217</v>
      </c>
      <c r="BM341" s="224" t="s">
        <v>1105</v>
      </c>
    </row>
    <row r="342" s="2" customFormat="1">
      <c r="A342" s="37"/>
      <c r="B342" s="38"/>
      <c r="C342" s="39"/>
      <c r="D342" s="226" t="s">
        <v>147</v>
      </c>
      <c r="E342" s="39"/>
      <c r="F342" s="227" t="s">
        <v>395</v>
      </c>
      <c r="G342" s="39"/>
      <c r="H342" s="39"/>
      <c r="I342" s="228"/>
      <c r="J342" s="39"/>
      <c r="K342" s="39"/>
      <c r="L342" s="43"/>
      <c r="M342" s="229"/>
      <c r="N342" s="230"/>
      <c r="O342" s="83"/>
      <c r="P342" s="83"/>
      <c r="Q342" s="83"/>
      <c r="R342" s="83"/>
      <c r="S342" s="83"/>
      <c r="T342" s="84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T342" s="16" t="s">
        <v>147</v>
      </c>
      <c r="AU342" s="16" t="s">
        <v>81</v>
      </c>
    </row>
    <row r="343" s="12" customFormat="1" ht="25.92" customHeight="1">
      <c r="A343" s="12"/>
      <c r="B343" s="196"/>
      <c r="C343" s="197"/>
      <c r="D343" s="198" t="s">
        <v>71</v>
      </c>
      <c r="E343" s="199" t="s">
        <v>253</v>
      </c>
      <c r="F343" s="199" t="s">
        <v>1106</v>
      </c>
      <c r="G343" s="197"/>
      <c r="H343" s="197"/>
      <c r="I343" s="200"/>
      <c r="J343" s="201">
        <f>BK343</f>
        <v>0</v>
      </c>
      <c r="K343" s="197"/>
      <c r="L343" s="202"/>
      <c r="M343" s="203"/>
      <c r="N343" s="204"/>
      <c r="O343" s="204"/>
      <c r="P343" s="205">
        <f>P344</f>
        <v>0</v>
      </c>
      <c r="Q343" s="204"/>
      <c r="R343" s="205">
        <f>R344</f>
        <v>2.0640000000000001</v>
      </c>
      <c r="S343" s="204"/>
      <c r="T343" s="206">
        <f>T344</f>
        <v>0</v>
      </c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R343" s="207" t="s">
        <v>154</v>
      </c>
      <c r="AT343" s="208" t="s">
        <v>71</v>
      </c>
      <c r="AU343" s="208" t="s">
        <v>72</v>
      </c>
      <c r="AY343" s="207" t="s">
        <v>139</v>
      </c>
      <c r="BK343" s="209">
        <f>BK344</f>
        <v>0</v>
      </c>
    </row>
    <row r="344" s="12" customFormat="1" ht="22.8" customHeight="1">
      <c r="A344" s="12"/>
      <c r="B344" s="196"/>
      <c r="C344" s="197"/>
      <c r="D344" s="198" t="s">
        <v>71</v>
      </c>
      <c r="E344" s="210" t="s">
        <v>1107</v>
      </c>
      <c r="F344" s="210" t="s">
        <v>1108</v>
      </c>
      <c r="G344" s="197"/>
      <c r="H344" s="197"/>
      <c r="I344" s="200"/>
      <c r="J344" s="211">
        <f>BK344</f>
        <v>0</v>
      </c>
      <c r="K344" s="197"/>
      <c r="L344" s="202"/>
      <c r="M344" s="203"/>
      <c r="N344" s="204"/>
      <c r="O344" s="204"/>
      <c r="P344" s="205">
        <f>SUM(P345:P348)</f>
        <v>0</v>
      </c>
      <c r="Q344" s="204"/>
      <c r="R344" s="205">
        <f>SUM(R345:R348)</f>
        <v>2.0640000000000001</v>
      </c>
      <c r="S344" s="204"/>
      <c r="T344" s="206">
        <f>SUM(T345:T348)</f>
        <v>0</v>
      </c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R344" s="207" t="s">
        <v>154</v>
      </c>
      <c r="AT344" s="208" t="s">
        <v>71</v>
      </c>
      <c r="AU344" s="208" t="s">
        <v>79</v>
      </c>
      <c r="AY344" s="207" t="s">
        <v>139</v>
      </c>
      <c r="BK344" s="209">
        <f>SUM(BK345:BK348)</f>
        <v>0</v>
      </c>
    </row>
    <row r="345" s="2" customFormat="1" ht="24.15" customHeight="1">
      <c r="A345" s="37"/>
      <c r="B345" s="38"/>
      <c r="C345" s="212" t="s">
        <v>1109</v>
      </c>
      <c r="D345" s="212" t="s">
        <v>141</v>
      </c>
      <c r="E345" s="213" t="s">
        <v>1110</v>
      </c>
      <c r="F345" s="214" t="s">
        <v>1111</v>
      </c>
      <c r="G345" s="215" t="s">
        <v>323</v>
      </c>
      <c r="H345" s="216">
        <v>16</v>
      </c>
      <c r="I345" s="217"/>
      <c r="J345" s="218">
        <f>ROUND(I345*H345,2)</f>
        <v>0</v>
      </c>
      <c r="K345" s="219"/>
      <c r="L345" s="43"/>
      <c r="M345" s="220" t="s">
        <v>19</v>
      </c>
      <c r="N345" s="221" t="s">
        <v>43</v>
      </c>
      <c r="O345" s="83"/>
      <c r="P345" s="222">
        <f>O345*H345</f>
        <v>0</v>
      </c>
      <c r="Q345" s="222">
        <v>0</v>
      </c>
      <c r="R345" s="222">
        <f>Q345*H345</f>
        <v>0</v>
      </c>
      <c r="S345" s="222">
        <v>0</v>
      </c>
      <c r="T345" s="223">
        <f>S345*H345</f>
        <v>0</v>
      </c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R345" s="224" t="s">
        <v>459</v>
      </c>
      <c r="AT345" s="224" t="s">
        <v>141</v>
      </c>
      <c r="AU345" s="224" t="s">
        <v>81</v>
      </c>
      <c r="AY345" s="16" t="s">
        <v>139</v>
      </c>
      <c r="BE345" s="225">
        <f>IF(N345="základní",J345,0)</f>
        <v>0</v>
      </c>
      <c r="BF345" s="225">
        <f>IF(N345="snížená",J345,0)</f>
        <v>0</v>
      </c>
      <c r="BG345" s="225">
        <f>IF(N345="zákl. přenesená",J345,0)</f>
        <v>0</v>
      </c>
      <c r="BH345" s="225">
        <f>IF(N345="sníž. přenesená",J345,0)</f>
        <v>0</v>
      </c>
      <c r="BI345" s="225">
        <f>IF(N345="nulová",J345,0)</f>
        <v>0</v>
      </c>
      <c r="BJ345" s="16" t="s">
        <v>79</v>
      </c>
      <c r="BK345" s="225">
        <f>ROUND(I345*H345,2)</f>
        <v>0</v>
      </c>
      <c r="BL345" s="16" t="s">
        <v>459</v>
      </c>
      <c r="BM345" s="224" t="s">
        <v>1112</v>
      </c>
    </row>
    <row r="346" s="2" customFormat="1">
      <c r="A346" s="37"/>
      <c r="B346" s="38"/>
      <c r="C346" s="39"/>
      <c r="D346" s="226" t="s">
        <v>147</v>
      </c>
      <c r="E346" s="39"/>
      <c r="F346" s="227" t="s">
        <v>1113</v>
      </c>
      <c r="G346" s="39"/>
      <c r="H346" s="39"/>
      <c r="I346" s="228"/>
      <c r="J346" s="39"/>
      <c r="K346" s="39"/>
      <c r="L346" s="43"/>
      <c r="M346" s="229"/>
      <c r="N346" s="230"/>
      <c r="O346" s="83"/>
      <c r="P346" s="83"/>
      <c r="Q346" s="83"/>
      <c r="R346" s="83"/>
      <c r="S346" s="83"/>
      <c r="T346" s="84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T346" s="16" t="s">
        <v>147</v>
      </c>
      <c r="AU346" s="16" t="s">
        <v>81</v>
      </c>
    </row>
    <row r="347" s="2" customFormat="1" ht="16.5" customHeight="1">
      <c r="A347" s="37"/>
      <c r="B347" s="38"/>
      <c r="C347" s="231" t="s">
        <v>1114</v>
      </c>
      <c r="D347" s="231" t="s">
        <v>253</v>
      </c>
      <c r="E347" s="232" t="s">
        <v>1115</v>
      </c>
      <c r="F347" s="233" t="s">
        <v>1116</v>
      </c>
      <c r="G347" s="234" t="s">
        <v>323</v>
      </c>
      <c r="H347" s="235">
        <v>16</v>
      </c>
      <c r="I347" s="236"/>
      <c r="J347" s="237">
        <f>ROUND(I347*H347,2)</f>
        <v>0</v>
      </c>
      <c r="K347" s="238"/>
      <c r="L347" s="239"/>
      <c r="M347" s="240" t="s">
        <v>19</v>
      </c>
      <c r="N347" s="241" t="s">
        <v>43</v>
      </c>
      <c r="O347" s="83"/>
      <c r="P347" s="222">
        <f>O347*H347</f>
        <v>0</v>
      </c>
      <c r="Q347" s="222">
        <v>0.097000000000000003</v>
      </c>
      <c r="R347" s="222">
        <f>Q347*H347</f>
        <v>1.5520000000000001</v>
      </c>
      <c r="S347" s="222">
        <v>0</v>
      </c>
      <c r="T347" s="223">
        <f>S347*H347</f>
        <v>0</v>
      </c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R347" s="224" t="s">
        <v>178</v>
      </c>
      <c r="AT347" s="224" t="s">
        <v>253</v>
      </c>
      <c r="AU347" s="224" t="s">
        <v>81</v>
      </c>
      <c r="AY347" s="16" t="s">
        <v>139</v>
      </c>
      <c r="BE347" s="225">
        <f>IF(N347="základní",J347,0)</f>
        <v>0</v>
      </c>
      <c r="BF347" s="225">
        <f>IF(N347="snížená",J347,0)</f>
        <v>0</v>
      </c>
      <c r="BG347" s="225">
        <f>IF(N347="zákl. přenesená",J347,0)</f>
        <v>0</v>
      </c>
      <c r="BH347" s="225">
        <f>IF(N347="sníž. přenesená",J347,0)</f>
        <v>0</v>
      </c>
      <c r="BI347" s="225">
        <f>IF(N347="nulová",J347,0)</f>
        <v>0</v>
      </c>
      <c r="BJ347" s="16" t="s">
        <v>79</v>
      </c>
      <c r="BK347" s="225">
        <f>ROUND(I347*H347,2)</f>
        <v>0</v>
      </c>
      <c r="BL347" s="16" t="s">
        <v>145</v>
      </c>
      <c r="BM347" s="224" t="s">
        <v>1117</v>
      </c>
    </row>
    <row r="348" s="2" customFormat="1" ht="16.5" customHeight="1">
      <c r="A348" s="37"/>
      <c r="B348" s="38"/>
      <c r="C348" s="231" t="s">
        <v>1118</v>
      </c>
      <c r="D348" s="231" t="s">
        <v>253</v>
      </c>
      <c r="E348" s="232" t="s">
        <v>1119</v>
      </c>
      <c r="F348" s="233" t="s">
        <v>1120</v>
      </c>
      <c r="G348" s="234" t="s">
        <v>344</v>
      </c>
      <c r="H348" s="235">
        <v>32</v>
      </c>
      <c r="I348" s="236"/>
      <c r="J348" s="237">
        <f>ROUND(I348*H348,2)</f>
        <v>0</v>
      </c>
      <c r="K348" s="238"/>
      <c r="L348" s="239"/>
      <c r="M348" s="246" t="s">
        <v>19</v>
      </c>
      <c r="N348" s="247" t="s">
        <v>43</v>
      </c>
      <c r="O348" s="244"/>
      <c r="P348" s="248">
        <f>O348*H348</f>
        <v>0</v>
      </c>
      <c r="Q348" s="248">
        <v>0.016</v>
      </c>
      <c r="R348" s="248">
        <f>Q348*H348</f>
        <v>0.51200000000000001</v>
      </c>
      <c r="S348" s="248">
        <v>0</v>
      </c>
      <c r="T348" s="249">
        <f>S348*H348</f>
        <v>0</v>
      </c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R348" s="224" t="s">
        <v>178</v>
      </c>
      <c r="AT348" s="224" t="s">
        <v>253</v>
      </c>
      <c r="AU348" s="224" t="s">
        <v>81</v>
      </c>
      <c r="AY348" s="16" t="s">
        <v>139</v>
      </c>
      <c r="BE348" s="225">
        <f>IF(N348="základní",J348,0)</f>
        <v>0</v>
      </c>
      <c r="BF348" s="225">
        <f>IF(N348="snížená",J348,0)</f>
        <v>0</v>
      </c>
      <c r="BG348" s="225">
        <f>IF(N348="zákl. přenesená",J348,0)</f>
        <v>0</v>
      </c>
      <c r="BH348" s="225">
        <f>IF(N348="sníž. přenesená",J348,0)</f>
        <v>0</v>
      </c>
      <c r="BI348" s="225">
        <f>IF(N348="nulová",J348,0)</f>
        <v>0</v>
      </c>
      <c r="BJ348" s="16" t="s">
        <v>79</v>
      </c>
      <c r="BK348" s="225">
        <f>ROUND(I348*H348,2)</f>
        <v>0</v>
      </c>
      <c r="BL348" s="16" t="s">
        <v>145</v>
      </c>
      <c r="BM348" s="224" t="s">
        <v>1121</v>
      </c>
    </row>
    <row r="349" s="2" customFormat="1" ht="6.96" customHeight="1">
      <c r="A349" s="37"/>
      <c r="B349" s="58"/>
      <c r="C349" s="59"/>
      <c r="D349" s="59"/>
      <c r="E349" s="59"/>
      <c r="F349" s="59"/>
      <c r="G349" s="59"/>
      <c r="H349" s="59"/>
      <c r="I349" s="59"/>
      <c r="J349" s="59"/>
      <c r="K349" s="59"/>
      <c r="L349" s="43"/>
      <c r="M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</row>
  </sheetData>
  <sheetProtection sheet="1" autoFilter="0" formatColumns="0" formatRows="0" objects="1" scenarios="1" spinCount="100000" saltValue="3qR8m5PiNc+b4yfKzkeG2t26GL1KBYU6FFkqhDAzNhsQd7HLjjWwMOOYLLcrcSbLioqxeNRiUosJHC6mc9vJWw==" hashValue="pyf0JYWTkPq4l81SrbeI56c2wpkhd7vboU72NbdUuDsSHFGLheO2gP16lPmfcvGMjfOrLaAwxn8UO1jFoZj43Q==" algorithmName="SHA-512" password="CC35"/>
  <autoFilter ref="C92:K348"/>
  <mergeCells count="9">
    <mergeCell ref="E7:H7"/>
    <mergeCell ref="E9:H9"/>
    <mergeCell ref="E18:H18"/>
    <mergeCell ref="E27:H27"/>
    <mergeCell ref="E48:H48"/>
    <mergeCell ref="E50:H50"/>
    <mergeCell ref="E83:H83"/>
    <mergeCell ref="E85:H85"/>
    <mergeCell ref="L2:V2"/>
  </mergeCells>
  <hyperlinks>
    <hyperlink ref="F97" r:id="rId1" display="https://podminky.urs.cz/item/CS_URS_2024_01/113107164"/>
    <hyperlink ref="F99" r:id="rId2" display="https://podminky.urs.cz/item/CS_URS_2024_01/113107342"/>
    <hyperlink ref="F101" r:id="rId3" display="https://podminky.urs.cz/item/CS_URS_2024_01/113154123"/>
    <hyperlink ref="F103" r:id="rId4" display="https://podminky.urs.cz/item/CS_URS_2024_01/119001405"/>
    <hyperlink ref="F105" r:id="rId5" display="https://podminky.urs.cz/item/CS_URS_2024_01/119001412"/>
    <hyperlink ref="F107" r:id="rId6" display="https://podminky.urs.cz/item/CS_URS_2024_01/119001421"/>
    <hyperlink ref="F109" r:id="rId7" display="https://podminky.urs.cz/item/CS_URS_2024_01/121151113"/>
    <hyperlink ref="F111" r:id="rId8" display="https://podminky.urs.cz/item/CS_URS_2024_01/131251202"/>
    <hyperlink ref="F113" r:id="rId9" display="https://podminky.urs.cz/item/CS_URS_2024_01/131351202"/>
    <hyperlink ref="F115" r:id="rId10" display="https://podminky.urs.cz/item/CS_URS_2024_01/131451202"/>
    <hyperlink ref="F117" r:id="rId11" display="https://podminky.urs.cz/item/CS_URS_2024_01/131551202"/>
    <hyperlink ref="F119" r:id="rId12" display="https://podminky.urs.cz/item/CS_URS_2024_01/132251254"/>
    <hyperlink ref="F121" r:id="rId13" display="https://podminky.urs.cz/item/CS_URS_2024_01/132254204"/>
    <hyperlink ref="F123" r:id="rId14" display="https://podminky.urs.cz/item/CS_URS_2024_01/132351254"/>
    <hyperlink ref="F125" r:id="rId15" display="https://podminky.urs.cz/item/CS_URS_2024_01/132354204"/>
    <hyperlink ref="F127" r:id="rId16" display="https://podminky.urs.cz/item/CS_URS_2024_01/132451254"/>
    <hyperlink ref="F129" r:id="rId17" display="https://podminky.urs.cz/item/CS_URS_2024_01/132454204"/>
    <hyperlink ref="F131" r:id="rId18" display="https://podminky.urs.cz/item/CS_URS_2024_01/132551254"/>
    <hyperlink ref="F133" r:id="rId19" display="https://podminky.urs.cz/item/CS_URS_2024_01/132554204"/>
    <hyperlink ref="F135" r:id="rId20" display="https://podminky.urs.cz/item/CS_URS_2024_01/138511101"/>
    <hyperlink ref="F137" r:id="rId21" display="https://podminky.urs.cz/item/CS_URS_2024_01/138511201"/>
    <hyperlink ref="F139" r:id="rId22" display="https://podminky.urs.cz/item/CS_URS_2024_01/139001101"/>
    <hyperlink ref="F141" r:id="rId23" display="https://podminky.urs.cz/item/CS_URS_2024_01/151101101"/>
    <hyperlink ref="F143" r:id="rId24" display="https://podminky.urs.cz/item/CS_URS_2024_01/151101102"/>
    <hyperlink ref="F145" r:id="rId25" display="https://podminky.urs.cz/item/CS_URS_2024_01/151101111"/>
    <hyperlink ref="F147" r:id="rId26" display="https://podminky.urs.cz/item/CS_URS_2024_01/151101112"/>
    <hyperlink ref="F149" r:id="rId27" display="https://podminky.urs.cz/item/CS_URS_2024_01/151101201"/>
    <hyperlink ref="F151" r:id="rId28" display="https://podminky.urs.cz/item/CS_URS_2024_01/151101211"/>
    <hyperlink ref="F153" r:id="rId29" display="https://podminky.urs.cz/item/CS_URS_2024_01/151101301"/>
    <hyperlink ref="F155" r:id="rId30" display="https://podminky.urs.cz/item/CS_URS_2024_01/151101311"/>
    <hyperlink ref="F157" r:id="rId31" display="https://podminky.urs.cz/item/CS_URS_2024_01/162351103"/>
    <hyperlink ref="F159" r:id="rId32" display="https://podminky.urs.cz/item/CS_URS_2024_01/162651112"/>
    <hyperlink ref="F161" r:id="rId33" display="https://podminky.urs.cz/item/CS_URS_2024_01/162651132"/>
    <hyperlink ref="F163" r:id="rId34" display="https://podminky.urs.cz/item/CS_URS_2024_01/162651152"/>
    <hyperlink ref="F165" r:id="rId35" display="https://podminky.urs.cz/item/CS_URS_2024_01/162751137"/>
    <hyperlink ref="F167" r:id="rId36" display="https://podminky.urs.cz/item/CS_URS_2024_01/162751139"/>
    <hyperlink ref="F169" r:id="rId37" display="https://podminky.urs.cz/item/CS_URS_2024_01/162751157"/>
    <hyperlink ref="F171" r:id="rId38" display="https://podminky.urs.cz/item/CS_URS_2024_01/162751159"/>
    <hyperlink ref="F173" r:id="rId39" display="https://podminky.urs.cz/item/CS_URS_2024_01/167151111"/>
    <hyperlink ref="F175" r:id="rId40" display="https://podminky.urs.cz/item/CS_URS_2024_01/167151112"/>
    <hyperlink ref="F177" r:id="rId41" display="https://podminky.urs.cz/item/CS_URS_2024_01/167151113"/>
    <hyperlink ref="F179" r:id="rId42" display="https://podminky.urs.cz/item/CS_URS_2024_01/171201221"/>
    <hyperlink ref="F181" r:id="rId43" display="https://podminky.urs.cz/item/CS_URS_2024_01/171251201"/>
    <hyperlink ref="F183" r:id="rId44" display="https://podminky.urs.cz/item/CS_URS_2024_01/174111101"/>
    <hyperlink ref="F185" r:id="rId45" display="https://podminky.urs.cz/item/CS_URS_2024_01/175151101"/>
    <hyperlink ref="F188" r:id="rId46" display="https://podminky.urs.cz/item/CS_URS_2024_01/181111111"/>
    <hyperlink ref="F190" r:id="rId47" display="https://podminky.urs.cz/item/CS_URS_2024_01/181351103"/>
    <hyperlink ref="F192" r:id="rId48" display="https://podminky.urs.cz/item/CS_URS_2024_01/181411131"/>
    <hyperlink ref="F195" r:id="rId49" display="https://podminky.urs.cz/item/CS_URS_2024_01/181951111"/>
    <hyperlink ref="F197" r:id="rId50" display="https://podminky.urs.cz/item/CS_URS_2024_01/185803211"/>
    <hyperlink ref="F202" r:id="rId51" display="https://podminky.urs.cz/item/CS_URS_2024_01/310237251"/>
    <hyperlink ref="F205" r:id="rId52" display="https://podminky.urs.cz/item/CS_URS_2024_01/359901211"/>
    <hyperlink ref="F208" r:id="rId53" display="https://podminky.urs.cz/item/CS_URS_2024_01/451541111"/>
    <hyperlink ref="F210" r:id="rId54" display="https://podminky.urs.cz/item/CS_URS_2024_01/451573111"/>
    <hyperlink ref="F212" r:id="rId55" display="https://podminky.urs.cz/item/CS_URS_2024_01/452111111"/>
    <hyperlink ref="F216" r:id="rId56" display="https://podminky.urs.cz/item/CS_URS_2024_01/452311131"/>
    <hyperlink ref="F218" r:id="rId57" display="https://podminky.urs.cz/item/CS_URS_2024_01/452311172"/>
    <hyperlink ref="F220" r:id="rId58" display="https://podminky.urs.cz/item/CS_URS_2024_01/452351111"/>
    <hyperlink ref="F222" r:id="rId59" display="https://podminky.urs.cz/item/CS_URS_2024_01/452351112"/>
    <hyperlink ref="F224" r:id="rId60" display="https://podminky.urs.cz/item/CS_URS_2024_01/462511370"/>
    <hyperlink ref="F227" r:id="rId61" display="https://podminky.urs.cz/item/CS_URS_2024_01/564871116"/>
    <hyperlink ref="F229" r:id="rId62" display="https://podminky.urs.cz/item/CS_URS_2024_01/565135101"/>
    <hyperlink ref="F231" r:id="rId63" display="https://podminky.urs.cz/item/CS_URS_2024_01/573111115"/>
    <hyperlink ref="F233" r:id="rId64" display="https://podminky.urs.cz/item/CS_URS_2024_01/573211112"/>
    <hyperlink ref="F235" r:id="rId65" display="https://podminky.urs.cz/item/CS_URS_2024_01/573231108"/>
    <hyperlink ref="F237" r:id="rId66" display="https://podminky.urs.cz/item/CS_URS_2024_01/577144031"/>
    <hyperlink ref="F240" r:id="rId67" display="https://podminky.urs.cz/item/CS_URS_2024_01/612335212"/>
    <hyperlink ref="F243" r:id="rId68" display="https://podminky.urs.cz/item/CS_URS_2024_01/820471811"/>
    <hyperlink ref="F245" r:id="rId69" display="https://podminky.urs.cz/item/CS_URS_2024_01/821471211"/>
    <hyperlink ref="F248" r:id="rId70" display="https://podminky.urs.cz/item/CS_URS_2024_01/821491211"/>
    <hyperlink ref="F251" r:id="rId71" display="https://podminky.urs.cz/item/CS_URS_2024_01/851371131"/>
    <hyperlink ref="F255" r:id="rId72" display="https://podminky.urs.cz/item/CS_URS_2024_01/871185201"/>
    <hyperlink ref="F258" r:id="rId73" display="https://podminky.urs.cz/item/CS_URS_2024_01/871310320"/>
    <hyperlink ref="F261" r:id="rId74" display="https://podminky.urs.cz/item/CS_URS_2024_01/871395811"/>
    <hyperlink ref="F263" r:id="rId75" display="https://podminky.urs.cz/item/CS_URS_2024_01/871495811"/>
    <hyperlink ref="F265" r:id="rId76" display="https://podminky.urs.cz/item/CS_URS_2024_01/877310310"/>
    <hyperlink ref="F271" r:id="rId77" display="https://podminky.urs.cz/item/CS_URS_2024_01/890431851"/>
    <hyperlink ref="F273" r:id="rId78" display="https://podminky.urs.cz/item/CS_URS_2024_01/892472121"/>
    <hyperlink ref="F276" r:id="rId79" display="https://podminky.urs.cz/item/CS_URS_2024_01/894118001"/>
    <hyperlink ref="F278" r:id="rId80" display="https://podminky.urs.cz/item/CS_URS_2024_01/894411251"/>
    <hyperlink ref="F297" r:id="rId81" display="https://podminky.urs.cz/item/CS_URS_2024_01/899103211"/>
    <hyperlink ref="F299" r:id="rId82" display="https://podminky.urs.cz/item/CS_URS_2024_01/899104112"/>
    <hyperlink ref="F304" r:id="rId83" display="https://podminky.urs.cz/item/CS_URS_2024_01/899910201"/>
    <hyperlink ref="F307" r:id="rId84" display="https://podminky.urs.cz/item/CS_URS_2024_01/919112213"/>
    <hyperlink ref="F309" r:id="rId85" display="https://podminky.urs.cz/item/CS_URS_2024_01/919121213"/>
    <hyperlink ref="F311" r:id="rId86" display="https://podminky.urs.cz/item/CS_URS_2024_01/919721221"/>
    <hyperlink ref="F313" r:id="rId87" display="https://podminky.urs.cz/item/CS_URS_2024_01/919735112"/>
    <hyperlink ref="F315" r:id="rId88" display="https://podminky.urs.cz/item/CS_URS_2024_01/977151132"/>
    <hyperlink ref="F318" r:id="rId89" display="https://podminky.urs.cz/item/CS_URS_2024_01/997013501"/>
    <hyperlink ref="F320" r:id="rId90" display="https://podminky.urs.cz/item/CS_URS_2024_01/997013509"/>
    <hyperlink ref="F322" r:id="rId91" display="https://podminky.urs.cz/item/CS_URS_2024_01/997013601"/>
    <hyperlink ref="F324" r:id="rId92" display="https://podminky.urs.cz/item/CS_URS_2024_01/997013631"/>
    <hyperlink ref="F326" r:id="rId93" display="https://podminky.urs.cz/item/CS_URS_2024_01/997013645"/>
    <hyperlink ref="F328" r:id="rId94" display="https://podminky.urs.cz/item/CS_URS_2024_01/997013655"/>
    <hyperlink ref="F331" r:id="rId95" display="https://podminky.urs.cz/item/CS_URS_2024_01/998274101"/>
    <hyperlink ref="F335" r:id="rId96" display="https://podminky.urs.cz/item/CS_URS_2024_01/715174022"/>
    <hyperlink ref="F338" r:id="rId97" display="https://podminky.urs.cz/item/CS_URS_2024_01/715189011"/>
    <hyperlink ref="F340" r:id="rId98" display="https://podminky.urs.cz/item/CS_URS_2024_01/715189013"/>
    <hyperlink ref="F342" r:id="rId99" display="https://podminky.urs.cz/item/CS_URS_2024_01/998715101"/>
    <hyperlink ref="F346" r:id="rId100" display="https://podminky.urs.cz/item/CS_URS_2024_01/460751113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0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98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9"/>
      <c r="AT3" s="16" t="s">
        <v>81</v>
      </c>
    </row>
    <row r="4" s="1" customFormat="1" ht="24.96" customHeight="1">
      <c r="B4" s="19"/>
      <c r="D4" s="139" t="s">
        <v>103</v>
      </c>
      <c r="L4" s="19"/>
      <c r="M4" s="14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1" t="s">
        <v>16</v>
      </c>
      <c r="L6" s="19"/>
    </row>
    <row r="7" s="1" customFormat="1" ht="16.5" customHeight="1">
      <c r="B7" s="19"/>
      <c r="E7" s="142" t="str">
        <f>'Rekapitulace stavby'!K6</f>
        <v>Rekonstrukce vírového separátoru ul.Polenská, Jihlava</v>
      </c>
      <c r="F7" s="141"/>
      <c r="G7" s="141"/>
      <c r="H7" s="141"/>
      <c r="L7" s="19"/>
    </row>
    <row r="8" s="2" customFormat="1" ht="12" customHeight="1">
      <c r="A8" s="37"/>
      <c r="B8" s="43"/>
      <c r="C8" s="37"/>
      <c r="D8" s="141" t="s">
        <v>104</v>
      </c>
      <c r="E8" s="37"/>
      <c r="F8" s="37"/>
      <c r="G8" s="37"/>
      <c r="H8" s="37"/>
      <c r="I8" s="37"/>
      <c r="J8" s="37"/>
      <c r="K8" s="37"/>
      <c r="L8" s="143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1122</v>
      </c>
      <c r="F9" s="37"/>
      <c r="G9" s="37"/>
      <c r="H9" s="37"/>
      <c r="I9" s="37"/>
      <c r="J9" s="37"/>
      <c r="K9" s="37"/>
      <c r="L9" s="14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14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32" t="s">
        <v>19</v>
      </c>
      <c r="G11" s="37"/>
      <c r="H11" s="37"/>
      <c r="I11" s="141" t="s">
        <v>20</v>
      </c>
      <c r="J11" s="132" t="s">
        <v>19</v>
      </c>
      <c r="K11" s="37"/>
      <c r="L11" s="14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21</v>
      </c>
      <c r="E12" s="37"/>
      <c r="F12" s="132" t="s">
        <v>22</v>
      </c>
      <c r="G12" s="37"/>
      <c r="H12" s="37"/>
      <c r="I12" s="141" t="s">
        <v>23</v>
      </c>
      <c r="J12" s="145" t="str">
        <f>'Rekapitulace stavby'!AN8</f>
        <v>11. 7. 2024</v>
      </c>
      <c r="K12" s="37"/>
      <c r="L12" s="14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14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25</v>
      </c>
      <c r="E14" s="37"/>
      <c r="F14" s="37"/>
      <c r="G14" s="37"/>
      <c r="H14" s="37"/>
      <c r="I14" s="141" t="s">
        <v>26</v>
      </c>
      <c r="J14" s="132" t="s">
        <v>19</v>
      </c>
      <c r="K14" s="37"/>
      <c r="L14" s="14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2" t="s">
        <v>27</v>
      </c>
      <c r="F15" s="37"/>
      <c r="G15" s="37"/>
      <c r="H15" s="37"/>
      <c r="I15" s="141" t="s">
        <v>28</v>
      </c>
      <c r="J15" s="132" t="s">
        <v>19</v>
      </c>
      <c r="K15" s="37"/>
      <c r="L15" s="14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14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29</v>
      </c>
      <c r="E17" s="37"/>
      <c r="F17" s="37"/>
      <c r="G17" s="37"/>
      <c r="H17" s="37"/>
      <c r="I17" s="141" t="s">
        <v>26</v>
      </c>
      <c r="J17" s="32" t="str">
        <f>'Rekapitulace stavby'!AN13</f>
        <v>Vyplň údaj</v>
      </c>
      <c r="K17" s="37"/>
      <c r="L17" s="14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2"/>
      <c r="G18" s="132"/>
      <c r="H18" s="132"/>
      <c r="I18" s="141" t="s">
        <v>28</v>
      </c>
      <c r="J18" s="32" t="str">
        <f>'Rekapitulace stavby'!AN14</f>
        <v>Vyplň údaj</v>
      </c>
      <c r="K18" s="37"/>
      <c r="L18" s="14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14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31</v>
      </c>
      <c r="E20" s="37"/>
      <c r="F20" s="37"/>
      <c r="G20" s="37"/>
      <c r="H20" s="37"/>
      <c r="I20" s="141" t="s">
        <v>26</v>
      </c>
      <c r="J20" s="132" t="s">
        <v>19</v>
      </c>
      <c r="K20" s="37"/>
      <c r="L20" s="14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2" t="s">
        <v>32</v>
      </c>
      <c r="F21" s="37"/>
      <c r="G21" s="37"/>
      <c r="H21" s="37"/>
      <c r="I21" s="141" t="s">
        <v>28</v>
      </c>
      <c r="J21" s="132" t="s">
        <v>19</v>
      </c>
      <c r="K21" s="37"/>
      <c r="L21" s="14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14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34</v>
      </c>
      <c r="E23" s="37"/>
      <c r="F23" s="37"/>
      <c r="G23" s="37"/>
      <c r="H23" s="37"/>
      <c r="I23" s="141" t="s">
        <v>26</v>
      </c>
      <c r="J23" s="132" t="s">
        <v>19</v>
      </c>
      <c r="K23" s="37"/>
      <c r="L23" s="14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2" t="s">
        <v>35</v>
      </c>
      <c r="F24" s="37"/>
      <c r="G24" s="37"/>
      <c r="H24" s="37"/>
      <c r="I24" s="141" t="s">
        <v>28</v>
      </c>
      <c r="J24" s="132" t="s">
        <v>19</v>
      </c>
      <c r="K24" s="37"/>
      <c r="L24" s="14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14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36</v>
      </c>
      <c r="E26" s="37"/>
      <c r="F26" s="37"/>
      <c r="G26" s="37"/>
      <c r="H26" s="37"/>
      <c r="I26" s="37"/>
      <c r="J26" s="37"/>
      <c r="K26" s="37"/>
      <c r="L26" s="14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6"/>
      <c r="B27" s="147"/>
      <c r="C27" s="146"/>
      <c r="D27" s="146"/>
      <c r="E27" s="148" t="s">
        <v>19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14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0"/>
      <c r="E29" s="150"/>
      <c r="F29" s="150"/>
      <c r="G29" s="150"/>
      <c r="H29" s="150"/>
      <c r="I29" s="150"/>
      <c r="J29" s="150"/>
      <c r="K29" s="150"/>
      <c r="L29" s="143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1" t="s">
        <v>38</v>
      </c>
      <c r="E30" s="37"/>
      <c r="F30" s="37"/>
      <c r="G30" s="37"/>
      <c r="H30" s="37"/>
      <c r="I30" s="37"/>
      <c r="J30" s="152">
        <f>ROUND(J89, 2)</f>
        <v>0</v>
      </c>
      <c r="K30" s="37"/>
      <c r="L30" s="14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0"/>
      <c r="E31" s="150"/>
      <c r="F31" s="150"/>
      <c r="G31" s="150"/>
      <c r="H31" s="150"/>
      <c r="I31" s="150"/>
      <c r="J31" s="150"/>
      <c r="K31" s="150"/>
      <c r="L31" s="14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3" t="s">
        <v>40</v>
      </c>
      <c r="G32" s="37"/>
      <c r="H32" s="37"/>
      <c r="I32" s="153" t="s">
        <v>39</v>
      </c>
      <c r="J32" s="153" t="s">
        <v>41</v>
      </c>
      <c r="K32" s="37"/>
      <c r="L32" s="14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4" t="s">
        <v>42</v>
      </c>
      <c r="E33" s="141" t="s">
        <v>43</v>
      </c>
      <c r="F33" s="155">
        <f>ROUND((SUM(BE89:BE319)),  2)</f>
        <v>0</v>
      </c>
      <c r="G33" s="37"/>
      <c r="H33" s="37"/>
      <c r="I33" s="156">
        <v>0.20999999999999999</v>
      </c>
      <c r="J33" s="155">
        <f>ROUND(((SUM(BE89:BE319))*I33),  2)</f>
        <v>0</v>
      </c>
      <c r="K33" s="37"/>
      <c r="L33" s="14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44</v>
      </c>
      <c r="F34" s="155">
        <f>ROUND((SUM(BF89:BF319)),  2)</f>
        <v>0</v>
      </c>
      <c r="G34" s="37"/>
      <c r="H34" s="37"/>
      <c r="I34" s="156">
        <v>0.12</v>
      </c>
      <c r="J34" s="155">
        <f>ROUND(((SUM(BF89:BF319))*I34),  2)</f>
        <v>0</v>
      </c>
      <c r="K34" s="37"/>
      <c r="L34" s="14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45</v>
      </c>
      <c r="F35" s="155">
        <f>ROUND((SUM(BG89:BG319)),  2)</f>
        <v>0</v>
      </c>
      <c r="G35" s="37"/>
      <c r="H35" s="37"/>
      <c r="I35" s="156">
        <v>0.20999999999999999</v>
      </c>
      <c r="J35" s="155">
        <f>0</f>
        <v>0</v>
      </c>
      <c r="K35" s="37"/>
      <c r="L35" s="14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46</v>
      </c>
      <c r="F36" s="155">
        <f>ROUND((SUM(BH89:BH319)),  2)</f>
        <v>0</v>
      </c>
      <c r="G36" s="37"/>
      <c r="H36" s="37"/>
      <c r="I36" s="156">
        <v>0.12</v>
      </c>
      <c r="J36" s="155">
        <f>0</f>
        <v>0</v>
      </c>
      <c r="K36" s="37"/>
      <c r="L36" s="14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47</v>
      </c>
      <c r="F37" s="155">
        <f>ROUND((SUM(BI89:BI319)),  2)</f>
        <v>0</v>
      </c>
      <c r="G37" s="37"/>
      <c r="H37" s="37"/>
      <c r="I37" s="156">
        <v>0</v>
      </c>
      <c r="J37" s="155">
        <f>0</f>
        <v>0</v>
      </c>
      <c r="K37" s="37"/>
      <c r="L37" s="14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14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7"/>
      <c r="D39" s="158" t="s">
        <v>48</v>
      </c>
      <c r="E39" s="159"/>
      <c r="F39" s="159"/>
      <c r="G39" s="160" t="s">
        <v>49</v>
      </c>
      <c r="H39" s="161" t="s">
        <v>50</v>
      </c>
      <c r="I39" s="159"/>
      <c r="J39" s="162">
        <f>SUM(J30:J37)</f>
        <v>0</v>
      </c>
      <c r="K39" s="163"/>
      <c r="L39" s="14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64"/>
      <c r="C40" s="165"/>
      <c r="D40" s="165"/>
      <c r="E40" s="165"/>
      <c r="F40" s="165"/>
      <c r="G40" s="165"/>
      <c r="H40" s="165"/>
      <c r="I40" s="165"/>
      <c r="J40" s="165"/>
      <c r="K40" s="165"/>
      <c r="L40" s="14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="2" customFormat="1" ht="6.96" customHeight="1">
      <c r="A44" s="37"/>
      <c r="B44" s="166"/>
      <c r="C44" s="167"/>
      <c r="D44" s="167"/>
      <c r="E44" s="167"/>
      <c r="F44" s="167"/>
      <c r="G44" s="167"/>
      <c r="H44" s="167"/>
      <c r="I44" s="167"/>
      <c r="J44" s="167"/>
      <c r="K44" s="167"/>
      <c r="L44" s="143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2" customFormat="1" ht="24.96" customHeight="1">
      <c r="A45" s="37"/>
      <c r="B45" s="38"/>
      <c r="C45" s="22" t="s">
        <v>108</v>
      </c>
      <c r="D45" s="39"/>
      <c r="E45" s="39"/>
      <c r="F45" s="39"/>
      <c r="G45" s="39"/>
      <c r="H45" s="39"/>
      <c r="I45" s="39"/>
      <c r="J45" s="39"/>
      <c r="K45" s="39"/>
      <c r="L45" s="143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4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39"/>
      <c r="J47" s="39"/>
      <c r="K47" s="39"/>
      <c r="L47" s="14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16.5" customHeight="1">
      <c r="A48" s="37"/>
      <c r="B48" s="38"/>
      <c r="C48" s="39"/>
      <c r="D48" s="39"/>
      <c r="E48" s="168" t="str">
        <f>E7</f>
        <v>Rekonstrukce vírového separátoru ul.Polenská, Jihlava</v>
      </c>
      <c r="F48" s="31"/>
      <c r="G48" s="31"/>
      <c r="H48" s="31"/>
      <c r="I48" s="39"/>
      <c r="J48" s="39"/>
      <c r="K48" s="39"/>
      <c r="L48" s="14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104</v>
      </c>
      <c r="D49" s="39"/>
      <c r="E49" s="39"/>
      <c r="F49" s="39"/>
      <c r="G49" s="39"/>
      <c r="H49" s="39"/>
      <c r="I49" s="39"/>
      <c r="J49" s="39"/>
      <c r="K49" s="39"/>
      <c r="L49" s="14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68" t="str">
        <f>E9</f>
        <v>SO03 - Přeložka vodovodního řadu</v>
      </c>
      <c r="F50" s="39"/>
      <c r="G50" s="39"/>
      <c r="H50" s="39"/>
      <c r="I50" s="39"/>
      <c r="J50" s="39"/>
      <c r="K50" s="39"/>
      <c r="L50" s="14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43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="2" customFormat="1" ht="12" customHeight="1">
      <c r="A52" s="37"/>
      <c r="B52" s="38"/>
      <c r="C52" s="31" t="s">
        <v>21</v>
      </c>
      <c r="D52" s="39"/>
      <c r="E52" s="39"/>
      <c r="F52" s="26" t="str">
        <f>F12</f>
        <v>Jihlava</v>
      </c>
      <c r="G52" s="39"/>
      <c r="H52" s="39"/>
      <c r="I52" s="31" t="s">
        <v>23</v>
      </c>
      <c r="J52" s="71" t="str">
        <f>IF(J12="","",J12)</f>
        <v>11. 7. 2024</v>
      </c>
      <c r="K52" s="39"/>
      <c r="L52" s="14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4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25.65" customHeight="1">
      <c r="A54" s="37"/>
      <c r="B54" s="38"/>
      <c r="C54" s="31" t="s">
        <v>25</v>
      </c>
      <c r="D54" s="39"/>
      <c r="E54" s="39"/>
      <c r="F54" s="26" t="str">
        <f>E15</f>
        <v>Statutární město Jihlava</v>
      </c>
      <c r="G54" s="39"/>
      <c r="H54" s="39"/>
      <c r="I54" s="31" t="s">
        <v>31</v>
      </c>
      <c r="J54" s="35" t="str">
        <f>E21</f>
        <v>AQA-CLEAN ing.Josef Novotný</v>
      </c>
      <c r="K54" s="39"/>
      <c r="L54" s="14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15.15" customHeight="1">
      <c r="A55" s="37"/>
      <c r="B55" s="38"/>
      <c r="C55" s="31" t="s">
        <v>29</v>
      </c>
      <c r="D55" s="39"/>
      <c r="E55" s="39"/>
      <c r="F55" s="26" t="str">
        <f>IF(E18="","",E18)</f>
        <v>Vyplň údaj</v>
      </c>
      <c r="G55" s="39"/>
      <c r="H55" s="39"/>
      <c r="I55" s="31" t="s">
        <v>34</v>
      </c>
      <c r="J55" s="35" t="str">
        <f>E24</f>
        <v>Martin Lang</v>
      </c>
      <c r="K55" s="39"/>
      <c r="L55" s="14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4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29.28" customHeight="1">
      <c r="A57" s="37"/>
      <c r="B57" s="38"/>
      <c r="C57" s="169" t="s">
        <v>109</v>
      </c>
      <c r="D57" s="170"/>
      <c r="E57" s="170"/>
      <c r="F57" s="170"/>
      <c r="G57" s="170"/>
      <c r="H57" s="170"/>
      <c r="I57" s="170"/>
      <c r="J57" s="171" t="s">
        <v>110</v>
      </c>
      <c r="K57" s="170"/>
      <c r="L57" s="14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4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22.8" customHeight="1">
      <c r="A59" s="37"/>
      <c r="B59" s="38"/>
      <c r="C59" s="172" t="s">
        <v>70</v>
      </c>
      <c r="D59" s="39"/>
      <c r="E59" s="39"/>
      <c r="F59" s="39"/>
      <c r="G59" s="39"/>
      <c r="H59" s="39"/>
      <c r="I59" s="39"/>
      <c r="J59" s="101">
        <f>J89</f>
        <v>0</v>
      </c>
      <c r="K59" s="39"/>
      <c r="L59" s="14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111</v>
      </c>
    </row>
    <row r="60" s="9" customFormat="1" ht="24.96" customHeight="1">
      <c r="A60" s="9"/>
      <c r="B60" s="173"/>
      <c r="C60" s="174"/>
      <c r="D60" s="175" t="s">
        <v>112</v>
      </c>
      <c r="E60" s="176"/>
      <c r="F60" s="176"/>
      <c r="G60" s="176"/>
      <c r="H60" s="176"/>
      <c r="I60" s="176"/>
      <c r="J60" s="177">
        <f>J90</f>
        <v>0</v>
      </c>
      <c r="K60" s="174"/>
      <c r="L60" s="178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9"/>
      <c r="C61" s="124"/>
      <c r="D61" s="180" t="s">
        <v>113</v>
      </c>
      <c r="E61" s="181"/>
      <c r="F61" s="181"/>
      <c r="G61" s="181"/>
      <c r="H61" s="181"/>
      <c r="I61" s="181"/>
      <c r="J61" s="182">
        <f>J91</f>
        <v>0</v>
      </c>
      <c r="K61" s="124"/>
      <c r="L61" s="183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9"/>
      <c r="C62" s="124"/>
      <c r="D62" s="180" t="s">
        <v>115</v>
      </c>
      <c r="E62" s="181"/>
      <c r="F62" s="181"/>
      <c r="G62" s="181"/>
      <c r="H62" s="181"/>
      <c r="I62" s="181"/>
      <c r="J62" s="182">
        <f>J155</f>
        <v>0</v>
      </c>
      <c r="K62" s="124"/>
      <c r="L62" s="183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9"/>
      <c r="C63" s="124"/>
      <c r="D63" s="180" t="s">
        <v>561</v>
      </c>
      <c r="E63" s="181"/>
      <c r="F63" s="181"/>
      <c r="G63" s="181"/>
      <c r="H63" s="181"/>
      <c r="I63" s="181"/>
      <c r="J63" s="182">
        <f>J164</f>
        <v>0</v>
      </c>
      <c r="K63" s="124"/>
      <c r="L63" s="183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9"/>
      <c r="C64" s="124"/>
      <c r="D64" s="180" t="s">
        <v>116</v>
      </c>
      <c r="E64" s="181"/>
      <c r="F64" s="181"/>
      <c r="G64" s="181"/>
      <c r="H64" s="181"/>
      <c r="I64" s="181"/>
      <c r="J64" s="182">
        <f>J183</f>
        <v>0</v>
      </c>
      <c r="K64" s="124"/>
      <c r="L64" s="183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9"/>
      <c r="C65" s="124"/>
      <c r="D65" s="180" t="s">
        <v>117</v>
      </c>
      <c r="E65" s="181"/>
      <c r="F65" s="181"/>
      <c r="G65" s="181"/>
      <c r="H65" s="181"/>
      <c r="I65" s="181"/>
      <c r="J65" s="182">
        <f>J282</f>
        <v>0</v>
      </c>
      <c r="K65" s="124"/>
      <c r="L65" s="183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9"/>
      <c r="C66" s="124"/>
      <c r="D66" s="180" t="s">
        <v>478</v>
      </c>
      <c r="E66" s="181"/>
      <c r="F66" s="181"/>
      <c r="G66" s="181"/>
      <c r="H66" s="181"/>
      <c r="I66" s="181"/>
      <c r="J66" s="182">
        <f>J298</f>
        <v>0</v>
      </c>
      <c r="K66" s="124"/>
      <c r="L66" s="183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9"/>
      <c r="C67" s="124"/>
      <c r="D67" s="180" t="s">
        <v>118</v>
      </c>
      <c r="E67" s="181"/>
      <c r="F67" s="181"/>
      <c r="G67" s="181"/>
      <c r="H67" s="181"/>
      <c r="I67" s="181"/>
      <c r="J67" s="182">
        <f>J311</f>
        <v>0</v>
      </c>
      <c r="K67" s="124"/>
      <c r="L67" s="183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73"/>
      <c r="C68" s="174"/>
      <c r="D68" s="175" t="s">
        <v>598</v>
      </c>
      <c r="E68" s="176"/>
      <c r="F68" s="176"/>
      <c r="G68" s="176"/>
      <c r="H68" s="176"/>
      <c r="I68" s="176"/>
      <c r="J68" s="177">
        <f>J314</f>
        <v>0</v>
      </c>
      <c r="K68" s="174"/>
      <c r="L68" s="178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79"/>
      <c r="C69" s="124"/>
      <c r="D69" s="180" t="s">
        <v>599</v>
      </c>
      <c r="E69" s="181"/>
      <c r="F69" s="181"/>
      <c r="G69" s="181"/>
      <c r="H69" s="181"/>
      <c r="I69" s="181"/>
      <c r="J69" s="182">
        <f>J315</f>
        <v>0</v>
      </c>
      <c r="K69" s="124"/>
      <c r="L69" s="183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37"/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143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="2" customFormat="1" ht="6.96" customHeight="1">
      <c r="A71" s="37"/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143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5" s="2" customFormat="1" ht="6.96" customHeight="1">
      <c r="A75" s="37"/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143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24.96" customHeight="1">
      <c r="A76" s="37"/>
      <c r="B76" s="38"/>
      <c r="C76" s="22" t="s">
        <v>124</v>
      </c>
      <c r="D76" s="39"/>
      <c r="E76" s="39"/>
      <c r="F76" s="39"/>
      <c r="G76" s="39"/>
      <c r="H76" s="39"/>
      <c r="I76" s="39"/>
      <c r="J76" s="39"/>
      <c r="K76" s="39"/>
      <c r="L76" s="143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6.96" customHeight="1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14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12" customHeight="1">
      <c r="A78" s="37"/>
      <c r="B78" s="38"/>
      <c r="C78" s="31" t="s">
        <v>16</v>
      </c>
      <c r="D78" s="39"/>
      <c r="E78" s="39"/>
      <c r="F78" s="39"/>
      <c r="G78" s="39"/>
      <c r="H78" s="39"/>
      <c r="I78" s="39"/>
      <c r="J78" s="39"/>
      <c r="K78" s="39"/>
      <c r="L78" s="143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2" customFormat="1" ht="16.5" customHeight="1">
      <c r="A79" s="37"/>
      <c r="B79" s="38"/>
      <c r="C79" s="39"/>
      <c r="D79" s="39"/>
      <c r="E79" s="168" t="str">
        <f>E7</f>
        <v>Rekonstrukce vírového separátoru ul.Polenská, Jihlava</v>
      </c>
      <c r="F79" s="31"/>
      <c r="G79" s="31"/>
      <c r="H79" s="31"/>
      <c r="I79" s="39"/>
      <c r="J79" s="39"/>
      <c r="K79" s="39"/>
      <c r="L79" s="143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12" customHeight="1">
      <c r="A80" s="37"/>
      <c r="B80" s="38"/>
      <c r="C80" s="31" t="s">
        <v>104</v>
      </c>
      <c r="D80" s="39"/>
      <c r="E80" s="39"/>
      <c r="F80" s="39"/>
      <c r="G80" s="39"/>
      <c r="H80" s="39"/>
      <c r="I80" s="39"/>
      <c r="J80" s="39"/>
      <c r="K80" s="39"/>
      <c r="L80" s="143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16.5" customHeight="1">
      <c r="A81" s="37"/>
      <c r="B81" s="38"/>
      <c r="C81" s="39"/>
      <c r="D81" s="39"/>
      <c r="E81" s="68" t="str">
        <f>E9</f>
        <v>SO03 - Přeložka vodovodního řadu</v>
      </c>
      <c r="F81" s="39"/>
      <c r="G81" s="39"/>
      <c r="H81" s="39"/>
      <c r="I81" s="39"/>
      <c r="J81" s="39"/>
      <c r="K81" s="39"/>
      <c r="L81" s="143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6.96" customHeight="1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143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2" customHeight="1">
      <c r="A83" s="37"/>
      <c r="B83" s="38"/>
      <c r="C83" s="31" t="s">
        <v>21</v>
      </c>
      <c r="D83" s="39"/>
      <c r="E83" s="39"/>
      <c r="F83" s="26" t="str">
        <f>F12</f>
        <v>Jihlava</v>
      </c>
      <c r="G83" s="39"/>
      <c r="H83" s="39"/>
      <c r="I83" s="31" t="s">
        <v>23</v>
      </c>
      <c r="J83" s="71" t="str">
        <f>IF(J12="","",J12)</f>
        <v>11. 7. 2024</v>
      </c>
      <c r="K83" s="39"/>
      <c r="L83" s="143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6.96" customHeight="1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143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5.65" customHeight="1">
      <c r="A85" s="37"/>
      <c r="B85" s="38"/>
      <c r="C85" s="31" t="s">
        <v>25</v>
      </c>
      <c r="D85" s="39"/>
      <c r="E85" s="39"/>
      <c r="F85" s="26" t="str">
        <f>E15</f>
        <v>Statutární město Jihlava</v>
      </c>
      <c r="G85" s="39"/>
      <c r="H85" s="39"/>
      <c r="I85" s="31" t="s">
        <v>31</v>
      </c>
      <c r="J85" s="35" t="str">
        <f>E21</f>
        <v>AQA-CLEAN ing.Josef Novotný</v>
      </c>
      <c r="K85" s="39"/>
      <c r="L85" s="143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5.15" customHeight="1">
      <c r="A86" s="37"/>
      <c r="B86" s="38"/>
      <c r="C86" s="31" t="s">
        <v>29</v>
      </c>
      <c r="D86" s="39"/>
      <c r="E86" s="39"/>
      <c r="F86" s="26" t="str">
        <f>IF(E18="","",E18)</f>
        <v>Vyplň údaj</v>
      </c>
      <c r="G86" s="39"/>
      <c r="H86" s="39"/>
      <c r="I86" s="31" t="s">
        <v>34</v>
      </c>
      <c r="J86" s="35" t="str">
        <f>E24</f>
        <v>Martin Lang</v>
      </c>
      <c r="K86" s="39"/>
      <c r="L86" s="143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0.32" customHeight="1">
      <c r="A87" s="37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143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11" customFormat="1" ht="29.28" customHeight="1">
      <c r="A88" s="184"/>
      <c r="B88" s="185"/>
      <c r="C88" s="186" t="s">
        <v>125</v>
      </c>
      <c r="D88" s="187" t="s">
        <v>57</v>
      </c>
      <c r="E88" s="187" t="s">
        <v>53</v>
      </c>
      <c r="F88" s="187" t="s">
        <v>54</v>
      </c>
      <c r="G88" s="187" t="s">
        <v>126</v>
      </c>
      <c r="H88" s="187" t="s">
        <v>127</v>
      </c>
      <c r="I88" s="187" t="s">
        <v>128</v>
      </c>
      <c r="J88" s="188" t="s">
        <v>110</v>
      </c>
      <c r="K88" s="189" t="s">
        <v>129</v>
      </c>
      <c r="L88" s="190"/>
      <c r="M88" s="91" t="s">
        <v>19</v>
      </c>
      <c r="N88" s="92" t="s">
        <v>42</v>
      </c>
      <c r="O88" s="92" t="s">
        <v>130</v>
      </c>
      <c r="P88" s="92" t="s">
        <v>131</v>
      </c>
      <c r="Q88" s="92" t="s">
        <v>132</v>
      </c>
      <c r="R88" s="92" t="s">
        <v>133</v>
      </c>
      <c r="S88" s="92" t="s">
        <v>134</v>
      </c>
      <c r="T88" s="93" t="s">
        <v>135</v>
      </c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</row>
    <row r="89" s="2" customFormat="1" ht="22.8" customHeight="1">
      <c r="A89" s="37"/>
      <c r="B89" s="38"/>
      <c r="C89" s="98" t="s">
        <v>136</v>
      </c>
      <c r="D89" s="39"/>
      <c r="E89" s="39"/>
      <c r="F89" s="39"/>
      <c r="G89" s="39"/>
      <c r="H89" s="39"/>
      <c r="I89" s="39"/>
      <c r="J89" s="191">
        <f>BK89</f>
        <v>0</v>
      </c>
      <c r="K89" s="39"/>
      <c r="L89" s="43"/>
      <c r="M89" s="94"/>
      <c r="N89" s="192"/>
      <c r="O89" s="95"/>
      <c r="P89" s="193">
        <f>P90+P314</f>
        <v>0</v>
      </c>
      <c r="Q89" s="95"/>
      <c r="R89" s="193">
        <f>R90+R314</f>
        <v>24.710861400000002</v>
      </c>
      <c r="S89" s="95"/>
      <c r="T89" s="194">
        <f>T90+T314</f>
        <v>122.01800000000002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T89" s="16" t="s">
        <v>71</v>
      </c>
      <c r="AU89" s="16" t="s">
        <v>111</v>
      </c>
      <c r="BK89" s="195">
        <f>BK90+BK314</f>
        <v>0</v>
      </c>
    </row>
    <row r="90" s="12" customFormat="1" ht="25.92" customHeight="1">
      <c r="A90" s="12"/>
      <c r="B90" s="196"/>
      <c r="C90" s="197"/>
      <c r="D90" s="198" t="s">
        <v>71</v>
      </c>
      <c r="E90" s="199" t="s">
        <v>137</v>
      </c>
      <c r="F90" s="199" t="s">
        <v>138</v>
      </c>
      <c r="G90" s="197"/>
      <c r="H90" s="197"/>
      <c r="I90" s="200"/>
      <c r="J90" s="201">
        <f>BK90</f>
        <v>0</v>
      </c>
      <c r="K90" s="197"/>
      <c r="L90" s="202"/>
      <c r="M90" s="203"/>
      <c r="N90" s="204"/>
      <c r="O90" s="204"/>
      <c r="P90" s="205">
        <f>P91+P155+P164+P183+P282+P298+P311</f>
        <v>0</v>
      </c>
      <c r="Q90" s="204"/>
      <c r="R90" s="205">
        <f>R91+R155+R164+R183+R282+R298+R311</f>
        <v>22.646861400000002</v>
      </c>
      <c r="S90" s="204"/>
      <c r="T90" s="206">
        <f>T91+T155+T164+T183+T282+T298+T311</f>
        <v>122.01800000000002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7" t="s">
        <v>79</v>
      </c>
      <c r="AT90" s="208" t="s">
        <v>71</v>
      </c>
      <c r="AU90" s="208" t="s">
        <v>72</v>
      </c>
      <c r="AY90" s="207" t="s">
        <v>139</v>
      </c>
      <c r="BK90" s="209">
        <f>BK91+BK155+BK164+BK183+BK282+BK298+BK311</f>
        <v>0</v>
      </c>
    </row>
    <row r="91" s="12" customFormat="1" ht="22.8" customHeight="1">
      <c r="A91" s="12"/>
      <c r="B91" s="196"/>
      <c r="C91" s="197"/>
      <c r="D91" s="198" t="s">
        <v>71</v>
      </c>
      <c r="E91" s="210" t="s">
        <v>79</v>
      </c>
      <c r="F91" s="210" t="s">
        <v>140</v>
      </c>
      <c r="G91" s="197"/>
      <c r="H91" s="197"/>
      <c r="I91" s="200"/>
      <c r="J91" s="211">
        <f>BK91</f>
        <v>0</v>
      </c>
      <c r="K91" s="197"/>
      <c r="L91" s="202"/>
      <c r="M91" s="203"/>
      <c r="N91" s="204"/>
      <c r="O91" s="204"/>
      <c r="P91" s="205">
        <f>SUM(P92:P154)</f>
        <v>0</v>
      </c>
      <c r="Q91" s="204"/>
      <c r="R91" s="205">
        <f>SUM(R92:R154)</f>
        <v>12.97294035</v>
      </c>
      <c r="S91" s="204"/>
      <c r="T91" s="206">
        <f>SUM(T92:T154)</f>
        <v>118.85000000000001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7" t="s">
        <v>79</v>
      </c>
      <c r="AT91" s="208" t="s">
        <v>71</v>
      </c>
      <c r="AU91" s="208" t="s">
        <v>79</v>
      </c>
      <c r="AY91" s="207" t="s">
        <v>139</v>
      </c>
      <c r="BK91" s="209">
        <f>SUM(BK92:BK154)</f>
        <v>0</v>
      </c>
    </row>
    <row r="92" s="2" customFormat="1" ht="37.8" customHeight="1">
      <c r="A92" s="37"/>
      <c r="B92" s="38"/>
      <c r="C92" s="212" t="s">
        <v>79</v>
      </c>
      <c r="D92" s="212" t="s">
        <v>141</v>
      </c>
      <c r="E92" s="213" t="s">
        <v>1123</v>
      </c>
      <c r="F92" s="214" t="s">
        <v>1124</v>
      </c>
      <c r="G92" s="215" t="s">
        <v>144</v>
      </c>
      <c r="H92" s="216">
        <v>12</v>
      </c>
      <c r="I92" s="217"/>
      <c r="J92" s="218">
        <f>ROUND(I92*H92,2)</f>
        <v>0</v>
      </c>
      <c r="K92" s="219"/>
      <c r="L92" s="43"/>
      <c r="M92" s="220" t="s">
        <v>19</v>
      </c>
      <c r="N92" s="221" t="s">
        <v>43</v>
      </c>
      <c r="O92" s="83"/>
      <c r="P92" s="222">
        <f>O92*H92</f>
        <v>0</v>
      </c>
      <c r="Q92" s="222">
        <v>0</v>
      </c>
      <c r="R92" s="222">
        <f>Q92*H92</f>
        <v>0</v>
      </c>
      <c r="S92" s="222">
        <v>0.255</v>
      </c>
      <c r="T92" s="223">
        <f>S92*H92</f>
        <v>3.0600000000000001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R92" s="224" t="s">
        <v>145</v>
      </c>
      <c r="AT92" s="224" t="s">
        <v>141</v>
      </c>
      <c r="AU92" s="224" t="s">
        <v>81</v>
      </c>
      <c r="AY92" s="16" t="s">
        <v>139</v>
      </c>
      <c r="BE92" s="225">
        <f>IF(N92="základní",J92,0)</f>
        <v>0</v>
      </c>
      <c r="BF92" s="225">
        <f>IF(N92="snížená",J92,0)</f>
        <v>0</v>
      </c>
      <c r="BG92" s="225">
        <f>IF(N92="zákl. přenesená",J92,0)</f>
        <v>0</v>
      </c>
      <c r="BH92" s="225">
        <f>IF(N92="sníž. přenesená",J92,0)</f>
        <v>0</v>
      </c>
      <c r="BI92" s="225">
        <f>IF(N92="nulová",J92,0)</f>
        <v>0</v>
      </c>
      <c r="BJ92" s="16" t="s">
        <v>79</v>
      </c>
      <c r="BK92" s="225">
        <f>ROUND(I92*H92,2)</f>
        <v>0</v>
      </c>
      <c r="BL92" s="16" t="s">
        <v>145</v>
      </c>
      <c r="BM92" s="224" t="s">
        <v>1125</v>
      </c>
    </row>
    <row r="93" s="2" customFormat="1">
      <c r="A93" s="37"/>
      <c r="B93" s="38"/>
      <c r="C93" s="39"/>
      <c r="D93" s="226" t="s">
        <v>147</v>
      </c>
      <c r="E93" s="39"/>
      <c r="F93" s="227" t="s">
        <v>1126</v>
      </c>
      <c r="G93" s="39"/>
      <c r="H93" s="39"/>
      <c r="I93" s="228"/>
      <c r="J93" s="39"/>
      <c r="K93" s="39"/>
      <c r="L93" s="43"/>
      <c r="M93" s="229"/>
      <c r="N93" s="230"/>
      <c r="O93" s="83"/>
      <c r="P93" s="83"/>
      <c r="Q93" s="83"/>
      <c r="R93" s="83"/>
      <c r="S93" s="83"/>
      <c r="T93" s="84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T93" s="16" t="s">
        <v>147</v>
      </c>
      <c r="AU93" s="16" t="s">
        <v>81</v>
      </c>
    </row>
    <row r="94" s="2" customFormat="1" ht="37.8" customHeight="1">
      <c r="A94" s="37"/>
      <c r="B94" s="38"/>
      <c r="C94" s="212" t="s">
        <v>81</v>
      </c>
      <c r="D94" s="212" t="s">
        <v>141</v>
      </c>
      <c r="E94" s="213" t="s">
        <v>600</v>
      </c>
      <c r="F94" s="214" t="s">
        <v>601</v>
      </c>
      <c r="G94" s="215" t="s">
        <v>144</v>
      </c>
      <c r="H94" s="216">
        <v>94.799999999999997</v>
      </c>
      <c r="I94" s="217"/>
      <c r="J94" s="218">
        <f>ROUND(I94*H94,2)</f>
        <v>0</v>
      </c>
      <c r="K94" s="219"/>
      <c r="L94" s="43"/>
      <c r="M94" s="220" t="s">
        <v>19</v>
      </c>
      <c r="N94" s="221" t="s">
        <v>43</v>
      </c>
      <c r="O94" s="83"/>
      <c r="P94" s="222">
        <f>O94*H94</f>
        <v>0</v>
      </c>
      <c r="Q94" s="222">
        <v>0</v>
      </c>
      <c r="R94" s="222">
        <f>Q94*H94</f>
        <v>0</v>
      </c>
      <c r="S94" s="222">
        <v>0.57999999999999996</v>
      </c>
      <c r="T94" s="223">
        <f>S94*H94</f>
        <v>54.983999999999995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224" t="s">
        <v>145</v>
      </c>
      <c r="AT94" s="224" t="s">
        <v>141</v>
      </c>
      <c r="AU94" s="224" t="s">
        <v>81</v>
      </c>
      <c r="AY94" s="16" t="s">
        <v>139</v>
      </c>
      <c r="BE94" s="225">
        <f>IF(N94="základní",J94,0)</f>
        <v>0</v>
      </c>
      <c r="BF94" s="225">
        <f>IF(N94="snížená",J94,0)</f>
        <v>0</v>
      </c>
      <c r="BG94" s="225">
        <f>IF(N94="zákl. přenesená",J94,0)</f>
        <v>0</v>
      </c>
      <c r="BH94" s="225">
        <f>IF(N94="sníž. přenesená",J94,0)</f>
        <v>0</v>
      </c>
      <c r="BI94" s="225">
        <f>IF(N94="nulová",J94,0)</f>
        <v>0</v>
      </c>
      <c r="BJ94" s="16" t="s">
        <v>79</v>
      </c>
      <c r="BK94" s="225">
        <f>ROUND(I94*H94,2)</f>
        <v>0</v>
      </c>
      <c r="BL94" s="16" t="s">
        <v>145</v>
      </c>
      <c r="BM94" s="224" t="s">
        <v>1127</v>
      </c>
    </row>
    <row r="95" s="2" customFormat="1">
      <c r="A95" s="37"/>
      <c r="B95" s="38"/>
      <c r="C95" s="39"/>
      <c r="D95" s="226" t="s">
        <v>147</v>
      </c>
      <c r="E95" s="39"/>
      <c r="F95" s="227" t="s">
        <v>603</v>
      </c>
      <c r="G95" s="39"/>
      <c r="H95" s="39"/>
      <c r="I95" s="228"/>
      <c r="J95" s="39"/>
      <c r="K95" s="39"/>
      <c r="L95" s="43"/>
      <c r="M95" s="229"/>
      <c r="N95" s="230"/>
      <c r="O95" s="83"/>
      <c r="P95" s="83"/>
      <c r="Q95" s="83"/>
      <c r="R95" s="83"/>
      <c r="S95" s="83"/>
      <c r="T95" s="84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T95" s="16" t="s">
        <v>147</v>
      </c>
      <c r="AU95" s="16" t="s">
        <v>81</v>
      </c>
    </row>
    <row r="96" s="2" customFormat="1" ht="37.8" customHeight="1">
      <c r="A96" s="37"/>
      <c r="B96" s="38"/>
      <c r="C96" s="212" t="s">
        <v>154</v>
      </c>
      <c r="D96" s="212" t="s">
        <v>141</v>
      </c>
      <c r="E96" s="213" t="s">
        <v>1128</v>
      </c>
      <c r="F96" s="214" t="s">
        <v>1129</v>
      </c>
      <c r="G96" s="215" t="s">
        <v>144</v>
      </c>
      <c r="H96" s="216">
        <v>12</v>
      </c>
      <c r="I96" s="217"/>
      <c r="J96" s="218">
        <f>ROUND(I96*H96,2)</f>
        <v>0</v>
      </c>
      <c r="K96" s="219"/>
      <c r="L96" s="43"/>
      <c r="M96" s="220" t="s">
        <v>19</v>
      </c>
      <c r="N96" s="221" t="s">
        <v>43</v>
      </c>
      <c r="O96" s="83"/>
      <c r="P96" s="222">
        <f>O96*H96</f>
        <v>0</v>
      </c>
      <c r="Q96" s="222">
        <v>0</v>
      </c>
      <c r="R96" s="222">
        <f>Q96*H96</f>
        <v>0</v>
      </c>
      <c r="S96" s="222">
        <v>0.28999999999999998</v>
      </c>
      <c r="T96" s="223">
        <f>S96*H96</f>
        <v>3.4799999999999995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R96" s="224" t="s">
        <v>145</v>
      </c>
      <c r="AT96" s="224" t="s">
        <v>141</v>
      </c>
      <c r="AU96" s="224" t="s">
        <v>81</v>
      </c>
      <c r="AY96" s="16" t="s">
        <v>139</v>
      </c>
      <c r="BE96" s="225">
        <f>IF(N96="základní",J96,0)</f>
        <v>0</v>
      </c>
      <c r="BF96" s="225">
        <f>IF(N96="snížená",J96,0)</f>
        <v>0</v>
      </c>
      <c r="BG96" s="225">
        <f>IF(N96="zákl. přenesená",J96,0)</f>
        <v>0</v>
      </c>
      <c r="BH96" s="225">
        <f>IF(N96="sníž. přenesená",J96,0)</f>
        <v>0</v>
      </c>
      <c r="BI96" s="225">
        <f>IF(N96="nulová",J96,0)</f>
        <v>0</v>
      </c>
      <c r="BJ96" s="16" t="s">
        <v>79</v>
      </c>
      <c r="BK96" s="225">
        <f>ROUND(I96*H96,2)</f>
        <v>0</v>
      </c>
      <c r="BL96" s="16" t="s">
        <v>145</v>
      </c>
      <c r="BM96" s="224" t="s">
        <v>1130</v>
      </c>
    </row>
    <row r="97" s="2" customFormat="1">
      <c r="A97" s="37"/>
      <c r="B97" s="38"/>
      <c r="C97" s="39"/>
      <c r="D97" s="226" t="s">
        <v>147</v>
      </c>
      <c r="E97" s="39"/>
      <c r="F97" s="227" t="s">
        <v>1131</v>
      </c>
      <c r="G97" s="39"/>
      <c r="H97" s="39"/>
      <c r="I97" s="228"/>
      <c r="J97" s="39"/>
      <c r="K97" s="39"/>
      <c r="L97" s="43"/>
      <c r="M97" s="229"/>
      <c r="N97" s="230"/>
      <c r="O97" s="83"/>
      <c r="P97" s="83"/>
      <c r="Q97" s="83"/>
      <c r="R97" s="83"/>
      <c r="S97" s="83"/>
      <c r="T97" s="84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T97" s="16" t="s">
        <v>147</v>
      </c>
      <c r="AU97" s="16" t="s">
        <v>81</v>
      </c>
    </row>
    <row r="98" s="2" customFormat="1" ht="33" customHeight="1">
      <c r="A98" s="37"/>
      <c r="B98" s="38"/>
      <c r="C98" s="212" t="s">
        <v>145</v>
      </c>
      <c r="D98" s="212" t="s">
        <v>141</v>
      </c>
      <c r="E98" s="213" t="s">
        <v>604</v>
      </c>
      <c r="F98" s="214" t="s">
        <v>605</v>
      </c>
      <c r="G98" s="215" t="s">
        <v>144</v>
      </c>
      <c r="H98" s="216">
        <v>94.799999999999997</v>
      </c>
      <c r="I98" s="217"/>
      <c r="J98" s="218">
        <f>ROUND(I98*H98,2)</f>
        <v>0</v>
      </c>
      <c r="K98" s="219"/>
      <c r="L98" s="43"/>
      <c r="M98" s="220" t="s">
        <v>19</v>
      </c>
      <c r="N98" s="221" t="s">
        <v>43</v>
      </c>
      <c r="O98" s="83"/>
      <c r="P98" s="222">
        <f>O98*H98</f>
        <v>0</v>
      </c>
      <c r="Q98" s="222">
        <v>0</v>
      </c>
      <c r="R98" s="222">
        <f>Q98*H98</f>
        <v>0</v>
      </c>
      <c r="S98" s="222">
        <v>0.22</v>
      </c>
      <c r="T98" s="223">
        <f>S98*H98</f>
        <v>20.855999999999998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224" t="s">
        <v>145</v>
      </c>
      <c r="AT98" s="224" t="s">
        <v>141</v>
      </c>
      <c r="AU98" s="224" t="s">
        <v>81</v>
      </c>
      <c r="AY98" s="16" t="s">
        <v>139</v>
      </c>
      <c r="BE98" s="225">
        <f>IF(N98="základní",J98,0)</f>
        <v>0</v>
      </c>
      <c r="BF98" s="225">
        <f>IF(N98="snížená",J98,0)</f>
        <v>0</v>
      </c>
      <c r="BG98" s="225">
        <f>IF(N98="zákl. přenesená",J98,0)</f>
        <v>0</v>
      </c>
      <c r="BH98" s="225">
        <f>IF(N98="sníž. přenesená",J98,0)</f>
        <v>0</v>
      </c>
      <c r="BI98" s="225">
        <f>IF(N98="nulová",J98,0)</f>
        <v>0</v>
      </c>
      <c r="BJ98" s="16" t="s">
        <v>79</v>
      </c>
      <c r="BK98" s="225">
        <f>ROUND(I98*H98,2)</f>
        <v>0</v>
      </c>
      <c r="BL98" s="16" t="s">
        <v>145</v>
      </c>
      <c r="BM98" s="224" t="s">
        <v>1132</v>
      </c>
    </row>
    <row r="99" s="2" customFormat="1">
      <c r="A99" s="37"/>
      <c r="B99" s="38"/>
      <c r="C99" s="39"/>
      <c r="D99" s="226" t="s">
        <v>147</v>
      </c>
      <c r="E99" s="39"/>
      <c r="F99" s="227" t="s">
        <v>607</v>
      </c>
      <c r="G99" s="39"/>
      <c r="H99" s="39"/>
      <c r="I99" s="228"/>
      <c r="J99" s="39"/>
      <c r="K99" s="39"/>
      <c r="L99" s="43"/>
      <c r="M99" s="229"/>
      <c r="N99" s="230"/>
      <c r="O99" s="83"/>
      <c r="P99" s="83"/>
      <c r="Q99" s="83"/>
      <c r="R99" s="83"/>
      <c r="S99" s="83"/>
      <c r="T99" s="84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16" t="s">
        <v>147</v>
      </c>
      <c r="AU99" s="16" t="s">
        <v>81</v>
      </c>
    </row>
    <row r="100" s="2" customFormat="1" ht="24.15" customHeight="1">
      <c r="A100" s="37"/>
      <c r="B100" s="38"/>
      <c r="C100" s="212" t="s">
        <v>163</v>
      </c>
      <c r="D100" s="212" t="s">
        <v>141</v>
      </c>
      <c r="E100" s="213" t="s">
        <v>608</v>
      </c>
      <c r="F100" s="214" t="s">
        <v>609</v>
      </c>
      <c r="G100" s="215" t="s">
        <v>144</v>
      </c>
      <c r="H100" s="216">
        <v>310</v>
      </c>
      <c r="I100" s="217"/>
      <c r="J100" s="218">
        <f>ROUND(I100*H100,2)</f>
        <v>0</v>
      </c>
      <c r="K100" s="219"/>
      <c r="L100" s="43"/>
      <c r="M100" s="220" t="s">
        <v>19</v>
      </c>
      <c r="N100" s="221" t="s">
        <v>43</v>
      </c>
      <c r="O100" s="83"/>
      <c r="P100" s="222">
        <f>O100*H100</f>
        <v>0</v>
      </c>
      <c r="Q100" s="222">
        <v>5.0000000000000002E-05</v>
      </c>
      <c r="R100" s="222">
        <f>Q100*H100</f>
        <v>0.0155</v>
      </c>
      <c r="S100" s="222">
        <v>0.11500000000000001</v>
      </c>
      <c r="T100" s="223">
        <f>S100*H100</f>
        <v>35.649999999999999</v>
      </c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R100" s="224" t="s">
        <v>145</v>
      </c>
      <c r="AT100" s="224" t="s">
        <v>141</v>
      </c>
      <c r="AU100" s="224" t="s">
        <v>81</v>
      </c>
      <c r="AY100" s="16" t="s">
        <v>139</v>
      </c>
      <c r="BE100" s="225">
        <f>IF(N100="základní",J100,0)</f>
        <v>0</v>
      </c>
      <c r="BF100" s="225">
        <f>IF(N100="snížená",J100,0)</f>
        <v>0</v>
      </c>
      <c r="BG100" s="225">
        <f>IF(N100="zákl. přenesená",J100,0)</f>
        <v>0</v>
      </c>
      <c r="BH100" s="225">
        <f>IF(N100="sníž. přenesená",J100,0)</f>
        <v>0</v>
      </c>
      <c r="BI100" s="225">
        <f>IF(N100="nulová",J100,0)</f>
        <v>0</v>
      </c>
      <c r="BJ100" s="16" t="s">
        <v>79</v>
      </c>
      <c r="BK100" s="225">
        <f>ROUND(I100*H100,2)</f>
        <v>0</v>
      </c>
      <c r="BL100" s="16" t="s">
        <v>145</v>
      </c>
      <c r="BM100" s="224" t="s">
        <v>1133</v>
      </c>
    </row>
    <row r="101" s="2" customFormat="1">
      <c r="A101" s="37"/>
      <c r="B101" s="38"/>
      <c r="C101" s="39"/>
      <c r="D101" s="226" t="s">
        <v>147</v>
      </c>
      <c r="E101" s="39"/>
      <c r="F101" s="227" t="s">
        <v>611</v>
      </c>
      <c r="G101" s="39"/>
      <c r="H101" s="39"/>
      <c r="I101" s="228"/>
      <c r="J101" s="39"/>
      <c r="K101" s="39"/>
      <c r="L101" s="43"/>
      <c r="M101" s="229"/>
      <c r="N101" s="230"/>
      <c r="O101" s="83"/>
      <c r="P101" s="83"/>
      <c r="Q101" s="83"/>
      <c r="R101" s="83"/>
      <c r="S101" s="83"/>
      <c r="T101" s="84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T101" s="16" t="s">
        <v>147</v>
      </c>
      <c r="AU101" s="16" t="s">
        <v>81</v>
      </c>
    </row>
    <row r="102" s="2" customFormat="1" ht="24.15" customHeight="1">
      <c r="A102" s="37"/>
      <c r="B102" s="38"/>
      <c r="C102" s="212" t="s">
        <v>168</v>
      </c>
      <c r="D102" s="212" t="s">
        <v>141</v>
      </c>
      <c r="E102" s="213" t="s">
        <v>1134</v>
      </c>
      <c r="F102" s="214" t="s">
        <v>1135</v>
      </c>
      <c r="G102" s="215" t="s">
        <v>323</v>
      </c>
      <c r="H102" s="216">
        <v>4</v>
      </c>
      <c r="I102" s="217"/>
      <c r="J102" s="218">
        <f>ROUND(I102*H102,2)</f>
        <v>0</v>
      </c>
      <c r="K102" s="219"/>
      <c r="L102" s="43"/>
      <c r="M102" s="220" t="s">
        <v>19</v>
      </c>
      <c r="N102" s="221" t="s">
        <v>43</v>
      </c>
      <c r="O102" s="83"/>
      <c r="P102" s="222">
        <f>O102*H102</f>
        <v>0</v>
      </c>
      <c r="Q102" s="222">
        <v>0</v>
      </c>
      <c r="R102" s="222">
        <f>Q102*H102</f>
        <v>0</v>
      </c>
      <c r="S102" s="222">
        <v>0.20499999999999999</v>
      </c>
      <c r="T102" s="223">
        <f>S102*H102</f>
        <v>0.81999999999999995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224" t="s">
        <v>145</v>
      </c>
      <c r="AT102" s="224" t="s">
        <v>141</v>
      </c>
      <c r="AU102" s="224" t="s">
        <v>81</v>
      </c>
      <c r="AY102" s="16" t="s">
        <v>139</v>
      </c>
      <c r="BE102" s="225">
        <f>IF(N102="základní",J102,0)</f>
        <v>0</v>
      </c>
      <c r="BF102" s="225">
        <f>IF(N102="snížená",J102,0)</f>
        <v>0</v>
      </c>
      <c r="BG102" s="225">
        <f>IF(N102="zákl. přenesená",J102,0)</f>
        <v>0</v>
      </c>
      <c r="BH102" s="225">
        <f>IF(N102="sníž. přenesená",J102,0)</f>
        <v>0</v>
      </c>
      <c r="BI102" s="225">
        <f>IF(N102="nulová",J102,0)</f>
        <v>0</v>
      </c>
      <c r="BJ102" s="16" t="s">
        <v>79</v>
      </c>
      <c r="BK102" s="225">
        <f>ROUND(I102*H102,2)</f>
        <v>0</v>
      </c>
      <c r="BL102" s="16" t="s">
        <v>145</v>
      </c>
      <c r="BM102" s="224" t="s">
        <v>1136</v>
      </c>
    </row>
    <row r="103" s="2" customFormat="1">
      <c r="A103" s="37"/>
      <c r="B103" s="38"/>
      <c r="C103" s="39"/>
      <c r="D103" s="226" t="s">
        <v>147</v>
      </c>
      <c r="E103" s="39"/>
      <c r="F103" s="227" t="s">
        <v>1137</v>
      </c>
      <c r="G103" s="39"/>
      <c r="H103" s="39"/>
      <c r="I103" s="228"/>
      <c r="J103" s="39"/>
      <c r="K103" s="39"/>
      <c r="L103" s="43"/>
      <c r="M103" s="229"/>
      <c r="N103" s="230"/>
      <c r="O103" s="83"/>
      <c r="P103" s="83"/>
      <c r="Q103" s="83"/>
      <c r="R103" s="83"/>
      <c r="S103" s="83"/>
      <c r="T103" s="84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T103" s="16" t="s">
        <v>147</v>
      </c>
      <c r="AU103" s="16" t="s">
        <v>81</v>
      </c>
    </row>
    <row r="104" s="2" customFormat="1" ht="49.05" customHeight="1">
      <c r="A104" s="37"/>
      <c r="B104" s="38"/>
      <c r="C104" s="212" t="s">
        <v>173</v>
      </c>
      <c r="D104" s="212" t="s">
        <v>141</v>
      </c>
      <c r="E104" s="213" t="s">
        <v>612</v>
      </c>
      <c r="F104" s="214" t="s">
        <v>613</v>
      </c>
      <c r="G104" s="215" t="s">
        <v>323</v>
      </c>
      <c r="H104" s="216">
        <v>6</v>
      </c>
      <c r="I104" s="217"/>
      <c r="J104" s="218">
        <f>ROUND(I104*H104,2)</f>
        <v>0</v>
      </c>
      <c r="K104" s="219"/>
      <c r="L104" s="43"/>
      <c r="M104" s="220" t="s">
        <v>19</v>
      </c>
      <c r="N104" s="221" t="s">
        <v>43</v>
      </c>
      <c r="O104" s="83"/>
      <c r="P104" s="222">
        <f>O104*H104</f>
        <v>0</v>
      </c>
      <c r="Q104" s="222">
        <v>0.036900000000000002</v>
      </c>
      <c r="R104" s="222">
        <f>Q104*H104</f>
        <v>0.22140000000000001</v>
      </c>
      <c r="S104" s="222">
        <v>0</v>
      </c>
      <c r="T104" s="223">
        <f>S104*H104</f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224" t="s">
        <v>145</v>
      </c>
      <c r="AT104" s="224" t="s">
        <v>141</v>
      </c>
      <c r="AU104" s="224" t="s">
        <v>81</v>
      </c>
      <c r="AY104" s="16" t="s">
        <v>139</v>
      </c>
      <c r="BE104" s="225">
        <f>IF(N104="základní",J104,0)</f>
        <v>0</v>
      </c>
      <c r="BF104" s="225">
        <f>IF(N104="snížená",J104,0)</f>
        <v>0</v>
      </c>
      <c r="BG104" s="225">
        <f>IF(N104="zákl. přenesená",J104,0)</f>
        <v>0</v>
      </c>
      <c r="BH104" s="225">
        <f>IF(N104="sníž. přenesená",J104,0)</f>
        <v>0</v>
      </c>
      <c r="BI104" s="225">
        <f>IF(N104="nulová",J104,0)</f>
        <v>0</v>
      </c>
      <c r="BJ104" s="16" t="s">
        <v>79</v>
      </c>
      <c r="BK104" s="225">
        <f>ROUND(I104*H104,2)</f>
        <v>0</v>
      </c>
      <c r="BL104" s="16" t="s">
        <v>145</v>
      </c>
      <c r="BM104" s="224" t="s">
        <v>1138</v>
      </c>
    </row>
    <row r="105" s="2" customFormat="1">
      <c r="A105" s="37"/>
      <c r="B105" s="38"/>
      <c r="C105" s="39"/>
      <c r="D105" s="226" t="s">
        <v>147</v>
      </c>
      <c r="E105" s="39"/>
      <c r="F105" s="227" t="s">
        <v>615</v>
      </c>
      <c r="G105" s="39"/>
      <c r="H105" s="39"/>
      <c r="I105" s="228"/>
      <c r="J105" s="39"/>
      <c r="K105" s="39"/>
      <c r="L105" s="43"/>
      <c r="M105" s="229"/>
      <c r="N105" s="230"/>
      <c r="O105" s="83"/>
      <c r="P105" s="83"/>
      <c r="Q105" s="83"/>
      <c r="R105" s="83"/>
      <c r="S105" s="83"/>
      <c r="T105" s="84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T105" s="16" t="s">
        <v>147</v>
      </c>
      <c r="AU105" s="16" t="s">
        <v>81</v>
      </c>
    </row>
    <row r="106" s="2" customFormat="1" ht="49.05" customHeight="1">
      <c r="A106" s="37"/>
      <c r="B106" s="38"/>
      <c r="C106" s="212" t="s">
        <v>178</v>
      </c>
      <c r="D106" s="212" t="s">
        <v>141</v>
      </c>
      <c r="E106" s="213" t="s">
        <v>1139</v>
      </c>
      <c r="F106" s="214" t="s">
        <v>1140</v>
      </c>
      <c r="G106" s="215" t="s">
        <v>323</v>
      </c>
      <c r="H106" s="216">
        <v>8</v>
      </c>
      <c r="I106" s="217"/>
      <c r="J106" s="218">
        <f>ROUND(I106*H106,2)</f>
        <v>0</v>
      </c>
      <c r="K106" s="219"/>
      <c r="L106" s="43"/>
      <c r="M106" s="220" t="s">
        <v>19</v>
      </c>
      <c r="N106" s="221" t="s">
        <v>43</v>
      </c>
      <c r="O106" s="83"/>
      <c r="P106" s="222">
        <f>O106*H106</f>
        <v>0</v>
      </c>
      <c r="Q106" s="222">
        <v>0.01068</v>
      </c>
      <c r="R106" s="222">
        <f>Q106*H106</f>
        <v>0.085440000000000002</v>
      </c>
      <c r="S106" s="222">
        <v>0</v>
      </c>
      <c r="T106" s="223">
        <f>S106*H106</f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224" t="s">
        <v>145</v>
      </c>
      <c r="AT106" s="224" t="s">
        <v>141</v>
      </c>
      <c r="AU106" s="224" t="s">
        <v>81</v>
      </c>
      <c r="AY106" s="16" t="s">
        <v>139</v>
      </c>
      <c r="BE106" s="225">
        <f>IF(N106="základní",J106,0)</f>
        <v>0</v>
      </c>
      <c r="BF106" s="225">
        <f>IF(N106="snížená",J106,0)</f>
        <v>0</v>
      </c>
      <c r="BG106" s="225">
        <f>IF(N106="zákl. přenesená",J106,0)</f>
        <v>0</v>
      </c>
      <c r="BH106" s="225">
        <f>IF(N106="sníž. přenesená",J106,0)</f>
        <v>0</v>
      </c>
      <c r="BI106" s="225">
        <f>IF(N106="nulová",J106,0)</f>
        <v>0</v>
      </c>
      <c r="BJ106" s="16" t="s">
        <v>79</v>
      </c>
      <c r="BK106" s="225">
        <f>ROUND(I106*H106,2)</f>
        <v>0</v>
      </c>
      <c r="BL106" s="16" t="s">
        <v>145</v>
      </c>
      <c r="BM106" s="224" t="s">
        <v>1141</v>
      </c>
    </row>
    <row r="107" s="2" customFormat="1">
      <c r="A107" s="37"/>
      <c r="B107" s="38"/>
      <c r="C107" s="39"/>
      <c r="D107" s="226" t="s">
        <v>147</v>
      </c>
      <c r="E107" s="39"/>
      <c r="F107" s="227" t="s">
        <v>1142</v>
      </c>
      <c r="G107" s="39"/>
      <c r="H107" s="39"/>
      <c r="I107" s="228"/>
      <c r="J107" s="39"/>
      <c r="K107" s="39"/>
      <c r="L107" s="43"/>
      <c r="M107" s="229"/>
      <c r="N107" s="230"/>
      <c r="O107" s="83"/>
      <c r="P107" s="83"/>
      <c r="Q107" s="83"/>
      <c r="R107" s="83"/>
      <c r="S107" s="83"/>
      <c r="T107" s="84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T107" s="16" t="s">
        <v>147</v>
      </c>
      <c r="AU107" s="16" t="s">
        <v>81</v>
      </c>
    </row>
    <row r="108" s="2" customFormat="1" ht="49.05" customHeight="1">
      <c r="A108" s="37"/>
      <c r="B108" s="38"/>
      <c r="C108" s="212" t="s">
        <v>183</v>
      </c>
      <c r="D108" s="212" t="s">
        <v>141</v>
      </c>
      <c r="E108" s="213" t="s">
        <v>620</v>
      </c>
      <c r="F108" s="214" t="s">
        <v>621</v>
      </c>
      <c r="G108" s="215" t="s">
        <v>323</v>
      </c>
      <c r="H108" s="216">
        <v>16</v>
      </c>
      <c r="I108" s="217"/>
      <c r="J108" s="218">
        <f>ROUND(I108*H108,2)</f>
        <v>0</v>
      </c>
      <c r="K108" s="219"/>
      <c r="L108" s="43"/>
      <c r="M108" s="220" t="s">
        <v>19</v>
      </c>
      <c r="N108" s="221" t="s">
        <v>43</v>
      </c>
      <c r="O108" s="83"/>
      <c r="P108" s="222">
        <f>O108*H108</f>
        <v>0</v>
      </c>
      <c r="Q108" s="222">
        <v>0.036900000000000002</v>
      </c>
      <c r="R108" s="222">
        <f>Q108*H108</f>
        <v>0.59040000000000004</v>
      </c>
      <c r="S108" s="222">
        <v>0</v>
      </c>
      <c r="T108" s="223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224" t="s">
        <v>145</v>
      </c>
      <c r="AT108" s="224" t="s">
        <v>141</v>
      </c>
      <c r="AU108" s="224" t="s">
        <v>81</v>
      </c>
      <c r="AY108" s="16" t="s">
        <v>139</v>
      </c>
      <c r="BE108" s="225">
        <f>IF(N108="základní",J108,0)</f>
        <v>0</v>
      </c>
      <c r="BF108" s="225">
        <f>IF(N108="snížená",J108,0)</f>
        <v>0</v>
      </c>
      <c r="BG108" s="225">
        <f>IF(N108="zákl. přenesená",J108,0)</f>
        <v>0</v>
      </c>
      <c r="BH108" s="225">
        <f>IF(N108="sníž. přenesená",J108,0)</f>
        <v>0</v>
      </c>
      <c r="BI108" s="225">
        <f>IF(N108="nulová",J108,0)</f>
        <v>0</v>
      </c>
      <c r="BJ108" s="16" t="s">
        <v>79</v>
      </c>
      <c r="BK108" s="225">
        <f>ROUND(I108*H108,2)</f>
        <v>0</v>
      </c>
      <c r="BL108" s="16" t="s">
        <v>145</v>
      </c>
      <c r="BM108" s="224" t="s">
        <v>1143</v>
      </c>
    </row>
    <row r="109" s="2" customFormat="1">
      <c r="A109" s="37"/>
      <c r="B109" s="38"/>
      <c r="C109" s="39"/>
      <c r="D109" s="226" t="s">
        <v>147</v>
      </c>
      <c r="E109" s="39"/>
      <c r="F109" s="227" t="s">
        <v>623</v>
      </c>
      <c r="G109" s="39"/>
      <c r="H109" s="39"/>
      <c r="I109" s="228"/>
      <c r="J109" s="39"/>
      <c r="K109" s="39"/>
      <c r="L109" s="43"/>
      <c r="M109" s="229"/>
      <c r="N109" s="230"/>
      <c r="O109" s="83"/>
      <c r="P109" s="83"/>
      <c r="Q109" s="83"/>
      <c r="R109" s="83"/>
      <c r="S109" s="83"/>
      <c r="T109" s="84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T109" s="16" t="s">
        <v>147</v>
      </c>
      <c r="AU109" s="16" t="s">
        <v>81</v>
      </c>
    </row>
    <row r="110" s="2" customFormat="1" ht="24.15" customHeight="1">
      <c r="A110" s="37"/>
      <c r="B110" s="38"/>
      <c r="C110" s="212" t="s">
        <v>188</v>
      </c>
      <c r="D110" s="212" t="s">
        <v>141</v>
      </c>
      <c r="E110" s="213" t="s">
        <v>1144</v>
      </c>
      <c r="F110" s="214" t="s">
        <v>1145</v>
      </c>
      <c r="G110" s="215" t="s">
        <v>151</v>
      </c>
      <c r="H110" s="216">
        <v>17.146000000000001</v>
      </c>
      <c r="I110" s="217"/>
      <c r="J110" s="218">
        <f>ROUND(I110*H110,2)</f>
        <v>0</v>
      </c>
      <c r="K110" s="219"/>
      <c r="L110" s="43"/>
      <c r="M110" s="220" t="s">
        <v>19</v>
      </c>
      <c r="N110" s="221" t="s">
        <v>43</v>
      </c>
      <c r="O110" s="83"/>
      <c r="P110" s="222">
        <f>O110*H110</f>
        <v>0</v>
      </c>
      <c r="Q110" s="222">
        <v>0</v>
      </c>
      <c r="R110" s="222">
        <f>Q110*H110</f>
        <v>0</v>
      </c>
      <c r="S110" s="222">
        <v>0</v>
      </c>
      <c r="T110" s="223">
        <f>S110*H110</f>
        <v>0</v>
      </c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R110" s="224" t="s">
        <v>145</v>
      </c>
      <c r="AT110" s="224" t="s">
        <v>141</v>
      </c>
      <c r="AU110" s="224" t="s">
        <v>81</v>
      </c>
      <c r="AY110" s="16" t="s">
        <v>139</v>
      </c>
      <c r="BE110" s="225">
        <f>IF(N110="základní",J110,0)</f>
        <v>0</v>
      </c>
      <c r="BF110" s="225">
        <f>IF(N110="snížená",J110,0)</f>
        <v>0</v>
      </c>
      <c r="BG110" s="225">
        <f>IF(N110="zákl. přenesená",J110,0)</f>
        <v>0</v>
      </c>
      <c r="BH110" s="225">
        <f>IF(N110="sníž. přenesená",J110,0)</f>
        <v>0</v>
      </c>
      <c r="BI110" s="225">
        <f>IF(N110="nulová",J110,0)</f>
        <v>0</v>
      </c>
      <c r="BJ110" s="16" t="s">
        <v>79</v>
      </c>
      <c r="BK110" s="225">
        <f>ROUND(I110*H110,2)</f>
        <v>0</v>
      </c>
      <c r="BL110" s="16" t="s">
        <v>145</v>
      </c>
      <c r="BM110" s="224" t="s">
        <v>1146</v>
      </c>
    </row>
    <row r="111" s="2" customFormat="1">
      <c r="A111" s="37"/>
      <c r="B111" s="38"/>
      <c r="C111" s="39"/>
      <c r="D111" s="226" t="s">
        <v>147</v>
      </c>
      <c r="E111" s="39"/>
      <c r="F111" s="227" t="s">
        <v>1147</v>
      </c>
      <c r="G111" s="39"/>
      <c r="H111" s="39"/>
      <c r="I111" s="228"/>
      <c r="J111" s="39"/>
      <c r="K111" s="39"/>
      <c r="L111" s="43"/>
      <c r="M111" s="229"/>
      <c r="N111" s="230"/>
      <c r="O111" s="83"/>
      <c r="P111" s="83"/>
      <c r="Q111" s="83"/>
      <c r="R111" s="83"/>
      <c r="S111" s="83"/>
      <c r="T111" s="84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T111" s="16" t="s">
        <v>147</v>
      </c>
      <c r="AU111" s="16" t="s">
        <v>81</v>
      </c>
    </row>
    <row r="112" s="2" customFormat="1" ht="24.15" customHeight="1">
      <c r="A112" s="37"/>
      <c r="B112" s="38"/>
      <c r="C112" s="212" t="s">
        <v>193</v>
      </c>
      <c r="D112" s="212" t="s">
        <v>141</v>
      </c>
      <c r="E112" s="213" t="s">
        <v>1148</v>
      </c>
      <c r="F112" s="214" t="s">
        <v>1149</v>
      </c>
      <c r="G112" s="215" t="s">
        <v>151</v>
      </c>
      <c r="H112" s="216">
        <v>51.436999999999998</v>
      </c>
      <c r="I112" s="217"/>
      <c r="J112" s="218">
        <f>ROUND(I112*H112,2)</f>
        <v>0</v>
      </c>
      <c r="K112" s="219"/>
      <c r="L112" s="43"/>
      <c r="M112" s="220" t="s">
        <v>19</v>
      </c>
      <c r="N112" s="221" t="s">
        <v>43</v>
      </c>
      <c r="O112" s="83"/>
      <c r="P112" s="222">
        <f>O112*H112</f>
        <v>0</v>
      </c>
      <c r="Q112" s="222">
        <v>0</v>
      </c>
      <c r="R112" s="222">
        <f>Q112*H112</f>
        <v>0</v>
      </c>
      <c r="S112" s="222">
        <v>0</v>
      </c>
      <c r="T112" s="223">
        <f>S112*H112</f>
        <v>0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224" t="s">
        <v>145</v>
      </c>
      <c r="AT112" s="224" t="s">
        <v>141</v>
      </c>
      <c r="AU112" s="224" t="s">
        <v>81</v>
      </c>
      <c r="AY112" s="16" t="s">
        <v>139</v>
      </c>
      <c r="BE112" s="225">
        <f>IF(N112="základní",J112,0)</f>
        <v>0</v>
      </c>
      <c r="BF112" s="225">
        <f>IF(N112="snížená",J112,0)</f>
        <v>0</v>
      </c>
      <c r="BG112" s="225">
        <f>IF(N112="zákl. přenesená",J112,0)</f>
        <v>0</v>
      </c>
      <c r="BH112" s="225">
        <f>IF(N112="sníž. přenesená",J112,0)</f>
        <v>0</v>
      </c>
      <c r="BI112" s="225">
        <f>IF(N112="nulová",J112,0)</f>
        <v>0</v>
      </c>
      <c r="BJ112" s="16" t="s">
        <v>79</v>
      </c>
      <c r="BK112" s="225">
        <f>ROUND(I112*H112,2)</f>
        <v>0</v>
      </c>
      <c r="BL112" s="16" t="s">
        <v>145</v>
      </c>
      <c r="BM112" s="224" t="s">
        <v>1150</v>
      </c>
    </row>
    <row r="113" s="2" customFormat="1">
      <c r="A113" s="37"/>
      <c r="B113" s="38"/>
      <c r="C113" s="39"/>
      <c r="D113" s="226" t="s">
        <v>147</v>
      </c>
      <c r="E113" s="39"/>
      <c r="F113" s="227" t="s">
        <v>1151</v>
      </c>
      <c r="G113" s="39"/>
      <c r="H113" s="39"/>
      <c r="I113" s="228"/>
      <c r="J113" s="39"/>
      <c r="K113" s="39"/>
      <c r="L113" s="43"/>
      <c r="M113" s="229"/>
      <c r="N113" s="230"/>
      <c r="O113" s="83"/>
      <c r="P113" s="83"/>
      <c r="Q113" s="83"/>
      <c r="R113" s="83"/>
      <c r="S113" s="83"/>
      <c r="T113" s="84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T113" s="16" t="s">
        <v>147</v>
      </c>
      <c r="AU113" s="16" t="s">
        <v>81</v>
      </c>
    </row>
    <row r="114" s="2" customFormat="1" ht="24.15" customHeight="1">
      <c r="A114" s="37"/>
      <c r="B114" s="38"/>
      <c r="C114" s="212" t="s">
        <v>8</v>
      </c>
      <c r="D114" s="212" t="s">
        <v>141</v>
      </c>
      <c r="E114" s="213" t="s">
        <v>1152</v>
      </c>
      <c r="F114" s="214" t="s">
        <v>1153</v>
      </c>
      <c r="G114" s="215" t="s">
        <v>151</v>
      </c>
      <c r="H114" s="216">
        <v>8.5730000000000004</v>
      </c>
      <c r="I114" s="217"/>
      <c r="J114" s="218">
        <f>ROUND(I114*H114,2)</f>
        <v>0</v>
      </c>
      <c r="K114" s="219"/>
      <c r="L114" s="43"/>
      <c r="M114" s="220" t="s">
        <v>19</v>
      </c>
      <c r="N114" s="221" t="s">
        <v>43</v>
      </c>
      <c r="O114" s="83"/>
      <c r="P114" s="222">
        <f>O114*H114</f>
        <v>0</v>
      </c>
      <c r="Q114" s="222">
        <v>0</v>
      </c>
      <c r="R114" s="222">
        <f>Q114*H114</f>
        <v>0</v>
      </c>
      <c r="S114" s="222">
        <v>0</v>
      </c>
      <c r="T114" s="223">
        <f>S114*H114</f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224" t="s">
        <v>145</v>
      </c>
      <c r="AT114" s="224" t="s">
        <v>141</v>
      </c>
      <c r="AU114" s="224" t="s">
        <v>81</v>
      </c>
      <c r="AY114" s="16" t="s">
        <v>139</v>
      </c>
      <c r="BE114" s="225">
        <f>IF(N114="základní",J114,0)</f>
        <v>0</v>
      </c>
      <c r="BF114" s="225">
        <f>IF(N114="snížená",J114,0)</f>
        <v>0</v>
      </c>
      <c r="BG114" s="225">
        <f>IF(N114="zákl. přenesená",J114,0)</f>
        <v>0</v>
      </c>
      <c r="BH114" s="225">
        <f>IF(N114="sníž. přenesená",J114,0)</f>
        <v>0</v>
      </c>
      <c r="BI114" s="225">
        <f>IF(N114="nulová",J114,0)</f>
        <v>0</v>
      </c>
      <c r="BJ114" s="16" t="s">
        <v>79</v>
      </c>
      <c r="BK114" s="225">
        <f>ROUND(I114*H114,2)</f>
        <v>0</v>
      </c>
      <c r="BL114" s="16" t="s">
        <v>145</v>
      </c>
      <c r="BM114" s="224" t="s">
        <v>1154</v>
      </c>
    </row>
    <row r="115" s="2" customFormat="1">
      <c r="A115" s="37"/>
      <c r="B115" s="38"/>
      <c r="C115" s="39"/>
      <c r="D115" s="226" t="s">
        <v>147</v>
      </c>
      <c r="E115" s="39"/>
      <c r="F115" s="227" t="s">
        <v>1155</v>
      </c>
      <c r="G115" s="39"/>
      <c r="H115" s="39"/>
      <c r="I115" s="228"/>
      <c r="J115" s="39"/>
      <c r="K115" s="39"/>
      <c r="L115" s="43"/>
      <c r="M115" s="229"/>
      <c r="N115" s="230"/>
      <c r="O115" s="83"/>
      <c r="P115" s="83"/>
      <c r="Q115" s="83"/>
      <c r="R115" s="83"/>
      <c r="S115" s="83"/>
      <c r="T115" s="84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T115" s="16" t="s">
        <v>147</v>
      </c>
      <c r="AU115" s="16" t="s">
        <v>81</v>
      </c>
    </row>
    <row r="116" s="2" customFormat="1" ht="24.15" customHeight="1">
      <c r="A116" s="37"/>
      <c r="B116" s="38"/>
      <c r="C116" s="212" t="s">
        <v>202</v>
      </c>
      <c r="D116" s="212" t="s">
        <v>141</v>
      </c>
      <c r="E116" s="213" t="s">
        <v>1156</v>
      </c>
      <c r="F116" s="214" t="s">
        <v>1157</v>
      </c>
      <c r="G116" s="215" t="s">
        <v>151</v>
      </c>
      <c r="H116" s="216">
        <v>8.5730000000000004</v>
      </c>
      <c r="I116" s="217"/>
      <c r="J116" s="218">
        <f>ROUND(I116*H116,2)</f>
        <v>0</v>
      </c>
      <c r="K116" s="219"/>
      <c r="L116" s="43"/>
      <c r="M116" s="220" t="s">
        <v>19</v>
      </c>
      <c r="N116" s="221" t="s">
        <v>43</v>
      </c>
      <c r="O116" s="83"/>
      <c r="P116" s="222">
        <f>O116*H116</f>
        <v>0</v>
      </c>
      <c r="Q116" s="222">
        <v>0</v>
      </c>
      <c r="R116" s="222">
        <f>Q116*H116</f>
        <v>0</v>
      </c>
      <c r="S116" s="222">
        <v>0</v>
      </c>
      <c r="T116" s="223">
        <f>S116*H116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R116" s="224" t="s">
        <v>145</v>
      </c>
      <c r="AT116" s="224" t="s">
        <v>141</v>
      </c>
      <c r="AU116" s="224" t="s">
        <v>81</v>
      </c>
      <c r="AY116" s="16" t="s">
        <v>139</v>
      </c>
      <c r="BE116" s="225">
        <f>IF(N116="základní",J116,0)</f>
        <v>0</v>
      </c>
      <c r="BF116" s="225">
        <f>IF(N116="snížená",J116,0)</f>
        <v>0</v>
      </c>
      <c r="BG116" s="225">
        <f>IF(N116="zákl. přenesená",J116,0)</f>
        <v>0</v>
      </c>
      <c r="BH116" s="225">
        <f>IF(N116="sníž. přenesená",J116,0)</f>
        <v>0</v>
      </c>
      <c r="BI116" s="225">
        <f>IF(N116="nulová",J116,0)</f>
        <v>0</v>
      </c>
      <c r="BJ116" s="16" t="s">
        <v>79</v>
      </c>
      <c r="BK116" s="225">
        <f>ROUND(I116*H116,2)</f>
        <v>0</v>
      </c>
      <c r="BL116" s="16" t="s">
        <v>145</v>
      </c>
      <c r="BM116" s="224" t="s">
        <v>1158</v>
      </c>
    </row>
    <row r="117" s="2" customFormat="1">
      <c r="A117" s="37"/>
      <c r="B117" s="38"/>
      <c r="C117" s="39"/>
      <c r="D117" s="226" t="s">
        <v>147</v>
      </c>
      <c r="E117" s="39"/>
      <c r="F117" s="227" t="s">
        <v>1159</v>
      </c>
      <c r="G117" s="39"/>
      <c r="H117" s="39"/>
      <c r="I117" s="228"/>
      <c r="J117" s="39"/>
      <c r="K117" s="39"/>
      <c r="L117" s="43"/>
      <c r="M117" s="229"/>
      <c r="N117" s="230"/>
      <c r="O117" s="83"/>
      <c r="P117" s="83"/>
      <c r="Q117" s="83"/>
      <c r="R117" s="83"/>
      <c r="S117" s="83"/>
      <c r="T117" s="84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6" t="s">
        <v>147</v>
      </c>
      <c r="AU117" s="16" t="s">
        <v>81</v>
      </c>
    </row>
    <row r="118" s="2" customFormat="1" ht="24.15" customHeight="1">
      <c r="A118" s="37"/>
      <c r="B118" s="38"/>
      <c r="C118" s="212" t="s">
        <v>207</v>
      </c>
      <c r="D118" s="212" t="s">
        <v>141</v>
      </c>
      <c r="E118" s="213" t="s">
        <v>677</v>
      </c>
      <c r="F118" s="214" t="s">
        <v>678</v>
      </c>
      <c r="G118" s="215" t="s">
        <v>151</v>
      </c>
      <c r="H118" s="216">
        <v>8.5730000000000004</v>
      </c>
      <c r="I118" s="217"/>
      <c r="J118" s="218">
        <f>ROUND(I118*H118,2)</f>
        <v>0</v>
      </c>
      <c r="K118" s="219"/>
      <c r="L118" s="43"/>
      <c r="M118" s="220" t="s">
        <v>19</v>
      </c>
      <c r="N118" s="221" t="s">
        <v>43</v>
      </c>
      <c r="O118" s="83"/>
      <c r="P118" s="222">
        <f>O118*H118</f>
        <v>0</v>
      </c>
      <c r="Q118" s="222">
        <v>0</v>
      </c>
      <c r="R118" s="222">
        <f>Q118*H118</f>
        <v>0</v>
      </c>
      <c r="S118" s="222">
        <v>0</v>
      </c>
      <c r="T118" s="223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224" t="s">
        <v>145</v>
      </c>
      <c r="AT118" s="224" t="s">
        <v>141</v>
      </c>
      <c r="AU118" s="224" t="s">
        <v>81</v>
      </c>
      <c r="AY118" s="16" t="s">
        <v>139</v>
      </c>
      <c r="BE118" s="225">
        <f>IF(N118="základní",J118,0)</f>
        <v>0</v>
      </c>
      <c r="BF118" s="225">
        <f>IF(N118="snížená",J118,0)</f>
        <v>0</v>
      </c>
      <c r="BG118" s="225">
        <f>IF(N118="zákl. přenesená",J118,0)</f>
        <v>0</v>
      </c>
      <c r="BH118" s="225">
        <f>IF(N118="sníž. přenesená",J118,0)</f>
        <v>0</v>
      </c>
      <c r="BI118" s="225">
        <f>IF(N118="nulová",J118,0)</f>
        <v>0</v>
      </c>
      <c r="BJ118" s="16" t="s">
        <v>79</v>
      </c>
      <c r="BK118" s="225">
        <f>ROUND(I118*H118,2)</f>
        <v>0</v>
      </c>
      <c r="BL118" s="16" t="s">
        <v>145</v>
      </c>
      <c r="BM118" s="224" t="s">
        <v>1160</v>
      </c>
    </row>
    <row r="119" s="2" customFormat="1">
      <c r="A119" s="37"/>
      <c r="B119" s="38"/>
      <c r="C119" s="39"/>
      <c r="D119" s="226" t="s">
        <v>147</v>
      </c>
      <c r="E119" s="39"/>
      <c r="F119" s="227" t="s">
        <v>680</v>
      </c>
      <c r="G119" s="39"/>
      <c r="H119" s="39"/>
      <c r="I119" s="228"/>
      <c r="J119" s="39"/>
      <c r="K119" s="39"/>
      <c r="L119" s="43"/>
      <c r="M119" s="229"/>
      <c r="N119" s="230"/>
      <c r="O119" s="83"/>
      <c r="P119" s="83"/>
      <c r="Q119" s="83"/>
      <c r="R119" s="83"/>
      <c r="S119" s="83"/>
      <c r="T119" s="84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6" t="s">
        <v>147</v>
      </c>
      <c r="AU119" s="16" t="s">
        <v>81</v>
      </c>
    </row>
    <row r="120" s="2" customFormat="1" ht="24.15" customHeight="1">
      <c r="A120" s="37"/>
      <c r="B120" s="38"/>
      <c r="C120" s="212" t="s">
        <v>212</v>
      </c>
      <c r="D120" s="212" t="s">
        <v>141</v>
      </c>
      <c r="E120" s="213" t="s">
        <v>681</v>
      </c>
      <c r="F120" s="214" t="s">
        <v>682</v>
      </c>
      <c r="G120" s="215" t="s">
        <v>151</v>
      </c>
      <c r="H120" s="216">
        <v>74.879999999999995</v>
      </c>
      <c r="I120" s="217"/>
      <c r="J120" s="218">
        <f>ROUND(I120*H120,2)</f>
        <v>0</v>
      </c>
      <c r="K120" s="219"/>
      <c r="L120" s="43"/>
      <c r="M120" s="220" t="s">
        <v>19</v>
      </c>
      <c r="N120" s="221" t="s">
        <v>43</v>
      </c>
      <c r="O120" s="83"/>
      <c r="P120" s="222">
        <f>O120*H120</f>
        <v>0</v>
      </c>
      <c r="Q120" s="222">
        <v>0</v>
      </c>
      <c r="R120" s="222">
        <f>Q120*H120</f>
        <v>0</v>
      </c>
      <c r="S120" s="222">
        <v>0</v>
      </c>
      <c r="T120" s="223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24" t="s">
        <v>145</v>
      </c>
      <c r="AT120" s="224" t="s">
        <v>141</v>
      </c>
      <c r="AU120" s="224" t="s">
        <v>81</v>
      </c>
      <c r="AY120" s="16" t="s">
        <v>139</v>
      </c>
      <c r="BE120" s="225">
        <f>IF(N120="základní",J120,0)</f>
        <v>0</v>
      </c>
      <c r="BF120" s="225">
        <f>IF(N120="snížená",J120,0)</f>
        <v>0</v>
      </c>
      <c r="BG120" s="225">
        <f>IF(N120="zákl. přenesená",J120,0)</f>
        <v>0</v>
      </c>
      <c r="BH120" s="225">
        <f>IF(N120="sníž. přenesená",J120,0)</f>
        <v>0</v>
      </c>
      <c r="BI120" s="225">
        <f>IF(N120="nulová",J120,0)</f>
        <v>0</v>
      </c>
      <c r="BJ120" s="16" t="s">
        <v>79</v>
      </c>
      <c r="BK120" s="225">
        <f>ROUND(I120*H120,2)</f>
        <v>0</v>
      </c>
      <c r="BL120" s="16" t="s">
        <v>145</v>
      </c>
      <c r="BM120" s="224" t="s">
        <v>1161</v>
      </c>
    </row>
    <row r="121" s="2" customFormat="1">
      <c r="A121" s="37"/>
      <c r="B121" s="38"/>
      <c r="C121" s="39"/>
      <c r="D121" s="226" t="s">
        <v>147</v>
      </c>
      <c r="E121" s="39"/>
      <c r="F121" s="227" t="s">
        <v>684</v>
      </c>
      <c r="G121" s="39"/>
      <c r="H121" s="39"/>
      <c r="I121" s="228"/>
      <c r="J121" s="39"/>
      <c r="K121" s="39"/>
      <c r="L121" s="43"/>
      <c r="M121" s="229"/>
      <c r="N121" s="230"/>
      <c r="O121" s="83"/>
      <c r="P121" s="83"/>
      <c r="Q121" s="83"/>
      <c r="R121" s="83"/>
      <c r="S121" s="83"/>
      <c r="T121" s="84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147</v>
      </c>
      <c r="AU121" s="16" t="s">
        <v>81</v>
      </c>
    </row>
    <row r="122" s="2" customFormat="1" ht="24.15" customHeight="1">
      <c r="A122" s="37"/>
      <c r="B122" s="38"/>
      <c r="C122" s="212" t="s">
        <v>217</v>
      </c>
      <c r="D122" s="212" t="s">
        <v>141</v>
      </c>
      <c r="E122" s="213" t="s">
        <v>689</v>
      </c>
      <c r="F122" s="214" t="s">
        <v>690</v>
      </c>
      <c r="G122" s="215" t="s">
        <v>144</v>
      </c>
      <c r="H122" s="216">
        <v>28.471</v>
      </c>
      <c r="I122" s="217"/>
      <c r="J122" s="218">
        <f>ROUND(I122*H122,2)</f>
        <v>0</v>
      </c>
      <c r="K122" s="219"/>
      <c r="L122" s="43"/>
      <c r="M122" s="220" t="s">
        <v>19</v>
      </c>
      <c r="N122" s="221" t="s">
        <v>43</v>
      </c>
      <c r="O122" s="83"/>
      <c r="P122" s="222">
        <f>O122*H122</f>
        <v>0</v>
      </c>
      <c r="Q122" s="222">
        <v>0.00084999999999999995</v>
      </c>
      <c r="R122" s="222">
        <f>Q122*H122</f>
        <v>0.024200349999999999</v>
      </c>
      <c r="S122" s="222">
        <v>0</v>
      </c>
      <c r="T122" s="223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24" t="s">
        <v>145</v>
      </c>
      <c r="AT122" s="224" t="s">
        <v>141</v>
      </c>
      <c r="AU122" s="224" t="s">
        <v>81</v>
      </c>
      <c r="AY122" s="16" t="s">
        <v>139</v>
      </c>
      <c r="BE122" s="225">
        <f>IF(N122="základní",J122,0)</f>
        <v>0</v>
      </c>
      <c r="BF122" s="225">
        <f>IF(N122="snížená",J122,0)</f>
        <v>0</v>
      </c>
      <c r="BG122" s="225">
        <f>IF(N122="zákl. přenesená",J122,0)</f>
        <v>0</v>
      </c>
      <c r="BH122" s="225">
        <f>IF(N122="sníž. přenesená",J122,0)</f>
        <v>0</v>
      </c>
      <c r="BI122" s="225">
        <f>IF(N122="nulová",J122,0)</f>
        <v>0</v>
      </c>
      <c r="BJ122" s="16" t="s">
        <v>79</v>
      </c>
      <c r="BK122" s="225">
        <f>ROUND(I122*H122,2)</f>
        <v>0</v>
      </c>
      <c r="BL122" s="16" t="s">
        <v>145</v>
      </c>
      <c r="BM122" s="224" t="s">
        <v>1162</v>
      </c>
    </row>
    <row r="123" s="2" customFormat="1">
      <c r="A123" s="37"/>
      <c r="B123" s="38"/>
      <c r="C123" s="39"/>
      <c r="D123" s="226" t="s">
        <v>147</v>
      </c>
      <c r="E123" s="39"/>
      <c r="F123" s="227" t="s">
        <v>692</v>
      </c>
      <c r="G123" s="39"/>
      <c r="H123" s="39"/>
      <c r="I123" s="228"/>
      <c r="J123" s="39"/>
      <c r="K123" s="39"/>
      <c r="L123" s="43"/>
      <c r="M123" s="229"/>
      <c r="N123" s="230"/>
      <c r="O123" s="83"/>
      <c r="P123" s="83"/>
      <c r="Q123" s="83"/>
      <c r="R123" s="83"/>
      <c r="S123" s="83"/>
      <c r="T123" s="84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147</v>
      </c>
      <c r="AU123" s="16" t="s">
        <v>81</v>
      </c>
    </row>
    <row r="124" s="2" customFormat="1" ht="24.15" customHeight="1">
      <c r="A124" s="37"/>
      <c r="B124" s="38"/>
      <c r="C124" s="212" t="s">
        <v>222</v>
      </c>
      <c r="D124" s="212" t="s">
        <v>141</v>
      </c>
      <c r="E124" s="213" t="s">
        <v>697</v>
      </c>
      <c r="F124" s="214" t="s">
        <v>698</v>
      </c>
      <c r="G124" s="215" t="s">
        <v>144</v>
      </c>
      <c r="H124" s="216">
        <v>28.471</v>
      </c>
      <c r="I124" s="217"/>
      <c r="J124" s="218">
        <f>ROUND(I124*H124,2)</f>
        <v>0</v>
      </c>
      <c r="K124" s="219"/>
      <c r="L124" s="43"/>
      <c r="M124" s="220" t="s">
        <v>19</v>
      </c>
      <c r="N124" s="221" t="s">
        <v>43</v>
      </c>
      <c r="O124" s="83"/>
      <c r="P124" s="222">
        <f>O124*H124</f>
        <v>0</v>
      </c>
      <c r="Q124" s="222">
        <v>0</v>
      </c>
      <c r="R124" s="222">
        <f>Q124*H124</f>
        <v>0</v>
      </c>
      <c r="S124" s="222">
        <v>0</v>
      </c>
      <c r="T124" s="223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24" t="s">
        <v>145</v>
      </c>
      <c r="AT124" s="224" t="s">
        <v>141</v>
      </c>
      <c r="AU124" s="224" t="s">
        <v>81</v>
      </c>
      <c r="AY124" s="16" t="s">
        <v>139</v>
      </c>
      <c r="BE124" s="225">
        <f>IF(N124="základní",J124,0)</f>
        <v>0</v>
      </c>
      <c r="BF124" s="225">
        <f>IF(N124="snížená",J124,0)</f>
        <v>0</v>
      </c>
      <c r="BG124" s="225">
        <f>IF(N124="zákl. přenesená",J124,0)</f>
        <v>0</v>
      </c>
      <c r="BH124" s="225">
        <f>IF(N124="sníž. přenesená",J124,0)</f>
        <v>0</v>
      </c>
      <c r="BI124" s="225">
        <f>IF(N124="nulová",J124,0)</f>
        <v>0</v>
      </c>
      <c r="BJ124" s="16" t="s">
        <v>79</v>
      </c>
      <c r="BK124" s="225">
        <f>ROUND(I124*H124,2)</f>
        <v>0</v>
      </c>
      <c r="BL124" s="16" t="s">
        <v>145</v>
      </c>
      <c r="BM124" s="224" t="s">
        <v>1163</v>
      </c>
    </row>
    <row r="125" s="2" customFormat="1">
      <c r="A125" s="37"/>
      <c r="B125" s="38"/>
      <c r="C125" s="39"/>
      <c r="D125" s="226" t="s">
        <v>147</v>
      </c>
      <c r="E125" s="39"/>
      <c r="F125" s="227" t="s">
        <v>700</v>
      </c>
      <c r="G125" s="39"/>
      <c r="H125" s="39"/>
      <c r="I125" s="228"/>
      <c r="J125" s="39"/>
      <c r="K125" s="39"/>
      <c r="L125" s="43"/>
      <c r="M125" s="229"/>
      <c r="N125" s="230"/>
      <c r="O125" s="83"/>
      <c r="P125" s="83"/>
      <c r="Q125" s="83"/>
      <c r="R125" s="83"/>
      <c r="S125" s="83"/>
      <c r="T125" s="84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147</v>
      </c>
      <c r="AU125" s="16" t="s">
        <v>81</v>
      </c>
    </row>
    <row r="126" s="2" customFormat="1" ht="37.8" customHeight="1">
      <c r="A126" s="37"/>
      <c r="B126" s="38"/>
      <c r="C126" s="212" t="s">
        <v>228</v>
      </c>
      <c r="D126" s="212" t="s">
        <v>141</v>
      </c>
      <c r="E126" s="213" t="s">
        <v>717</v>
      </c>
      <c r="F126" s="214" t="s">
        <v>718</v>
      </c>
      <c r="G126" s="215" t="s">
        <v>151</v>
      </c>
      <c r="H126" s="216">
        <v>7.6580000000000004</v>
      </c>
      <c r="I126" s="217"/>
      <c r="J126" s="218">
        <f>ROUND(I126*H126,2)</f>
        <v>0</v>
      </c>
      <c r="K126" s="219"/>
      <c r="L126" s="43"/>
      <c r="M126" s="220" t="s">
        <v>19</v>
      </c>
      <c r="N126" s="221" t="s">
        <v>43</v>
      </c>
      <c r="O126" s="83"/>
      <c r="P126" s="222">
        <f>O126*H126</f>
        <v>0</v>
      </c>
      <c r="Q126" s="222">
        <v>0</v>
      </c>
      <c r="R126" s="222">
        <f>Q126*H126</f>
        <v>0</v>
      </c>
      <c r="S126" s="222">
        <v>0</v>
      </c>
      <c r="T126" s="223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4" t="s">
        <v>145</v>
      </c>
      <c r="AT126" s="224" t="s">
        <v>141</v>
      </c>
      <c r="AU126" s="224" t="s">
        <v>81</v>
      </c>
      <c r="AY126" s="16" t="s">
        <v>139</v>
      </c>
      <c r="BE126" s="225">
        <f>IF(N126="základní",J126,0)</f>
        <v>0</v>
      </c>
      <c r="BF126" s="225">
        <f>IF(N126="snížená",J126,0)</f>
        <v>0</v>
      </c>
      <c r="BG126" s="225">
        <f>IF(N126="zákl. přenesená",J126,0)</f>
        <v>0</v>
      </c>
      <c r="BH126" s="225">
        <f>IF(N126="sníž. přenesená",J126,0)</f>
        <v>0</v>
      </c>
      <c r="BI126" s="225">
        <f>IF(N126="nulová",J126,0)</f>
        <v>0</v>
      </c>
      <c r="BJ126" s="16" t="s">
        <v>79</v>
      </c>
      <c r="BK126" s="225">
        <f>ROUND(I126*H126,2)</f>
        <v>0</v>
      </c>
      <c r="BL126" s="16" t="s">
        <v>145</v>
      </c>
      <c r="BM126" s="224" t="s">
        <v>1164</v>
      </c>
    </row>
    <row r="127" s="2" customFormat="1">
      <c r="A127" s="37"/>
      <c r="B127" s="38"/>
      <c r="C127" s="39"/>
      <c r="D127" s="226" t="s">
        <v>147</v>
      </c>
      <c r="E127" s="39"/>
      <c r="F127" s="227" t="s">
        <v>720</v>
      </c>
      <c r="G127" s="39"/>
      <c r="H127" s="39"/>
      <c r="I127" s="228"/>
      <c r="J127" s="39"/>
      <c r="K127" s="39"/>
      <c r="L127" s="43"/>
      <c r="M127" s="229"/>
      <c r="N127" s="230"/>
      <c r="O127" s="83"/>
      <c r="P127" s="83"/>
      <c r="Q127" s="83"/>
      <c r="R127" s="83"/>
      <c r="S127" s="83"/>
      <c r="T127" s="84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147</v>
      </c>
      <c r="AU127" s="16" t="s">
        <v>81</v>
      </c>
    </row>
    <row r="128" s="2" customFormat="1" ht="37.8" customHeight="1">
      <c r="A128" s="37"/>
      <c r="B128" s="38"/>
      <c r="C128" s="212" t="s">
        <v>233</v>
      </c>
      <c r="D128" s="212" t="s">
        <v>141</v>
      </c>
      <c r="E128" s="213" t="s">
        <v>174</v>
      </c>
      <c r="F128" s="214" t="s">
        <v>175</v>
      </c>
      <c r="G128" s="215" t="s">
        <v>151</v>
      </c>
      <c r="H128" s="216">
        <v>34.292000000000002</v>
      </c>
      <c r="I128" s="217"/>
      <c r="J128" s="218">
        <f>ROUND(I128*H128,2)</f>
        <v>0</v>
      </c>
      <c r="K128" s="219"/>
      <c r="L128" s="43"/>
      <c r="M128" s="220" t="s">
        <v>19</v>
      </c>
      <c r="N128" s="221" t="s">
        <v>43</v>
      </c>
      <c r="O128" s="83"/>
      <c r="P128" s="222">
        <f>O128*H128</f>
        <v>0</v>
      </c>
      <c r="Q128" s="222">
        <v>0</v>
      </c>
      <c r="R128" s="222">
        <f>Q128*H128</f>
        <v>0</v>
      </c>
      <c r="S128" s="222">
        <v>0</v>
      </c>
      <c r="T128" s="223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4" t="s">
        <v>145</v>
      </c>
      <c r="AT128" s="224" t="s">
        <v>141</v>
      </c>
      <c r="AU128" s="224" t="s">
        <v>81</v>
      </c>
      <c r="AY128" s="16" t="s">
        <v>139</v>
      </c>
      <c r="BE128" s="225">
        <f>IF(N128="základní",J128,0)</f>
        <v>0</v>
      </c>
      <c r="BF128" s="225">
        <f>IF(N128="snížená",J128,0)</f>
        <v>0</v>
      </c>
      <c r="BG128" s="225">
        <f>IF(N128="zákl. přenesená",J128,0)</f>
        <v>0</v>
      </c>
      <c r="BH128" s="225">
        <f>IF(N128="sníž. přenesená",J128,0)</f>
        <v>0</v>
      </c>
      <c r="BI128" s="225">
        <f>IF(N128="nulová",J128,0)</f>
        <v>0</v>
      </c>
      <c r="BJ128" s="16" t="s">
        <v>79</v>
      </c>
      <c r="BK128" s="225">
        <f>ROUND(I128*H128,2)</f>
        <v>0</v>
      </c>
      <c r="BL128" s="16" t="s">
        <v>145</v>
      </c>
      <c r="BM128" s="224" t="s">
        <v>1165</v>
      </c>
    </row>
    <row r="129" s="2" customFormat="1">
      <c r="A129" s="37"/>
      <c r="B129" s="38"/>
      <c r="C129" s="39"/>
      <c r="D129" s="226" t="s">
        <v>147</v>
      </c>
      <c r="E129" s="39"/>
      <c r="F129" s="227" t="s">
        <v>177</v>
      </c>
      <c r="G129" s="39"/>
      <c r="H129" s="39"/>
      <c r="I129" s="228"/>
      <c r="J129" s="39"/>
      <c r="K129" s="39"/>
      <c r="L129" s="43"/>
      <c r="M129" s="229"/>
      <c r="N129" s="230"/>
      <c r="O129" s="83"/>
      <c r="P129" s="83"/>
      <c r="Q129" s="83"/>
      <c r="R129" s="83"/>
      <c r="S129" s="83"/>
      <c r="T129" s="84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147</v>
      </c>
      <c r="AU129" s="16" t="s">
        <v>81</v>
      </c>
    </row>
    <row r="130" s="2" customFormat="1" ht="37.8" customHeight="1">
      <c r="A130" s="37"/>
      <c r="B130" s="38"/>
      <c r="C130" s="212" t="s">
        <v>238</v>
      </c>
      <c r="D130" s="212" t="s">
        <v>141</v>
      </c>
      <c r="E130" s="213" t="s">
        <v>179</v>
      </c>
      <c r="F130" s="214" t="s">
        <v>180</v>
      </c>
      <c r="G130" s="215" t="s">
        <v>151</v>
      </c>
      <c r="H130" s="216">
        <v>120.02</v>
      </c>
      <c r="I130" s="217"/>
      <c r="J130" s="218">
        <f>ROUND(I130*H130,2)</f>
        <v>0</v>
      </c>
      <c r="K130" s="219"/>
      <c r="L130" s="43"/>
      <c r="M130" s="220" t="s">
        <v>19</v>
      </c>
      <c r="N130" s="221" t="s">
        <v>43</v>
      </c>
      <c r="O130" s="83"/>
      <c r="P130" s="222">
        <f>O130*H130</f>
        <v>0</v>
      </c>
      <c r="Q130" s="222">
        <v>0</v>
      </c>
      <c r="R130" s="222">
        <f>Q130*H130</f>
        <v>0</v>
      </c>
      <c r="S130" s="222">
        <v>0</v>
      </c>
      <c r="T130" s="223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4" t="s">
        <v>145</v>
      </c>
      <c r="AT130" s="224" t="s">
        <v>141</v>
      </c>
      <c r="AU130" s="224" t="s">
        <v>81</v>
      </c>
      <c r="AY130" s="16" t="s">
        <v>139</v>
      </c>
      <c r="BE130" s="225">
        <f>IF(N130="základní",J130,0)</f>
        <v>0</v>
      </c>
      <c r="BF130" s="225">
        <f>IF(N130="snížená",J130,0)</f>
        <v>0</v>
      </c>
      <c r="BG130" s="225">
        <f>IF(N130="zákl. přenesená",J130,0)</f>
        <v>0</v>
      </c>
      <c r="BH130" s="225">
        <f>IF(N130="sníž. přenesená",J130,0)</f>
        <v>0</v>
      </c>
      <c r="BI130" s="225">
        <f>IF(N130="nulová",J130,0)</f>
        <v>0</v>
      </c>
      <c r="BJ130" s="16" t="s">
        <v>79</v>
      </c>
      <c r="BK130" s="225">
        <f>ROUND(I130*H130,2)</f>
        <v>0</v>
      </c>
      <c r="BL130" s="16" t="s">
        <v>145</v>
      </c>
      <c r="BM130" s="224" t="s">
        <v>1166</v>
      </c>
    </row>
    <row r="131" s="2" customFormat="1">
      <c r="A131" s="37"/>
      <c r="B131" s="38"/>
      <c r="C131" s="39"/>
      <c r="D131" s="226" t="s">
        <v>147</v>
      </c>
      <c r="E131" s="39"/>
      <c r="F131" s="227" t="s">
        <v>182</v>
      </c>
      <c r="G131" s="39"/>
      <c r="H131" s="39"/>
      <c r="I131" s="228"/>
      <c r="J131" s="39"/>
      <c r="K131" s="39"/>
      <c r="L131" s="43"/>
      <c r="M131" s="229"/>
      <c r="N131" s="230"/>
      <c r="O131" s="83"/>
      <c r="P131" s="83"/>
      <c r="Q131" s="83"/>
      <c r="R131" s="83"/>
      <c r="S131" s="83"/>
      <c r="T131" s="84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147</v>
      </c>
      <c r="AU131" s="16" t="s">
        <v>81</v>
      </c>
    </row>
    <row r="132" s="2" customFormat="1" ht="37.8" customHeight="1">
      <c r="A132" s="37"/>
      <c r="B132" s="38"/>
      <c r="C132" s="212" t="s">
        <v>7</v>
      </c>
      <c r="D132" s="212" t="s">
        <v>141</v>
      </c>
      <c r="E132" s="213" t="s">
        <v>184</v>
      </c>
      <c r="F132" s="214" t="s">
        <v>185</v>
      </c>
      <c r="G132" s="215" t="s">
        <v>151</v>
      </c>
      <c r="H132" s="216">
        <v>8.9459999999999997</v>
      </c>
      <c r="I132" s="217"/>
      <c r="J132" s="218">
        <f>ROUND(I132*H132,2)</f>
        <v>0</v>
      </c>
      <c r="K132" s="219"/>
      <c r="L132" s="43"/>
      <c r="M132" s="220" t="s">
        <v>19</v>
      </c>
      <c r="N132" s="221" t="s">
        <v>43</v>
      </c>
      <c r="O132" s="83"/>
      <c r="P132" s="222">
        <f>O132*H132</f>
        <v>0</v>
      </c>
      <c r="Q132" s="222">
        <v>0</v>
      </c>
      <c r="R132" s="222">
        <f>Q132*H132</f>
        <v>0</v>
      </c>
      <c r="S132" s="222">
        <v>0</v>
      </c>
      <c r="T132" s="223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24" t="s">
        <v>145</v>
      </c>
      <c r="AT132" s="224" t="s">
        <v>141</v>
      </c>
      <c r="AU132" s="224" t="s">
        <v>81</v>
      </c>
      <c r="AY132" s="16" t="s">
        <v>139</v>
      </c>
      <c r="BE132" s="225">
        <f>IF(N132="základní",J132,0)</f>
        <v>0</v>
      </c>
      <c r="BF132" s="225">
        <f>IF(N132="snížená",J132,0)</f>
        <v>0</v>
      </c>
      <c r="BG132" s="225">
        <f>IF(N132="zákl. přenesená",J132,0)</f>
        <v>0</v>
      </c>
      <c r="BH132" s="225">
        <f>IF(N132="sníž. přenesená",J132,0)</f>
        <v>0</v>
      </c>
      <c r="BI132" s="225">
        <f>IF(N132="nulová",J132,0)</f>
        <v>0</v>
      </c>
      <c r="BJ132" s="16" t="s">
        <v>79</v>
      </c>
      <c r="BK132" s="225">
        <f>ROUND(I132*H132,2)</f>
        <v>0</v>
      </c>
      <c r="BL132" s="16" t="s">
        <v>145</v>
      </c>
      <c r="BM132" s="224" t="s">
        <v>1167</v>
      </c>
    </row>
    <row r="133" s="2" customFormat="1">
      <c r="A133" s="37"/>
      <c r="B133" s="38"/>
      <c r="C133" s="39"/>
      <c r="D133" s="226" t="s">
        <v>147</v>
      </c>
      <c r="E133" s="39"/>
      <c r="F133" s="227" t="s">
        <v>187</v>
      </c>
      <c r="G133" s="39"/>
      <c r="H133" s="39"/>
      <c r="I133" s="228"/>
      <c r="J133" s="39"/>
      <c r="K133" s="39"/>
      <c r="L133" s="43"/>
      <c r="M133" s="229"/>
      <c r="N133" s="230"/>
      <c r="O133" s="83"/>
      <c r="P133" s="83"/>
      <c r="Q133" s="83"/>
      <c r="R133" s="83"/>
      <c r="S133" s="83"/>
      <c r="T133" s="84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147</v>
      </c>
      <c r="AU133" s="16" t="s">
        <v>81</v>
      </c>
    </row>
    <row r="134" s="2" customFormat="1" ht="37.8" customHeight="1">
      <c r="A134" s="37"/>
      <c r="B134" s="38"/>
      <c r="C134" s="212" t="s">
        <v>247</v>
      </c>
      <c r="D134" s="212" t="s">
        <v>141</v>
      </c>
      <c r="E134" s="213" t="s">
        <v>198</v>
      </c>
      <c r="F134" s="214" t="s">
        <v>199</v>
      </c>
      <c r="G134" s="215" t="s">
        <v>151</v>
      </c>
      <c r="H134" s="216">
        <v>8.1999999999999993</v>
      </c>
      <c r="I134" s="217"/>
      <c r="J134" s="218">
        <f>ROUND(I134*H134,2)</f>
        <v>0</v>
      </c>
      <c r="K134" s="219"/>
      <c r="L134" s="43"/>
      <c r="M134" s="220" t="s">
        <v>19</v>
      </c>
      <c r="N134" s="221" t="s">
        <v>43</v>
      </c>
      <c r="O134" s="83"/>
      <c r="P134" s="222">
        <f>O134*H134</f>
        <v>0</v>
      </c>
      <c r="Q134" s="222">
        <v>0</v>
      </c>
      <c r="R134" s="222">
        <f>Q134*H134</f>
        <v>0</v>
      </c>
      <c r="S134" s="222">
        <v>0</v>
      </c>
      <c r="T134" s="223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4" t="s">
        <v>145</v>
      </c>
      <c r="AT134" s="224" t="s">
        <v>141</v>
      </c>
      <c r="AU134" s="224" t="s">
        <v>81</v>
      </c>
      <c r="AY134" s="16" t="s">
        <v>139</v>
      </c>
      <c r="BE134" s="225">
        <f>IF(N134="základní",J134,0)</f>
        <v>0</v>
      </c>
      <c r="BF134" s="225">
        <f>IF(N134="snížená",J134,0)</f>
        <v>0</v>
      </c>
      <c r="BG134" s="225">
        <f>IF(N134="zákl. přenesená",J134,0)</f>
        <v>0</v>
      </c>
      <c r="BH134" s="225">
        <f>IF(N134="sníž. přenesená",J134,0)</f>
        <v>0</v>
      </c>
      <c r="BI134" s="225">
        <f>IF(N134="nulová",J134,0)</f>
        <v>0</v>
      </c>
      <c r="BJ134" s="16" t="s">
        <v>79</v>
      </c>
      <c r="BK134" s="225">
        <f>ROUND(I134*H134,2)</f>
        <v>0</v>
      </c>
      <c r="BL134" s="16" t="s">
        <v>145</v>
      </c>
      <c r="BM134" s="224" t="s">
        <v>1168</v>
      </c>
    </row>
    <row r="135" s="2" customFormat="1">
      <c r="A135" s="37"/>
      <c r="B135" s="38"/>
      <c r="C135" s="39"/>
      <c r="D135" s="226" t="s">
        <v>147</v>
      </c>
      <c r="E135" s="39"/>
      <c r="F135" s="227" t="s">
        <v>201</v>
      </c>
      <c r="G135" s="39"/>
      <c r="H135" s="39"/>
      <c r="I135" s="228"/>
      <c r="J135" s="39"/>
      <c r="K135" s="39"/>
      <c r="L135" s="43"/>
      <c r="M135" s="229"/>
      <c r="N135" s="230"/>
      <c r="O135" s="83"/>
      <c r="P135" s="83"/>
      <c r="Q135" s="83"/>
      <c r="R135" s="83"/>
      <c r="S135" s="83"/>
      <c r="T135" s="84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6" t="s">
        <v>147</v>
      </c>
      <c r="AU135" s="16" t="s">
        <v>81</v>
      </c>
    </row>
    <row r="136" s="2" customFormat="1" ht="37.8" customHeight="1">
      <c r="A136" s="37"/>
      <c r="B136" s="38"/>
      <c r="C136" s="212" t="s">
        <v>252</v>
      </c>
      <c r="D136" s="212" t="s">
        <v>141</v>
      </c>
      <c r="E136" s="213" t="s">
        <v>203</v>
      </c>
      <c r="F136" s="214" t="s">
        <v>204</v>
      </c>
      <c r="G136" s="215" t="s">
        <v>151</v>
      </c>
      <c r="H136" s="216">
        <v>123</v>
      </c>
      <c r="I136" s="217"/>
      <c r="J136" s="218">
        <f>ROUND(I136*H136,2)</f>
        <v>0</v>
      </c>
      <c r="K136" s="219"/>
      <c r="L136" s="43"/>
      <c r="M136" s="220" t="s">
        <v>19</v>
      </c>
      <c r="N136" s="221" t="s">
        <v>43</v>
      </c>
      <c r="O136" s="83"/>
      <c r="P136" s="222">
        <f>O136*H136</f>
        <v>0</v>
      </c>
      <c r="Q136" s="222">
        <v>0</v>
      </c>
      <c r="R136" s="222">
        <f>Q136*H136</f>
        <v>0</v>
      </c>
      <c r="S136" s="222">
        <v>0</v>
      </c>
      <c r="T136" s="223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4" t="s">
        <v>145</v>
      </c>
      <c r="AT136" s="224" t="s">
        <v>141</v>
      </c>
      <c r="AU136" s="224" t="s">
        <v>81</v>
      </c>
      <c r="AY136" s="16" t="s">
        <v>139</v>
      </c>
      <c r="BE136" s="225">
        <f>IF(N136="základní",J136,0)</f>
        <v>0</v>
      </c>
      <c r="BF136" s="225">
        <f>IF(N136="snížená",J136,0)</f>
        <v>0</v>
      </c>
      <c r="BG136" s="225">
        <f>IF(N136="zákl. přenesená",J136,0)</f>
        <v>0</v>
      </c>
      <c r="BH136" s="225">
        <f>IF(N136="sníž. přenesená",J136,0)</f>
        <v>0</v>
      </c>
      <c r="BI136" s="225">
        <f>IF(N136="nulová",J136,0)</f>
        <v>0</v>
      </c>
      <c r="BJ136" s="16" t="s">
        <v>79</v>
      </c>
      <c r="BK136" s="225">
        <f>ROUND(I136*H136,2)</f>
        <v>0</v>
      </c>
      <c r="BL136" s="16" t="s">
        <v>145</v>
      </c>
      <c r="BM136" s="224" t="s">
        <v>1169</v>
      </c>
    </row>
    <row r="137" s="2" customFormat="1">
      <c r="A137" s="37"/>
      <c r="B137" s="38"/>
      <c r="C137" s="39"/>
      <c r="D137" s="226" t="s">
        <v>147</v>
      </c>
      <c r="E137" s="39"/>
      <c r="F137" s="227" t="s">
        <v>206</v>
      </c>
      <c r="G137" s="39"/>
      <c r="H137" s="39"/>
      <c r="I137" s="228"/>
      <c r="J137" s="39"/>
      <c r="K137" s="39"/>
      <c r="L137" s="43"/>
      <c r="M137" s="229"/>
      <c r="N137" s="230"/>
      <c r="O137" s="83"/>
      <c r="P137" s="83"/>
      <c r="Q137" s="83"/>
      <c r="R137" s="83"/>
      <c r="S137" s="83"/>
      <c r="T137" s="84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147</v>
      </c>
      <c r="AU137" s="16" t="s">
        <v>81</v>
      </c>
    </row>
    <row r="138" s="2" customFormat="1" ht="24.15" customHeight="1">
      <c r="A138" s="37"/>
      <c r="B138" s="38"/>
      <c r="C138" s="212" t="s">
        <v>258</v>
      </c>
      <c r="D138" s="212" t="s">
        <v>141</v>
      </c>
      <c r="E138" s="213" t="s">
        <v>728</v>
      </c>
      <c r="F138" s="214" t="s">
        <v>729</v>
      </c>
      <c r="G138" s="215" t="s">
        <v>151</v>
      </c>
      <c r="H138" s="216">
        <v>17.146000000000001</v>
      </c>
      <c r="I138" s="217"/>
      <c r="J138" s="218">
        <f>ROUND(I138*H138,2)</f>
        <v>0</v>
      </c>
      <c r="K138" s="219"/>
      <c r="L138" s="43"/>
      <c r="M138" s="220" t="s">
        <v>19</v>
      </c>
      <c r="N138" s="221" t="s">
        <v>43</v>
      </c>
      <c r="O138" s="83"/>
      <c r="P138" s="222">
        <f>O138*H138</f>
        <v>0</v>
      </c>
      <c r="Q138" s="222">
        <v>0</v>
      </c>
      <c r="R138" s="222">
        <f>Q138*H138</f>
        <v>0</v>
      </c>
      <c r="S138" s="222">
        <v>0</v>
      </c>
      <c r="T138" s="223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4" t="s">
        <v>145</v>
      </c>
      <c r="AT138" s="224" t="s">
        <v>141</v>
      </c>
      <c r="AU138" s="224" t="s">
        <v>81</v>
      </c>
      <c r="AY138" s="16" t="s">
        <v>139</v>
      </c>
      <c r="BE138" s="225">
        <f>IF(N138="základní",J138,0)</f>
        <v>0</v>
      </c>
      <c r="BF138" s="225">
        <f>IF(N138="snížená",J138,0)</f>
        <v>0</v>
      </c>
      <c r="BG138" s="225">
        <f>IF(N138="zákl. přenesená",J138,0)</f>
        <v>0</v>
      </c>
      <c r="BH138" s="225">
        <f>IF(N138="sníž. přenesená",J138,0)</f>
        <v>0</v>
      </c>
      <c r="BI138" s="225">
        <f>IF(N138="nulová",J138,0)</f>
        <v>0</v>
      </c>
      <c r="BJ138" s="16" t="s">
        <v>79</v>
      </c>
      <c r="BK138" s="225">
        <f>ROUND(I138*H138,2)</f>
        <v>0</v>
      </c>
      <c r="BL138" s="16" t="s">
        <v>145</v>
      </c>
      <c r="BM138" s="224" t="s">
        <v>1170</v>
      </c>
    </row>
    <row r="139" s="2" customFormat="1">
      <c r="A139" s="37"/>
      <c r="B139" s="38"/>
      <c r="C139" s="39"/>
      <c r="D139" s="226" t="s">
        <v>147</v>
      </c>
      <c r="E139" s="39"/>
      <c r="F139" s="227" t="s">
        <v>731</v>
      </c>
      <c r="G139" s="39"/>
      <c r="H139" s="39"/>
      <c r="I139" s="228"/>
      <c r="J139" s="39"/>
      <c r="K139" s="39"/>
      <c r="L139" s="43"/>
      <c r="M139" s="229"/>
      <c r="N139" s="230"/>
      <c r="O139" s="83"/>
      <c r="P139" s="83"/>
      <c r="Q139" s="83"/>
      <c r="R139" s="83"/>
      <c r="S139" s="83"/>
      <c r="T139" s="84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147</v>
      </c>
      <c r="AU139" s="16" t="s">
        <v>81</v>
      </c>
    </row>
    <row r="140" s="2" customFormat="1" ht="24.15" customHeight="1">
      <c r="A140" s="37"/>
      <c r="B140" s="38"/>
      <c r="C140" s="212" t="s">
        <v>263</v>
      </c>
      <c r="D140" s="212" t="s">
        <v>141</v>
      </c>
      <c r="E140" s="213" t="s">
        <v>732</v>
      </c>
      <c r="F140" s="214" t="s">
        <v>733</v>
      </c>
      <c r="G140" s="215" t="s">
        <v>151</v>
      </c>
      <c r="H140" s="216">
        <v>60.009999999999998</v>
      </c>
      <c r="I140" s="217"/>
      <c r="J140" s="218">
        <f>ROUND(I140*H140,2)</f>
        <v>0</v>
      </c>
      <c r="K140" s="219"/>
      <c r="L140" s="43"/>
      <c r="M140" s="220" t="s">
        <v>19</v>
      </c>
      <c r="N140" s="221" t="s">
        <v>43</v>
      </c>
      <c r="O140" s="83"/>
      <c r="P140" s="222">
        <f>O140*H140</f>
        <v>0</v>
      </c>
      <c r="Q140" s="222">
        <v>0</v>
      </c>
      <c r="R140" s="222">
        <f>Q140*H140</f>
        <v>0</v>
      </c>
      <c r="S140" s="222">
        <v>0</v>
      </c>
      <c r="T140" s="223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24" t="s">
        <v>145</v>
      </c>
      <c r="AT140" s="224" t="s">
        <v>141</v>
      </c>
      <c r="AU140" s="224" t="s">
        <v>81</v>
      </c>
      <c r="AY140" s="16" t="s">
        <v>139</v>
      </c>
      <c r="BE140" s="225">
        <f>IF(N140="základní",J140,0)</f>
        <v>0</v>
      </c>
      <c r="BF140" s="225">
        <f>IF(N140="snížená",J140,0)</f>
        <v>0</v>
      </c>
      <c r="BG140" s="225">
        <f>IF(N140="zákl. přenesená",J140,0)</f>
        <v>0</v>
      </c>
      <c r="BH140" s="225">
        <f>IF(N140="sníž. přenesená",J140,0)</f>
        <v>0</v>
      </c>
      <c r="BI140" s="225">
        <f>IF(N140="nulová",J140,0)</f>
        <v>0</v>
      </c>
      <c r="BJ140" s="16" t="s">
        <v>79</v>
      </c>
      <c r="BK140" s="225">
        <f>ROUND(I140*H140,2)</f>
        <v>0</v>
      </c>
      <c r="BL140" s="16" t="s">
        <v>145</v>
      </c>
      <c r="BM140" s="224" t="s">
        <v>1171</v>
      </c>
    </row>
    <row r="141" s="2" customFormat="1">
      <c r="A141" s="37"/>
      <c r="B141" s="38"/>
      <c r="C141" s="39"/>
      <c r="D141" s="226" t="s">
        <v>147</v>
      </c>
      <c r="E141" s="39"/>
      <c r="F141" s="227" t="s">
        <v>735</v>
      </c>
      <c r="G141" s="39"/>
      <c r="H141" s="39"/>
      <c r="I141" s="228"/>
      <c r="J141" s="39"/>
      <c r="K141" s="39"/>
      <c r="L141" s="43"/>
      <c r="M141" s="229"/>
      <c r="N141" s="230"/>
      <c r="O141" s="83"/>
      <c r="P141" s="83"/>
      <c r="Q141" s="83"/>
      <c r="R141" s="83"/>
      <c r="S141" s="83"/>
      <c r="T141" s="84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6" t="s">
        <v>147</v>
      </c>
      <c r="AU141" s="16" t="s">
        <v>81</v>
      </c>
    </row>
    <row r="142" s="2" customFormat="1" ht="24.15" customHeight="1">
      <c r="A142" s="37"/>
      <c r="B142" s="38"/>
      <c r="C142" s="212" t="s">
        <v>267</v>
      </c>
      <c r="D142" s="212" t="s">
        <v>141</v>
      </c>
      <c r="E142" s="213" t="s">
        <v>736</v>
      </c>
      <c r="F142" s="214" t="s">
        <v>737</v>
      </c>
      <c r="G142" s="215" t="s">
        <v>151</v>
      </c>
      <c r="H142" s="216">
        <v>8.5730000000000004</v>
      </c>
      <c r="I142" s="217"/>
      <c r="J142" s="218">
        <f>ROUND(I142*H142,2)</f>
        <v>0</v>
      </c>
      <c r="K142" s="219"/>
      <c r="L142" s="43"/>
      <c r="M142" s="220" t="s">
        <v>19</v>
      </c>
      <c r="N142" s="221" t="s">
        <v>43</v>
      </c>
      <c r="O142" s="83"/>
      <c r="P142" s="222">
        <f>O142*H142</f>
        <v>0</v>
      </c>
      <c r="Q142" s="222">
        <v>0</v>
      </c>
      <c r="R142" s="222">
        <f>Q142*H142</f>
        <v>0</v>
      </c>
      <c r="S142" s="222">
        <v>0</v>
      </c>
      <c r="T142" s="223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24" t="s">
        <v>145</v>
      </c>
      <c r="AT142" s="224" t="s">
        <v>141</v>
      </c>
      <c r="AU142" s="224" t="s">
        <v>81</v>
      </c>
      <c r="AY142" s="16" t="s">
        <v>139</v>
      </c>
      <c r="BE142" s="225">
        <f>IF(N142="základní",J142,0)</f>
        <v>0</v>
      </c>
      <c r="BF142" s="225">
        <f>IF(N142="snížená",J142,0)</f>
        <v>0</v>
      </c>
      <c r="BG142" s="225">
        <f>IF(N142="zákl. přenesená",J142,0)</f>
        <v>0</v>
      </c>
      <c r="BH142" s="225">
        <f>IF(N142="sníž. přenesená",J142,0)</f>
        <v>0</v>
      </c>
      <c r="BI142" s="225">
        <f>IF(N142="nulová",J142,0)</f>
        <v>0</v>
      </c>
      <c r="BJ142" s="16" t="s">
        <v>79</v>
      </c>
      <c r="BK142" s="225">
        <f>ROUND(I142*H142,2)</f>
        <v>0</v>
      </c>
      <c r="BL142" s="16" t="s">
        <v>145</v>
      </c>
      <c r="BM142" s="224" t="s">
        <v>1172</v>
      </c>
    </row>
    <row r="143" s="2" customFormat="1">
      <c r="A143" s="37"/>
      <c r="B143" s="38"/>
      <c r="C143" s="39"/>
      <c r="D143" s="226" t="s">
        <v>147</v>
      </c>
      <c r="E143" s="39"/>
      <c r="F143" s="227" t="s">
        <v>739</v>
      </c>
      <c r="G143" s="39"/>
      <c r="H143" s="39"/>
      <c r="I143" s="228"/>
      <c r="J143" s="39"/>
      <c r="K143" s="39"/>
      <c r="L143" s="43"/>
      <c r="M143" s="229"/>
      <c r="N143" s="230"/>
      <c r="O143" s="83"/>
      <c r="P143" s="83"/>
      <c r="Q143" s="83"/>
      <c r="R143" s="83"/>
      <c r="S143" s="83"/>
      <c r="T143" s="84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6" t="s">
        <v>147</v>
      </c>
      <c r="AU143" s="16" t="s">
        <v>81</v>
      </c>
    </row>
    <row r="144" s="2" customFormat="1" ht="24.15" customHeight="1">
      <c r="A144" s="37"/>
      <c r="B144" s="38"/>
      <c r="C144" s="212" t="s">
        <v>272</v>
      </c>
      <c r="D144" s="212" t="s">
        <v>141</v>
      </c>
      <c r="E144" s="213" t="s">
        <v>223</v>
      </c>
      <c r="F144" s="214" t="s">
        <v>224</v>
      </c>
      <c r="G144" s="215" t="s">
        <v>225</v>
      </c>
      <c r="H144" s="216">
        <v>14.76</v>
      </c>
      <c r="I144" s="217"/>
      <c r="J144" s="218">
        <f>ROUND(I144*H144,2)</f>
        <v>0</v>
      </c>
      <c r="K144" s="219"/>
      <c r="L144" s="43"/>
      <c r="M144" s="220" t="s">
        <v>19</v>
      </c>
      <c r="N144" s="221" t="s">
        <v>43</v>
      </c>
      <c r="O144" s="83"/>
      <c r="P144" s="222">
        <f>O144*H144</f>
        <v>0</v>
      </c>
      <c r="Q144" s="222">
        <v>0</v>
      </c>
      <c r="R144" s="222">
        <f>Q144*H144</f>
        <v>0</v>
      </c>
      <c r="S144" s="222">
        <v>0</v>
      </c>
      <c r="T144" s="223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4" t="s">
        <v>145</v>
      </c>
      <c r="AT144" s="224" t="s">
        <v>141</v>
      </c>
      <c r="AU144" s="224" t="s">
        <v>81</v>
      </c>
      <c r="AY144" s="16" t="s">
        <v>139</v>
      </c>
      <c r="BE144" s="225">
        <f>IF(N144="základní",J144,0)</f>
        <v>0</v>
      </c>
      <c r="BF144" s="225">
        <f>IF(N144="snížená",J144,0)</f>
        <v>0</v>
      </c>
      <c r="BG144" s="225">
        <f>IF(N144="zákl. přenesená",J144,0)</f>
        <v>0</v>
      </c>
      <c r="BH144" s="225">
        <f>IF(N144="sníž. přenesená",J144,0)</f>
        <v>0</v>
      </c>
      <c r="BI144" s="225">
        <f>IF(N144="nulová",J144,0)</f>
        <v>0</v>
      </c>
      <c r="BJ144" s="16" t="s">
        <v>79</v>
      </c>
      <c r="BK144" s="225">
        <f>ROUND(I144*H144,2)</f>
        <v>0</v>
      </c>
      <c r="BL144" s="16" t="s">
        <v>145</v>
      </c>
      <c r="BM144" s="224" t="s">
        <v>1173</v>
      </c>
    </row>
    <row r="145" s="2" customFormat="1">
      <c r="A145" s="37"/>
      <c r="B145" s="38"/>
      <c r="C145" s="39"/>
      <c r="D145" s="226" t="s">
        <v>147</v>
      </c>
      <c r="E145" s="39"/>
      <c r="F145" s="227" t="s">
        <v>227</v>
      </c>
      <c r="G145" s="39"/>
      <c r="H145" s="39"/>
      <c r="I145" s="228"/>
      <c r="J145" s="39"/>
      <c r="K145" s="39"/>
      <c r="L145" s="43"/>
      <c r="M145" s="229"/>
      <c r="N145" s="230"/>
      <c r="O145" s="83"/>
      <c r="P145" s="83"/>
      <c r="Q145" s="83"/>
      <c r="R145" s="83"/>
      <c r="S145" s="83"/>
      <c r="T145" s="84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6" t="s">
        <v>147</v>
      </c>
      <c r="AU145" s="16" t="s">
        <v>81</v>
      </c>
    </row>
    <row r="146" s="2" customFormat="1" ht="24.15" customHeight="1">
      <c r="A146" s="37"/>
      <c r="B146" s="38"/>
      <c r="C146" s="212" t="s">
        <v>277</v>
      </c>
      <c r="D146" s="212" t="s">
        <v>141</v>
      </c>
      <c r="E146" s="213" t="s">
        <v>229</v>
      </c>
      <c r="F146" s="214" t="s">
        <v>230</v>
      </c>
      <c r="G146" s="215" t="s">
        <v>151</v>
      </c>
      <c r="H146" s="216">
        <v>8.1999999999999993</v>
      </c>
      <c r="I146" s="217"/>
      <c r="J146" s="218">
        <f>ROUND(I146*H146,2)</f>
        <v>0</v>
      </c>
      <c r="K146" s="219"/>
      <c r="L146" s="43"/>
      <c r="M146" s="220" t="s">
        <v>19</v>
      </c>
      <c r="N146" s="221" t="s">
        <v>43</v>
      </c>
      <c r="O146" s="83"/>
      <c r="P146" s="222">
        <f>O146*H146</f>
        <v>0</v>
      </c>
      <c r="Q146" s="222">
        <v>0</v>
      </c>
      <c r="R146" s="222">
        <f>Q146*H146</f>
        <v>0</v>
      </c>
      <c r="S146" s="222">
        <v>0</v>
      </c>
      <c r="T146" s="223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24" t="s">
        <v>145</v>
      </c>
      <c r="AT146" s="224" t="s">
        <v>141</v>
      </c>
      <c r="AU146" s="224" t="s">
        <v>81</v>
      </c>
      <c r="AY146" s="16" t="s">
        <v>139</v>
      </c>
      <c r="BE146" s="225">
        <f>IF(N146="základní",J146,0)</f>
        <v>0</v>
      </c>
      <c r="BF146" s="225">
        <f>IF(N146="snížená",J146,0)</f>
        <v>0</v>
      </c>
      <c r="BG146" s="225">
        <f>IF(N146="zákl. přenesená",J146,0)</f>
        <v>0</v>
      </c>
      <c r="BH146" s="225">
        <f>IF(N146="sníž. přenesená",J146,0)</f>
        <v>0</v>
      </c>
      <c r="BI146" s="225">
        <f>IF(N146="nulová",J146,0)</f>
        <v>0</v>
      </c>
      <c r="BJ146" s="16" t="s">
        <v>79</v>
      </c>
      <c r="BK146" s="225">
        <f>ROUND(I146*H146,2)</f>
        <v>0</v>
      </c>
      <c r="BL146" s="16" t="s">
        <v>145</v>
      </c>
      <c r="BM146" s="224" t="s">
        <v>1174</v>
      </c>
    </row>
    <row r="147" s="2" customFormat="1">
      <c r="A147" s="37"/>
      <c r="B147" s="38"/>
      <c r="C147" s="39"/>
      <c r="D147" s="226" t="s">
        <v>147</v>
      </c>
      <c r="E147" s="39"/>
      <c r="F147" s="227" t="s">
        <v>232</v>
      </c>
      <c r="G147" s="39"/>
      <c r="H147" s="39"/>
      <c r="I147" s="228"/>
      <c r="J147" s="39"/>
      <c r="K147" s="39"/>
      <c r="L147" s="43"/>
      <c r="M147" s="229"/>
      <c r="N147" s="230"/>
      <c r="O147" s="83"/>
      <c r="P147" s="83"/>
      <c r="Q147" s="83"/>
      <c r="R147" s="83"/>
      <c r="S147" s="83"/>
      <c r="T147" s="84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6" t="s">
        <v>147</v>
      </c>
      <c r="AU147" s="16" t="s">
        <v>81</v>
      </c>
    </row>
    <row r="148" s="2" customFormat="1" ht="24.15" customHeight="1">
      <c r="A148" s="37"/>
      <c r="B148" s="38"/>
      <c r="C148" s="212" t="s">
        <v>282</v>
      </c>
      <c r="D148" s="212" t="s">
        <v>141</v>
      </c>
      <c r="E148" s="213" t="s">
        <v>234</v>
      </c>
      <c r="F148" s="214" t="s">
        <v>235</v>
      </c>
      <c r="G148" s="215" t="s">
        <v>151</v>
      </c>
      <c r="H148" s="216">
        <v>77.528999999999996</v>
      </c>
      <c r="I148" s="217"/>
      <c r="J148" s="218">
        <f>ROUND(I148*H148,2)</f>
        <v>0</v>
      </c>
      <c r="K148" s="219"/>
      <c r="L148" s="43"/>
      <c r="M148" s="220" t="s">
        <v>19</v>
      </c>
      <c r="N148" s="221" t="s">
        <v>43</v>
      </c>
      <c r="O148" s="83"/>
      <c r="P148" s="222">
        <f>O148*H148</f>
        <v>0</v>
      </c>
      <c r="Q148" s="222">
        <v>0</v>
      </c>
      <c r="R148" s="222">
        <f>Q148*H148</f>
        <v>0</v>
      </c>
      <c r="S148" s="222">
        <v>0</v>
      </c>
      <c r="T148" s="223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24" t="s">
        <v>145</v>
      </c>
      <c r="AT148" s="224" t="s">
        <v>141</v>
      </c>
      <c r="AU148" s="224" t="s">
        <v>81</v>
      </c>
      <c r="AY148" s="16" t="s">
        <v>139</v>
      </c>
      <c r="BE148" s="225">
        <f>IF(N148="základní",J148,0)</f>
        <v>0</v>
      </c>
      <c r="BF148" s="225">
        <f>IF(N148="snížená",J148,0)</f>
        <v>0</v>
      </c>
      <c r="BG148" s="225">
        <f>IF(N148="zákl. přenesená",J148,0)</f>
        <v>0</v>
      </c>
      <c r="BH148" s="225">
        <f>IF(N148="sníž. přenesená",J148,0)</f>
        <v>0</v>
      </c>
      <c r="BI148" s="225">
        <f>IF(N148="nulová",J148,0)</f>
        <v>0</v>
      </c>
      <c r="BJ148" s="16" t="s">
        <v>79</v>
      </c>
      <c r="BK148" s="225">
        <f>ROUND(I148*H148,2)</f>
        <v>0</v>
      </c>
      <c r="BL148" s="16" t="s">
        <v>145</v>
      </c>
      <c r="BM148" s="224" t="s">
        <v>1175</v>
      </c>
    </row>
    <row r="149" s="2" customFormat="1">
      <c r="A149" s="37"/>
      <c r="B149" s="38"/>
      <c r="C149" s="39"/>
      <c r="D149" s="226" t="s">
        <v>147</v>
      </c>
      <c r="E149" s="39"/>
      <c r="F149" s="227" t="s">
        <v>237</v>
      </c>
      <c r="G149" s="39"/>
      <c r="H149" s="39"/>
      <c r="I149" s="228"/>
      <c r="J149" s="39"/>
      <c r="K149" s="39"/>
      <c r="L149" s="43"/>
      <c r="M149" s="229"/>
      <c r="N149" s="230"/>
      <c r="O149" s="83"/>
      <c r="P149" s="83"/>
      <c r="Q149" s="83"/>
      <c r="R149" s="83"/>
      <c r="S149" s="83"/>
      <c r="T149" s="84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6" t="s">
        <v>147</v>
      </c>
      <c r="AU149" s="16" t="s">
        <v>81</v>
      </c>
    </row>
    <row r="150" s="2" customFormat="1" ht="37.8" customHeight="1">
      <c r="A150" s="37"/>
      <c r="B150" s="38"/>
      <c r="C150" s="212" t="s">
        <v>287</v>
      </c>
      <c r="D150" s="212" t="s">
        <v>141</v>
      </c>
      <c r="E150" s="213" t="s">
        <v>743</v>
      </c>
      <c r="F150" s="214" t="s">
        <v>744</v>
      </c>
      <c r="G150" s="215" t="s">
        <v>151</v>
      </c>
      <c r="H150" s="216">
        <v>6.0179999999999998</v>
      </c>
      <c r="I150" s="217"/>
      <c r="J150" s="218">
        <f>ROUND(I150*H150,2)</f>
        <v>0</v>
      </c>
      <c r="K150" s="219"/>
      <c r="L150" s="43"/>
      <c r="M150" s="220" t="s">
        <v>19</v>
      </c>
      <c r="N150" s="221" t="s">
        <v>43</v>
      </c>
      <c r="O150" s="83"/>
      <c r="P150" s="222">
        <f>O150*H150</f>
        <v>0</v>
      </c>
      <c r="Q150" s="222">
        <v>0</v>
      </c>
      <c r="R150" s="222">
        <f>Q150*H150</f>
        <v>0</v>
      </c>
      <c r="S150" s="222">
        <v>0</v>
      </c>
      <c r="T150" s="223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24" t="s">
        <v>145</v>
      </c>
      <c r="AT150" s="224" t="s">
        <v>141</v>
      </c>
      <c r="AU150" s="224" t="s">
        <v>81</v>
      </c>
      <c r="AY150" s="16" t="s">
        <v>139</v>
      </c>
      <c r="BE150" s="225">
        <f>IF(N150="základní",J150,0)</f>
        <v>0</v>
      </c>
      <c r="BF150" s="225">
        <f>IF(N150="snížená",J150,0)</f>
        <v>0</v>
      </c>
      <c r="BG150" s="225">
        <f>IF(N150="zákl. přenesená",J150,0)</f>
        <v>0</v>
      </c>
      <c r="BH150" s="225">
        <f>IF(N150="sníž. přenesená",J150,0)</f>
        <v>0</v>
      </c>
      <c r="BI150" s="225">
        <f>IF(N150="nulová",J150,0)</f>
        <v>0</v>
      </c>
      <c r="BJ150" s="16" t="s">
        <v>79</v>
      </c>
      <c r="BK150" s="225">
        <f>ROUND(I150*H150,2)</f>
        <v>0</v>
      </c>
      <c r="BL150" s="16" t="s">
        <v>145</v>
      </c>
      <c r="BM150" s="224" t="s">
        <v>1176</v>
      </c>
    </row>
    <row r="151" s="2" customFormat="1">
      <c r="A151" s="37"/>
      <c r="B151" s="38"/>
      <c r="C151" s="39"/>
      <c r="D151" s="226" t="s">
        <v>147</v>
      </c>
      <c r="E151" s="39"/>
      <c r="F151" s="227" t="s">
        <v>746</v>
      </c>
      <c r="G151" s="39"/>
      <c r="H151" s="39"/>
      <c r="I151" s="228"/>
      <c r="J151" s="39"/>
      <c r="K151" s="39"/>
      <c r="L151" s="43"/>
      <c r="M151" s="229"/>
      <c r="N151" s="230"/>
      <c r="O151" s="83"/>
      <c r="P151" s="83"/>
      <c r="Q151" s="83"/>
      <c r="R151" s="83"/>
      <c r="S151" s="83"/>
      <c r="T151" s="84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16" t="s">
        <v>147</v>
      </c>
      <c r="AU151" s="16" t="s">
        <v>81</v>
      </c>
    </row>
    <row r="152" s="2" customFormat="1" ht="16.5" customHeight="1">
      <c r="A152" s="37"/>
      <c r="B152" s="38"/>
      <c r="C152" s="231" t="s">
        <v>293</v>
      </c>
      <c r="D152" s="231" t="s">
        <v>253</v>
      </c>
      <c r="E152" s="232" t="s">
        <v>747</v>
      </c>
      <c r="F152" s="233" t="s">
        <v>748</v>
      </c>
      <c r="G152" s="234" t="s">
        <v>225</v>
      </c>
      <c r="H152" s="235">
        <v>12.036</v>
      </c>
      <c r="I152" s="236"/>
      <c r="J152" s="237">
        <f>ROUND(I152*H152,2)</f>
        <v>0</v>
      </c>
      <c r="K152" s="238"/>
      <c r="L152" s="239"/>
      <c r="M152" s="240" t="s">
        <v>19</v>
      </c>
      <c r="N152" s="241" t="s">
        <v>43</v>
      </c>
      <c r="O152" s="83"/>
      <c r="P152" s="222">
        <f>O152*H152</f>
        <v>0</v>
      </c>
      <c r="Q152" s="222">
        <v>1</v>
      </c>
      <c r="R152" s="222">
        <f>Q152*H152</f>
        <v>12.036</v>
      </c>
      <c r="S152" s="222">
        <v>0</v>
      </c>
      <c r="T152" s="223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24" t="s">
        <v>178</v>
      </c>
      <c r="AT152" s="224" t="s">
        <v>253</v>
      </c>
      <c r="AU152" s="224" t="s">
        <v>81</v>
      </c>
      <c r="AY152" s="16" t="s">
        <v>139</v>
      </c>
      <c r="BE152" s="225">
        <f>IF(N152="základní",J152,0)</f>
        <v>0</v>
      </c>
      <c r="BF152" s="225">
        <f>IF(N152="snížená",J152,0)</f>
        <v>0</v>
      </c>
      <c r="BG152" s="225">
        <f>IF(N152="zákl. přenesená",J152,0)</f>
        <v>0</v>
      </c>
      <c r="BH152" s="225">
        <f>IF(N152="sníž. přenesená",J152,0)</f>
        <v>0</v>
      </c>
      <c r="BI152" s="225">
        <f>IF(N152="nulová",J152,0)</f>
        <v>0</v>
      </c>
      <c r="BJ152" s="16" t="s">
        <v>79</v>
      </c>
      <c r="BK152" s="225">
        <f>ROUND(I152*H152,2)</f>
        <v>0</v>
      </c>
      <c r="BL152" s="16" t="s">
        <v>145</v>
      </c>
      <c r="BM152" s="224" t="s">
        <v>1177</v>
      </c>
    </row>
    <row r="153" s="2" customFormat="1" ht="16.5" customHeight="1">
      <c r="A153" s="37"/>
      <c r="B153" s="38"/>
      <c r="C153" s="212" t="s">
        <v>298</v>
      </c>
      <c r="D153" s="212" t="s">
        <v>141</v>
      </c>
      <c r="E153" s="213" t="s">
        <v>264</v>
      </c>
      <c r="F153" s="214" t="s">
        <v>265</v>
      </c>
      <c r="G153" s="215" t="s">
        <v>151</v>
      </c>
      <c r="H153" s="216">
        <v>85.728999999999999</v>
      </c>
      <c r="I153" s="217"/>
      <c r="J153" s="218">
        <f>ROUND(I153*H153,2)</f>
        <v>0</v>
      </c>
      <c r="K153" s="219"/>
      <c r="L153" s="43"/>
      <c r="M153" s="220" t="s">
        <v>19</v>
      </c>
      <c r="N153" s="221" t="s">
        <v>43</v>
      </c>
      <c r="O153" s="83"/>
      <c r="P153" s="222">
        <f>O153*H153</f>
        <v>0</v>
      </c>
      <c r="Q153" s="222">
        <v>0</v>
      </c>
      <c r="R153" s="222">
        <f>Q153*H153</f>
        <v>0</v>
      </c>
      <c r="S153" s="222">
        <v>0</v>
      </c>
      <c r="T153" s="223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24" t="s">
        <v>145</v>
      </c>
      <c r="AT153" s="224" t="s">
        <v>141</v>
      </c>
      <c r="AU153" s="224" t="s">
        <v>81</v>
      </c>
      <c r="AY153" s="16" t="s">
        <v>139</v>
      </c>
      <c r="BE153" s="225">
        <f>IF(N153="základní",J153,0)</f>
        <v>0</v>
      </c>
      <c r="BF153" s="225">
        <f>IF(N153="snížená",J153,0)</f>
        <v>0</v>
      </c>
      <c r="BG153" s="225">
        <f>IF(N153="zákl. přenesená",J153,0)</f>
        <v>0</v>
      </c>
      <c r="BH153" s="225">
        <f>IF(N153="sníž. přenesená",J153,0)</f>
        <v>0</v>
      </c>
      <c r="BI153" s="225">
        <f>IF(N153="nulová",J153,0)</f>
        <v>0</v>
      </c>
      <c r="BJ153" s="16" t="s">
        <v>79</v>
      </c>
      <c r="BK153" s="225">
        <f>ROUND(I153*H153,2)</f>
        <v>0</v>
      </c>
      <c r="BL153" s="16" t="s">
        <v>145</v>
      </c>
      <c r="BM153" s="224" t="s">
        <v>1178</v>
      </c>
    </row>
    <row r="154" s="2" customFormat="1" ht="16.5" customHeight="1">
      <c r="A154" s="37"/>
      <c r="B154" s="38"/>
      <c r="C154" s="212" t="s">
        <v>303</v>
      </c>
      <c r="D154" s="212" t="s">
        <v>141</v>
      </c>
      <c r="E154" s="213" t="s">
        <v>268</v>
      </c>
      <c r="F154" s="214" t="s">
        <v>269</v>
      </c>
      <c r="G154" s="215" t="s">
        <v>151</v>
      </c>
      <c r="H154" s="216">
        <v>85.728999999999999</v>
      </c>
      <c r="I154" s="217"/>
      <c r="J154" s="218">
        <f>ROUND(I154*H154,2)</f>
        <v>0</v>
      </c>
      <c r="K154" s="219"/>
      <c r="L154" s="43"/>
      <c r="M154" s="220" t="s">
        <v>19</v>
      </c>
      <c r="N154" s="221" t="s">
        <v>43</v>
      </c>
      <c r="O154" s="83"/>
      <c r="P154" s="222">
        <f>O154*H154</f>
        <v>0</v>
      </c>
      <c r="Q154" s="222">
        <v>0</v>
      </c>
      <c r="R154" s="222">
        <f>Q154*H154</f>
        <v>0</v>
      </c>
      <c r="S154" s="222">
        <v>0</v>
      </c>
      <c r="T154" s="223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24" t="s">
        <v>145</v>
      </c>
      <c r="AT154" s="224" t="s">
        <v>141</v>
      </c>
      <c r="AU154" s="224" t="s">
        <v>81</v>
      </c>
      <c r="AY154" s="16" t="s">
        <v>139</v>
      </c>
      <c r="BE154" s="225">
        <f>IF(N154="základní",J154,0)</f>
        <v>0</v>
      </c>
      <c r="BF154" s="225">
        <f>IF(N154="snížená",J154,0)</f>
        <v>0</v>
      </c>
      <c r="BG154" s="225">
        <f>IF(N154="zákl. přenesená",J154,0)</f>
        <v>0</v>
      </c>
      <c r="BH154" s="225">
        <f>IF(N154="sníž. přenesená",J154,0)</f>
        <v>0</v>
      </c>
      <c r="BI154" s="225">
        <f>IF(N154="nulová",J154,0)</f>
        <v>0</v>
      </c>
      <c r="BJ154" s="16" t="s">
        <v>79</v>
      </c>
      <c r="BK154" s="225">
        <f>ROUND(I154*H154,2)</f>
        <v>0</v>
      </c>
      <c r="BL154" s="16" t="s">
        <v>145</v>
      </c>
      <c r="BM154" s="224" t="s">
        <v>1179</v>
      </c>
    </row>
    <row r="155" s="12" customFormat="1" ht="22.8" customHeight="1">
      <c r="A155" s="12"/>
      <c r="B155" s="196"/>
      <c r="C155" s="197"/>
      <c r="D155" s="198" t="s">
        <v>71</v>
      </c>
      <c r="E155" s="210" t="s">
        <v>145</v>
      </c>
      <c r="F155" s="210" t="s">
        <v>292</v>
      </c>
      <c r="G155" s="197"/>
      <c r="H155" s="197"/>
      <c r="I155" s="200"/>
      <c r="J155" s="211">
        <f>BK155</f>
        <v>0</v>
      </c>
      <c r="K155" s="197"/>
      <c r="L155" s="202"/>
      <c r="M155" s="203"/>
      <c r="N155" s="204"/>
      <c r="O155" s="204"/>
      <c r="P155" s="205">
        <f>SUM(P156:P163)</f>
        <v>0</v>
      </c>
      <c r="Q155" s="204"/>
      <c r="R155" s="205">
        <f>SUM(R156:R163)</f>
        <v>0.88877850000000003</v>
      </c>
      <c r="S155" s="204"/>
      <c r="T155" s="206">
        <f>SUM(T156:T163)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07" t="s">
        <v>79</v>
      </c>
      <c r="AT155" s="208" t="s">
        <v>71</v>
      </c>
      <c r="AU155" s="208" t="s">
        <v>79</v>
      </c>
      <c r="AY155" s="207" t="s">
        <v>139</v>
      </c>
      <c r="BK155" s="209">
        <f>SUM(BK156:BK163)</f>
        <v>0</v>
      </c>
    </row>
    <row r="156" s="2" customFormat="1" ht="16.5" customHeight="1">
      <c r="A156" s="37"/>
      <c r="B156" s="38"/>
      <c r="C156" s="212" t="s">
        <v>308</v>
      </c>
      <c r="D156" s="212" t="s">
        <v>141</v>
      </c>
      <c r="E156" s="213" t="s">
        <v>779</v>
      </c>
      <c r="F156" s="214" t="s">
        <v>780</v>
      </c>
      <c r="G156" s="215" t="s">
        <v>151</v>
      </c>
      <c r="H156" s="216">
        <v>1.6399999999999999</v>
      </c>
      <c r="I156" s="217"/>
      <c r="J156" s="218">
        <f>ROUND(I156*H156,2)</f>
        <v>0</v>
      </c>
      <c r="K156" s="219"/>
      <c r="L156" s="43"/>
      <c r="M156" s="220" t="s">
        <v>19</v>
      </c>
      <c r="N156" s="221" t="s">
        <v>43</v>
      </c>
      <c r="O156" s="83"/>
      <c r="P156" s="222">
        <f>O156*H156</f>
        <v>0</v>
      </c>
      <c r="Q156" s="222">
        <v>0</v>
      </c>
      <c r="R156" s="222">
        <f>Q156*H156</f>
        <v>0</v>
      </c>
      <c r="S156" s="222">
        <v>0</v>
      </c>
      <c r="T156" s="223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24" t="s">
        <v>145</v>
      </c>
      <c r="AT156" s="224" t="s">
        <v>141</v>
      </c>
      <c r="AU156" s="224" t="s">
        <v>81</v>
      </c>
      <c r="AY156" s="16" t="s">
        <v>139</v>
      </c>
      <c r="BE156" s="225">
        <f>IF(N156="základní",J156,0)</f>
        <v>0</v>
      </c>
      <c r="BF156" s="225">
        <f>IF(N156="snížená",J156,0)</f>
        <v>0</v>
      </c>
      <c r="BG156" s="225">
        <f>IF(N156="zákl. přenesená",J156,0)</f>
        <v>0</v>
      </c>
      <c r="BH156" s="225">
        <f>IF(N156="sníž. přenesená",J156,0)</f>
        <v>0</v>
      </c>
      <c r="BI156" s="225">
        <f>IF(N156="nulová",J156,0)</f>
        <v>0</v>
      </c>
      <c r="BJ156" s="16" t="s">
        <v>79</v>
      </c>
      <c r="BK156" s="225">
        <f>ROUND(I156*H156,2)</f>
        <v>0</v>
      </c>
      <c r="BL156" s="16" t="s">
        <v>145</v>
      </c>
      <c r="BM156" s="224" t="s">
        <v>1180</v>
      </c>
    </row>
    <row r="157" s="2" customFormat="1">
      <c r="A157" s="37"/>
      <c r="B157" s="38"/>
      <c r="C157" s="39"/>
      <c r="D157" s="226" t="s">
        <v>147</v>
      </c>
      <c r="E157" s="39"/>
      <c r="F157" s="227" t="s">
        <v>782</v>
      </c>
      <c r="G157" s="39"/>
      <c r="H157" s="39"/>
      <c r="I157" s="228"/>
      <c r="J157" s="39"/>
      <c r="K157" s="39"/>
      <c r="L157" s="43"/>
      <c r="M157" s="229"/>
      <c r="N157" s="230"/>
      <c r="O157" s="83"/>
      <c r="P157" s="83"/>
      <c r="Q157" s="83"/>
      <c r="R157" s="83"/>
      <c r="S157" s="83"/>
      <c r="T157" s="84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T157" s="16" t="s">
        <v>147</v>
      </c>
      <c r="AU157" s="16" t="s">
        <v>81</v>
      </c>
    </row>
    <row r="158" s="2" customFormat="1" ht="24.15" customHeight="1">
      <c r="A158" s="37"/>
      <c r="B158" s="38"/>
      <c r="C158" s="212" t="s">
        <v>314</v>
      </c>
      <c r="D158" s="212" t="s">
        <v>141</v>
      </c>
      <c r="E158" s="213" t="s">
        <v>1181</v>
      </c>
      <c r="F158" s="214" t="s">
        <v>1182</v>
      </c>
      <c r="G158" s="215" t="s">
        <v>151</v>
      </c>
      <c r="H158" s="216">
        <v>0.375</v>
      </c>
      <c r="I158" s="217"/>
      <c r="J158" s="218">
        <f>ROUND(I158*H158,2)</f>
        <v>0</v>
      </c>
      <c r="K158" s="219"/>
      <c r="L158" s="43"/>
      <c r="M158" s="220" t="s">
        <v>19</v>
      </c>
      <c r="N158" s="221" t="s">
        <v>43</v>
      </c>
      <c r="O158" s="83"/>
      <c r="P158" s="222">
        <f>O158*H158</f>
        <v>0</v>
      </c>
      <c r="Q158" s="222">
        <v>2.3010199999999998</v>
      </c>
      <c r="R158" s="222">
        <f>Q158*H158</f>
        <v>0.8628825</v>
      </c>
      <c r="S158" s="222">
        <v>0</v>
      </c>
      <c r="T158" s="223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24" t="s">
        <v>145</v>
      </c>
      <c r="AT158" s="224" t="s">
        <v>141</v>
      </c>
      <c r="AU158" s="224" t="s">
        <v>81</v>
      </c>
      <c r="AY158" s="16" t="s">
        <v>139</v>
      </c>
      <c r="BE158" s="225">
        <f>IF(N158="základní",J158,0)</f>
        <v>0</v>
      </c>
      <c r="BF158" s="225">
        <f>IF(N158="snížená",J158,0)</f>
        <v>0</v>
      </c>
      <c r="BG158" s="225">
        <f>IF(N158="zákl. přenesená",J158,0)</f>
        <v>0</v>
      </c>
      <c r="BH158" s="225">
        <f>IF(N158="sníž. přenesená",J158,0)</f>
        <v>0</v>
      </c>
      <c r="BI158" s="225">
        <f>IF(N158="nulová",J158,0)</f>
        <v>0</v>
      </c>
      <c r="BJ158" s="16" t="s">
        <v>79</v>
      </c>
      <c r="BK158" s="225">
        <f>ROUND(I158*H158,2)</f>
        <v>0</v>
      </c>
      <c r="BL158" s="16" t="s">
        <v>145</v>
      </c>
      <c r="BM158" s="224" t="s">
        <v>1183</v>
      </c>
    </row>
    <row r="159" s="2" customFormat="1">
      <c r="A159" s="37"/>
      <c r="B159" s="38"/>
      <c r="C159" s="39"/>
      <c r="D159" s="226" t="s">
        <v>147</v>
      </c>
      <c r="E159" s="39"/>
      <c r="F159" s="227" t="s">
        <v>1184</v>
      </c>
      <c r="G159" s="39"/>
      <c r="H159" s="39"/>
      <c r="I159" s="228"/>
      <c r="J159" s="39"/>
      <c r="K159" s="39"/>
      <c r="L159" s="43"/>
      <c r="M159" s="229"/>
      <c r="N159" s="230"/>
      <c r="O159" s="83"/>
      <c r="P159" s="83"/>
      <c r="Q159" s="83"/>
      <c r="R159" s="83"/>
      <c r="S159" s="83"/>
      <c r="T159" s="84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T159" s="16" t="s">
        <v>147</v>
      </c>
      <c r="AU159" s="16" t="s">
        <v>81</v>
      </c>
    </row>
    <row r="160" s="2" customFormat="1" ht="16.5" customHeight="1">
      <c r="A160" s="37"/>
      <c r="B160" s="38"/>
      <c r="C160" s="212" t="s">
        <v>320</v>
      </c>
      <c r="D160" s="212" t="s">
        <v>141</v>
      </c>
      <c r="E160" s="213" t="s">
        <v>1185</v>
      </c>
      <c r="F160" s="214" t="s">
        <v>1186</v>
      </c>
      <c r="G160" s="215" t="s">
        <v>144</v>
      </c>
      <c r="H160" s="216">
        <v>1.95</v>
      </c>
      <c r="I160" s="217"/>
      <c r="J160" s="218">
        <f>ROUND(I160*H160,2)</f>
        <v>0</v>
      </c>
      <c r="K160" s="219"/>
      <c r="L160" s="43"/>
      <c r="M160" s="220" t="s">
        <v>19</v>
      </c>
      <c r="N160" s="221" t="s">
        <v>43</v>
      </c>
      <c r="O160" s="83"/>
      <c r="P160" s="222">
        <f>O160*H160</f>
        <v>0</v>
      </c>
      <c r="Q160" s="222">
        <v>0.01328</v>
      </c>
      <c r="R160" s="222">
        <f>Q160*H160</f>
        <v>0.025895999999999999</v>
      </c>
      <c r="S160" s="222">
        <v>0</v>
      </c>
      <c r="T160" s="223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24" t="s">
        <v>145</v>
      </c>
      <c r="AT160" s="224" t="s">
        <v>141</v>
      </c>
      <c r="AU160" s="224" t="s">
        <v>81</v>
      </c>
      <c r="AY160" s="16" t="s">
        <v>139</v>
      </c>
      <c r="BE160" s="225">
        <f>IF(N160="základní",J160,0)</f>
        <v>0</v>
      </c>
      <c r="BF160" s="225">
        <f>IF(N160="snížená",J160,0)</f>
        <v>0</v>
      </c>
      <c r="BG160" s="225">
        <f>IF(N160="zákl. přenesená",J160,0)</f>
        <v>0</v>
      </c>
      <c r="BH160" s="225">
        <f>IF(N160="sníž. přenesená",J160,0)</f>
        <v>0</v>
      </c>
      <c r="BI160" s="225">
        <f>IF(N160="nulová",J160,0)</f>
        <v>0</v>
      </c>
      <c r="BJ160" s="16" t="s">
        <v>79</v>
      </c>
      <c r="BK160" s="225">
        <f>ROUND(I160*H160,2)</f>
        <v>0</v>
      </c>
      <c r="BL160" s="16" t="s">
        <v>145</v>
      </c>
      <c r="BM160" s="224" t="s">
        <v>1187</v>
      </c>
    </row>
    <row r="161" s="2" customFormat="1">
      <c r="A161" s="37"/>
      <c r="B161" s="38"/>
      <c r="C161" s="39"/>
      <c r="D161" s="226" t="s">
        <v>147</v>
      </c>
      <c r="E161" s="39"/>
      <c r="F161" s="227" t="s">
        <v>1188</v>
      </c>
      <c r="G161" s="39"/>
      <c r="H161" s="39"/>
      <c r="I161" s="228"/>
      <c r="J161" s="39"/>
      <c r="K161" s="39"/>
      <c r="L161" s="43"/>
      <c r="M161" s="229"/>
      <c r="N161" s="230"/>
      <c r="O161" s="83"/>
      <c r="P161" s="83"/>
      <c r="Q161" s="83"/>
      <c r="R161" s="83"/>
      <c r="S161" s="83"/>
      <c r="T161" s="84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T161" s="16" t="s">
        <v>147</v>
      </c>
      <c r="AU161" s="16" t="s">
        <v>81</v>
      </c>
    </row>
    <row r="162" s="2" customFormat="1" ht="16.5" customHeight="1">
      <c r="A162" s="37"/>
      <c r="B162" s="38"/>
      <c r="C162" s="212" t="s">
        <v>326</v>
      </c>
      <c r="D162" s="212" t="s">
        <v>141</v>
      </c>
      <c r="E162" s="213" t="s">
        <v>1189</v>
      </c>
      <c r="F162" s="214" t="s">
        <v>1190</v>
      </c>
      <c r="G162" s="215" t="s">
        <v>144</v>
      </c>
      <c r="H162" s="216">
        <v>1.95</v>
      </c>
      <c r="I162" s="217"/>
      <c r="J162" s="218">
        <f>ROUND(I162*H162,2)</f>
        <v>0</v>
      </c>
      <c r="K162" s="219"/>
      <c r="L162" s="43"/>
      <c r="M162" s="220" t="s">
        <v>19</v>
      </c>
      <c r="N162" s="221" t="s">
        <v>43</v>
      </c>
      <c r="O162" s="83"/>
      <c r="P162" s="222">
        <f>O162*H162</f>
        <v>0</v>
      </c>
      <c r="Q162" s="222">
        <v>0</v>
      </c>
      <c r="R162" s="222">
        <f>Q162*H162</f>
        <v>0</v>
      </c>
      <c r="S162" s="222">
        <v>0</v>
      </c>
      <c r="T162" s="223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24" t="s">
        <v>145</v>
      </c>
      <c r="AT162" s="224" t="s">
        <v>141</v>
      </c>
      <c r="AU162" s="224" t="s">
        <v>81</v>
      </c>
      <c r="AY162" s="16" t="s">
        <v>139</v>
      </c>
      <c r="BE162" s="225">
        <f>IF(N162="základní",J162,0)</f>
        <v>0</v>
      </c>
      <c r="BF162" s="225">
        <f>IF(N162="snížená",J162,0)</f>
        <v>0</v>
      </c>
      <c r="BG162" s="225">
        <f>IF(N162="zákl. přenesená",J162,0)</f>
        <v>0</v>
      </c>
      <c r="BH162" s="225">
        <f>IF(N162="sníž. přenesená",J162,0)</f>
        <v>0</v>
      </c>
      <c r="BI162" s="225">
        <f>IF(N162="nulová",J162,0)</f>
        <v>0</v>
      </c>
      <c r="BJ162" s="16" t="s">
        <v>79</v>
      </c>
      <c r="BK162" s="225">
        <f>ROUND(I162*H162,2)</f>
        <v>0</v>
      </c>
      <c r="BL162" s="16" t="s">
        <v>145</v>
      </c>
      <c r="BM162" s="224" t="s">
        <v>1191</v>
      </c>
    </row>
    <row r="163" s="2" customFormat="1">
      <c r="A163" s="37"/>
      <c r="B163" s="38"/>
      <c r="C163" s="39"/>
      <c r="D163" s="226" t="s">
        <v>147</v>
      </c>
      <c r="E163" s="39"/>
      <c r="F163" s="227" t="s">
        <v>1192</v>
      </c>
      <c r="G163" s="39"/>
      <c r="H163" s="39"/>
      <c r="I163" s="228"/>
      <c r="J163" s="39"/>
      <c r="K163" s="39"/>
      <c r="L163" s="43"/>
      <c r="M163" s="229"/>
      <c r="N163" s="230"/>
      <c r="O163" s="83"/>
      <c r="P163" s="83"/>
      <c r="Q163" s="83"/>
      <c r="R163" s="83"/>
      <c r="S163" s="83"/>
      <c r="T163" s="84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16" t="s">
        <v>147</v>
      </c>
      <c r="AU163" s="16" t="s">
        <v>81</v>
      </c>
    </row>
    <row r="164" s="12" customFormat="1" ht="22.8" customHeight="1">
      <c r="A164" s="12"/>
      <c r="B164" s="196"/>
      <c r="C164" s="197"/>
      <c r="D164" s="198" t="s">
        <v>71</v>
      </c>
      <c r="E164" s="210" t="s">
        <v>163</v>
      </c>
      <c r="F164" s="210" t="s">
        <v>583</v>
      </c>
      <c r="G164" s="197"/>
      <c r="H164" s="197"/>
      <c r="I164" s="200"/>
      <c r="J164" s="211">
        <f>BK164</f>
        <v>0</v>
      </c>
      <c r="K164" s="197"/>
      <c r="L164" s="202"/>
      <c r="M164" s="203"/>
      <c r="N164" s="204"/>
      <c r="O164" s="204"/>
      <c r="P164" s="205">
        <f>SUM(P165:P182)</f>
        <v>0</v>
      </c>
      <c r="Q164" s="204"/>
      <c r="R164" s="205">
        <f>SUM(R165:R182)</f>
        <v>1.2120000000000002</v>
      </c>
      <c r="S164" s="204"/>
      <c r="T164" s="206">
        <f>SUM(T165:T182)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07" t="s">
        <v>79</v>
      </c>
      <c r="AT164" s="208" t="s">
        <v>71</v>
      </c>
      <c r="AU164" s="208" t="s">
        <v>79</v>
      </c>
      <c r="AY164" s="207" t="s">
        <v>139</v>
      </c>
      <c r="BK164" s="209">
        <f>SUM(BK165:BK182)</f>
        <v>0</v>
      </c>
    </row>
    <row r="165" s="2" customFormat="1" ht="24.15" customHeight="1">
      <c r="A165" s="37"/>
      <c r="B165" s="38"/>
      <c r="C165" s="212" t="s">
        <v>331</v>
      </c>
      <c r="D165" s="212" t="s">
        <v>141</v>
      </c>
      <c r="E165" s="213" t="s">
        <v>1193</v>
      </c>
      <c r="F165" s="214" t="s">
        <v>1194</v>
      </c>
      <c r="G165" s="215" t="s">
        <v>144</v>
      </c>
      <c r="H165" s="216">
        <v>12</v>
      </c>
      <c r="I165" s="217"/>
      <c r="J165" s="218">
        <f>ROUND(I165*H165,2)</f>
        <v>0</v>
      </c>
      <c r="K165" s="219"/>
      <c r="L165" s="43"/>
      <c r="M165" s="220" t="s">
        <v>19</v>
      </c>
      <c r="N165" s="221" t="s">
        <v>43</v>
      </c>
      <c r="O165" s="83"/>
      <c r="P165" s="222">
        <f>O165*H165</f>
        <v>0</v>
      </c>
      <c r="Q165" s="222">
        <v>0</v>
      </c>
      <c r="R165" s="222">
        <f>Q165*H165</f>
        <v>0</v>
      </c>
      <c r="S165" s="222">
        <v>0</v>
      </c>
      <c r="T165" s="223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24" t="s">
        <v>145</v>
      </c>
      <c r="AT165" s="224" t="s">
        <v>141</v>
      </c>
      <c r="AU165" s="224" t="s">
        <v>81</v>
      </c>
      <c r="AY165" s="16" t="s">
        <v>139</v>
      </c>
      <c r="BE165" s="225">
        <f>IF(N165="základní",J165,0)</f>
        <v>0</v>
      </c>
      <c r="BF165" s="225">
        <f>IF(N165="snížená",J165,0)</f>
        <v>0</v>
      </c>
      <c r="BG165" s="225">
        <f>IF(N165="zákl. přenesená",J165,0)</f>
        <v>0</v>
      </c>
      <c r="BH165" s="225">
        <f>IF(N165="sníž. přenesená",J165,0)</f>
        <v>0</v>
      </c>
      <c r="BI165" s="225">
        <f>IF(N165="nulová",J165,0)</f>
        <v>0</v>
      </c>
      <c r="BJ165" s="16" t="s">
        <v>79</v>
      </c>
      <c r="BK165" s="225">
        <f>ROUND(I165*H165,2)</f>
        <v>0</v>
      </c>
      <c r="BL165" s="16" t="s">
        <v>145</v>
      </c>
      <c r="BM165" s="224" t="s">
        <v>1195</v>
      </c>
    </row>
    <row r="166" s="2" customFormat="1">
      <c r="A166" s="37"/>
      <c r="B166" s="38"/>
      <c r="C166" s="39"/>
      <c r="D166" s="226" t="s">
        <v>147</v>
      </c>
      <c r="E166" s="39"/>
      <c r="F166" s="227" t="s">
        <v>1196</v>
      </c>
      <c r="G166" s="39"/>
      <c r="H166" s="39"/>
      <c r="I166" s="228"/>
      <c r="J166" s="39"/>
      <c r="K166" s="39"/>
      <c r="L166" s="43"/>
      <c r="M166" s="229"/>
      <c r="N166" s="230"/>
      <c r="O166" s="83"/>
      <c r="P166" s="83"/>
      <c r="Q166" s="83"/>
      <c r="R166" s="83"/>
      <c r="S166" s="83"/>
      <c r="T166" s="84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T166" s="16" t="s">
        <v>147</v>
      </c>
      <c r="AU166" s="16" t="s">
        <v>81</v>
      </c>
    </row>
    <row r="167" s="2" customFormat="1" ht="21.75" customHeight="1">
      <c r="A167" s="37"/>
      <c r="B167" s="38"/>
      <c r="C167" s="212" t="s">
        <v>336</v>
      </c>
      <c r="D167" s="212" t="s">
        <v>141</v>
      </c>
      <c r="E167" s="213" t="s">
        <v>1197</v>
      </c>
      <c r="F167" s="214" t="s">
        <v>1198</v>
      </c>
      <c r="G167" s="215" t="s">
        <v>144</v>
      </c>
      <c r="H167" s="216">
        <v>12</v>
      </c>
      <c r="I167" s="217"/>
      <c r="J167" s="218">
        <f>ROUND(I167*H167,2)</f>
        <v>0</v>
      </c>
      <c r="K167" s="219"/>
      <c r="L167" s="43"/>
      <c r="M167" s="220" t="s">
        <v>19</v>
      </c>
      <c r="N167" s="221" t="s">
        <v>43</v>
      </c>
      <c r="O167" s="83"/>
      <c r="P167" s="222">
        <f>O167*H167</f>
        <v>0</v>
      </c>
      <c r="Q167" s="222">
        <v>0</v>
      </c>
      <c r="R167" s="222">
        <f>Q167*H167</f>
        <v>0</v>
      </c>
      <c r="S167" s="222">
        <v>0</v>
      </c>
      <c r="T167" s="223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4" t="s">
        <v>145</v>
      </c>
      <c r="AT167" s="224" t="s">
        <v>141</v>
      </c>
      <c r="AU167" s="224" t="s">
        <v>81</v>
      </c>
      <c r="AY167" s="16" t="s">
        <v>139</v>
      </c>
      <c r="BE167" s="225">
        <f>IF(N167="základní",J167,0)</f>
        <v>0</v>
      </c>
      <c r="BF167" s="225">
        <f>IF(N167="snížená",J167,0)</f>
        <v>0</v>
      </c>
      <c r="BG167" s="225">
        <f>IF(N167="zákl. přenesená",J167,0)</f>
        <v>0</v>
      </c>
      <c r="BH167" s="225">
        <f>IF(N167="sníž. přenesená",J167,0)</f>
        <v>0</v>
      </c>
      <c r="BI167" s="225">
        <f>IF(N167="nulová",J167,0)</f>
        <v>0</v>
      </c>
      <c r="BJ167" s="16" t="s">
        <v>79</v>
      </c>
      <c r="BK167" s="225">
        <f>ROUND(I167*H167,2)</f>
        <v>0</v>
      </c>
      <c r="BL167" s="16" t="s">
        <v>145</v>
      </c>
      <c r="BM167" s="224" t="s">
        <v>1199</v>
      </c>
    </row>
    <row r="168" s="2" customFormat="1">
      <c r="A168" s="37"/>
      <c r="B168" s="38"/>
      <c r="C168" s="39"/>
      <c r="D168" s="226" t="s">
        <v>147</v>
      </c>
      <c r="E168" s="39"/>
      <c r="F168" s="227" t="s">
        <v>1200</v>
      </c>
      <c r="G168" s="39"/>
      <c r="H168" s="39"/>
      <c r="I168" s="228"/>
      <c r="J168" s="39"/>
      <c r="K168" s="39"/>
      <c r="L168" s="43"/>
      <c r="M168" s="229"/>
      <c r="N168" s="230"/>
      <c r="O168" s="83"/>
      <c r="P168" s="83"/>
      <c r="Q168" s="83"/>
      <c r="R168" s="83"/>
      <c r="S168" s="83"/>
      <c r="T168" s="84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6" t="s">
        <v>147</v>
      </c>
      <c r="AU168" s="16" t="s">
        <v>81</v>
      </c>
    </row>
    <row r="169" s="2" customFormat="1" ht="21.75" customHeight="1">
      <c r="A169" s="37"/>
      <c r="B169" s="38"/>
      <c r="C169" s="212" t="s">
        <v>341</v>
      </c>
      <c r="D169" s="212" t="s">
        <v>141</v>
      </c>
      <c r="E169" s="213" t="s">
        <v>806</v>
      </c>
      <c r="F169" s="214" t="s">
        <v>807</v>
      </c>
      <c r="G169" s="215" t="s">
        <v>144</v>
      </c>
      <c r="H169" s="216">
        <v>94.799999999999997</v>
      </c>
      <c r="I169" s="217"/>
      <c r="J169" s="218">
        <f>ROUND(I169*H169,2)</f>
        <v>0</v>
      </c>
      <c r="K169" s="219"/>
      <c r="L169" s="43"/>
      <c r="M169" s="220" t="s">
        <v>19</v>
      </c>
      <c r="N169" s="221" t="s">
        <v>43</v>
      </c>
      <c r="O169" s="83"/>
      <c r="P169" s="222">
        <f>O169*H169</f>
        <v>0</v>
      </c>
      <c r="Q169" s="222">
        <v>0</v>
      </c>
      <c r="R169" s="222">
        <f>Q169*H169</f>
        <v>0</v>
      </c>
      <c r="S169" s="222">
        <v>0</v>
      </c>
      <c r="T169" s="223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24" t="s">
        <v>145</v>
      </c>
      <c r="AT169" s="224" t="s">
        <v>141</v>
      </c>
      <c r="AU169" s="224" t="s">
        <v>81</v>
      </c>
      <c r="AY169" s="16" t="s">
        <v>139</v>
      </c>
      <c r="BE169" s="225">
        <f>IF(N169="základní",J169,0)</f>
        <v>0</v>
      </c>
      <c r="BF169" s="225">
        <f>IF(N169="snížená",J169,0)</f>
        <v>0</v>
      </c>
      <c r="BG169" s="225">
        <f>IF(N169="zákl. přenesená",J169,0)</f>
        <v>0</v>
      </c>
      <c r="BH169" s="225">
        <f>IF(N169="sníž. přenesená",J169,0)</f>
        <v>0</v>
      </c>
      <c r="BI169" s="225">
        <f>IF(N169="nulová",J169,0)</f>
        <v>0</v>
      </c>
      <c r="BJ169" s="16" t="s">
        <v>79</v>
      </c>
      <c r="BK169" s="225">
        <f>ROUND(I169*H169,2)</f>
        <v>0</v>
      </c>
      <c r="BL169" s="16" t="s">
        <v>145</v>
      </c>
      <c r="BM169" s="224" t="s">
        <v>1201</v>
      </c>
    </row>
    <row r="170" s="2" customFormat="1">
      <c r="A170" s="37"/>
      <c r="B170" s="38"/>
      <c r="C170" s="39"/>
      <c r="D170" s="226" t="s">
        <v>147</v>
      </c>
      <c r="E170" s="39"/>
      <c r="F170" s="227" t="s">
        <v>809</v>
      </c>
      <c r="G170" s="39"/>
      <c r="H170" s="39"/>
      <c r="I170" s="228"/>
      <c r="J170" s="39"/>
      <c r="K170" s="39"/>
      <c r="L170" s="43"/>
      <c r="M170" s="229"/>
      <c r="N170" s="230"/>
      <c r="O170" s="83"/>
      <c r="P170" s="83"/>
      <c r="Q170" s="83"/>
      <c r="R170" s="83"/>
      <c r="S170" s="83"/>
      <c r="T170" s="84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T170" s="16" t="s">
        <v>147</v>
      </c>
      <c r="AU170" s="16" t="s">
        <v>81</v>
      </c>
    </row>
    <row r="171" s="2" customFormat="1" ht="24.15" customHeight="1">
      <c r="A171" s="37"/>
      <c r="B171" s="38"/>
      <c r="C171" s="212" t="s">
        <v>346</v>
      </c>
      <c r="D171" s="212" t="s">
        <v>141</v>
      </c>
      <c r="E171" s="213" t="s">
        <v>811</v>
      </c>
      <c r="F171" s="214" t="s">
        <v>812</v>
      </c>
      <c r="G171" s="215" t="s">
        <v>144</v>
      </c>
      <c r="H171" s="216">
        <v>94.799999999999997</v>
      </c>
      <c r="I171" s="217"/>
      <c r="J171" s="218">
        <f>ROUND(I171*H171,2)</f>
        <v>0</v>
      </c>
      <c r="K171" s="219"/>
      <c r="L171" s="43"/>
      <c r="M171" s="220" t="s">
        <v>19</v>
      </c>
      <c r="N171" s="221" t="s">
        <v>43</v>
      </c>
      <c r="O171" s="83"/>
      <c r="P171" s="222">
        <f>O171*H171</f>
        <v>0</v>
      </c>
      <c r="Q171" s="222">
        <v>0</v>
      </c>
      <c r="R171" s="222">
        <f>Q171*H171</f>
        <v>0</v>
      </c>
      <c r="S171" s="222">
        <v>0</v>
      </c>
      <c r="T171" s="223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24" t="s">
        <v>145</v>
      </c>
      <c r="AT171" s="224" t="s">
        <v>141</v>
      </c>
      <c r="AU171" s="224" t="s">
        <v>81</v>
      </c>
      <c r="AY171" s="16" t="s">
        <v>139</v>
      </c>
      <c r="BE171" s="225">
        <f>IF(N171="základní",J171,0)</f>
        <v>0</v>
      </c>
      <c r="BF171" s="225">
        <f>IF(N171="snížená",J171,0)</f>
        <v>0</v>
      </c>
      <c r="BG171" s="225">
        <f>IF(N171="zákl. přenesená",J171,0)</f>
        <v>0</v>
      </c>
      <c r="BH171" s="225">
        <f>IF(N171="sníž. přenesená",J171,0)</f>
        <v>0</v>
      </c>
      <c r="BI171" s="225">
        <f>IF(N171="nulová",J171,0)</f>
        <v>0</v>
      </c>
      <c r="BJ171" s="16" t="s">
        <v>79</v>
      </c>
      <c r="BK171" s="225">
        <f>ROUND(I171*H171,2)</f>
        <v>0</v>
      </c>
      <c r="BL171" s="16" t="s">
        <v>145</v>
      </c>
      <c r="BM171" s="224" t="s">
        <v>1202</v>
      </c>
    </row>
    <row r="172" s="2" customFormat="1">
      <c r="A172" s="37"/>
      <c r="B172" s="38"/>
      <c r="C172" s="39"/>
      <c r="D172" s="226" t="s">
        <v>147</v>
      </c>
      <c r="E172" s="39"/>
      <c r="F172" s="227" t="s">
        <v>814</v>
      </c>
      <c r="G172" s="39"/>
      <c r="H172" s="39"/>
      <c r="I172" s="228"/>
      <c r="J172" s="39"/>
      <c r="K172" s="39"/>
      <c r="L172" s="43"/>
      <c r="M172" s="229"/>
      <c r="N172" s="230"/>
      <c r="O172" s="83"/>
      <c r="P172" s="83"/>
      <c r="Q172" s="83"/>
      <c r="R172" s="83"/>
      <c r="S172" s="83"/>
      <c r="T172" s="84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6" t="s">
        <v>147</v>
      </c>
      <c r="AU172" s="16" t="s">
        <v>81</v>
      </c>
    </row>
    <row r="173" s="2" customFormat="1" ht="16.5" customHeight="1">
      <c r="A173" s="37"/>
      <c r="B173" s="38"/>
      <c r="C173" s="212" t="s">
        <v>350</v>
      </c>
      <c r="D173" s="212" t="s">
        <v>141</v>
      </c>
      <c r="E173" s="213" t="s">
        <v>816</v>
      </c>
      <c r="F173" s="214" t="s">
        <v>817</v>
      </c>
      <c r="G173" s="215" t="s">
        <v>144</v>
      </c>
      <c r="H173" s="216">
        <v>94.799999999999997</v>
      </c>
      <c r="I173" s="217"/>
      <c r="J173" s="218">
        <f>ROUND(I173*H173,2)</f>
        <v>0</v>
      </c>
      <c r="K173" s="219"/>
      <c r="L173" s="43"/>
      <c r="M173" s="220" t="s">
        <v>19</v>
      </c>
      <c r="N173" s="221" t="s">
        <v>43</v>
      </c>
      <c r="O173" s="83"/>
      <c r="P173" s="222">
        <f>O173*H173</f>
        <v>0</v>
      </c>
      <c r="Q173" s="222">
        <v>0</v>
      </c>
      <c r="R173" s="222">
        <f>Q173*H173</f>
        <v>0</v>
      </c>
      <c r="S173" s="222">
        <v>0</v>
      </c>
      <c r="T173" s="223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24" t="s">
        <v>145</v>
      </c>
      <c r="AT173" s="224" t="s">
        <v>141</v>
      </c>
      <c r="AU173" s="224" t="s">
        <v>81</v>
      </c>
      <c r="AY173" s="16" t="s">
        <v>139</v>
      </c>
      <c r="BE173" s="225">
        <f>IF(N173="základní",J173,0)</f>
        <v>0</v>
      </c>
      <c r="BF173" s="225">
        <f>IF(N173="snížená",J173,0)</f>
        <v>0</v>
      </c>
      <c r="BG173" s="225">
        <f>IF(N173="zákl. přenesená",J173,0)</f>
        <v>0</v>
      </c>
      <c r="BH173" s="225">
        <f>IF(N173="sníž. přenesená",J173,0)</f>
        <v>0</v>
      </c>
      <c r="BI173" s="225">
        <f>IF(N173="nulová",J173,0)</f>
        <v>0</v>
      </c>
      <c r="BJ173" s="16" t="s">
        <v>79</v>
      </c>
      <c r="BK173" s="225">
        <f>ROUND(I173*H173,2)</f>
        <v>0</v>
      </c>
      <c r="BL173" s="16" t="s">
        <v>145</v>
      </c>
      <c r="BM173" s="224" t="s">
        <v>1203</v>
      </c>
    </row>
    <row r="174" s="2" customFormat="1">
      <c r="A174" s="37"/>
      <c r="B174" s="38"/>
      <c r="C174" s="39"/>
      <c r="D174" s="226" t="s">
        <v>147</v>
      </c>
      <c r="E174" s="39"/>
      <c r="F174" s="227" t="s">
        <v>819</v>
      </c>
      <c r="G174" s="39"/>
      <c r="H174" s="39"/>
      <c r="I174" s="228"/>
      <c r="J174" s="39"/>
      <c r="K174" s="39"/>
      <c r="L174" s="43"/>
      <c r="M174" s="229"/>
      <c r="N174" s="230"/>
      <c r="O174" s="83"/>
      <c r="P174" s="83"/>
      <c r="Q174" s="83"/>
      <c r="R174" s="83"/>
      <c r="S174" s="83"/>
      <c r="T174" s="84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16" t="s">
        <v>147</v>
      </c>
      <c r="AU174" s="16" t="s">
        <v>81</v>
      </c>
    </row>
    <row r="175" s="2" customFormat="1" ht="16.5" customHeight="1">
      <c r="A175" s="37"/>
      <c r="B175" s="38"/>
      <c r="C175" s="212" t="s">
        <v>356</v>
      </c>
      <c r="D175" s="212" t="s">
        <v>141</v>
      </c>
      <c r="E175" s="213" t="s">
        <v>821</v>
      </c>
      <c r="F175" s="214" t="s">
        <v>822</v>
      </c>
      <c r="G175" s="215" t="s">
        <v>144</v>
      </c>
      <c r="H175" s="216">
        <v>310</v>
      </c>
      <c r="I175" s="217"/>
      <c r="J175" s="218">
        <f>ROUND(I175*H175,2)</f>
        <v>0</v>
      </c>
      <c r="K175" s="219"/>
      <c r="L175" s="43"/>
      <c r="M175" s="220" t="s">
        <v>19</v>
      </c>
      <c r="N175" s="221" t="s">
        <v>43</v>
      </c>
      <c r="O175" s="83"/>
      <c r="P175" s="222">
        <f>O175*H175</f>
        <v>0</v>
      </c>
      <c r="Q175" s="222">
        <v>0</v>
      </c>
      <c r="R175" s="222">
        <f>Q175*H175</f>
        <v>0</v>
      </c>
      <c r="S175" s="222">
        <v>0</v>
      </c>
      <c r="T175" s="223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24" t="s">
        <v>145</v>
      </c>
      <c r="AT175" s="224" t="s">
        <v>141</v>
      </c>
      <c r="AU175" s="224" t="s">
        <v>81</v>
      </c>
      <c r="AY175" s="16" t="s">
        <v>139</v>
      </c>
      <c r="BE175" s="225">
        <f>IF(N175="základní",J175,0)</f>
        <v>0</v>
      </c>
      <c r="BF175" s="225">
        <f>IF(N175="snížená",J175,0)</f>
        <v>0</v>
      </c>
      <c r="BG175" s="225">
        <f>IF(N175="zákl. přenesená",J175,0)</f>
        <v>0</v>
      </c>
      <c r="BH175" s="225">
        <f>IF(N175="sníž. přenesená",J175,0)</f>
        <v>0</v>
      </c>
      <c r="BI175" s="225">
        <f>IF(N175="nulová",J175,0)</f>
        <v>0</v>
      </c>
      <c r="BJ175" s="16" t="s">
        <v>79</v>
      </c>
      <c r="BK175" s="225">
        <f>ROUND(I175*H175,2)</f>
        <v>0</v>
      </c>
      <c r="BL175" s="16" t="s">
        <v>145</v>
      </c>
      <c r="BM175" s="224" t="s">
        <v>1204</v>
      </c>
    </row>
    <row r="176" s="2" customFormat="1">
      <c r="A176" s="37"/>
      <c r="B176" s="38"/>
      <c r="C176" s="39"/>
      <c r="D176" s="226" t="s">
        <v>147</v>
      </c>
      <c r="E176" s="39"/>
      <c r="F176" s="227" t="s">
        <v>824</v>
      </c>
      <c r="G176" s="39"/>
      <c r="H176" s="39"/>
      <c r="I176" s="228"/>
      <c r="J176" s="39"/>
      <c r="K176" s="39"/>
      <c r="L176" s="43"/>
      <c r="M176" s="229"/>
      <c r="N176" s="230"/>
      <c r="O176" s="83"/>
      <c r="P176" s="83"/>
      <c r="Q176" s="83"/>
      <c r="R176" s="83"/>
      <c r="S176" s="83"/>
      <c r="T176" s="84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6" t="s">
        <v>147</v>
      </c>
      <c r="AU176" s="16" t="s">
        <v>81</v>
      </c>
    </row>
    <row r="177" s="2" customFormat="1" ht="16.5" customHeight="1">
      <c r="A177" s="37"/>
      <c r="B177" s="38"/>
      <c r="C177" s="212" t="s">
        <v>365</v>
      </c>
      <c r="D177" s="212" t="s">
        <v>141</v>
      </c>
      <c r="E177" s="213" t="s">
        <v>826</v>
      </c>
      <c r="F177" s="214" t="s">
        <v>827</v>
      </c>
      <c r="G177" s="215" t="s">
        <v>144</v>
      </c>
      <c r="H177" s="216">
        <v>158</v>
      </c>
      <c r="I177" s="217"/>
      <c r="J177" s="218">
        <f>ROUND(I177*H177,2)</f>
        <v>0</v>
      </c>
      <c r="K177" s="219"/>
      <c r="L177" s="43"/>
      <c r="M177" s="220" t="s">
        <v>19</v>
      </c>
      <c r="N177" s="221" t="s">
        <v>43</v>
      </c>
      <c r="O177" s="83"/>
      <c r="P177" s="222">
        <f>O177*H177</f>
        <v>0</v>
      </c>
      <c r="Q177" s="222">
        <v>0</v>
      </c>
      <c r="R177" s="222">
        <f>Q177*H177</f>
        <v>0</v>
      </c>
      <c r="S177" s="222">
        <v>0</v>
      </c>
      <c r="T177" s="223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24" t="s">
        <v>145</v>
      </c>
      <c r="AT177" s="224" t="s">
        <v>141</v>
      </c>
      <c r="AU177" s="224" t="s">
        <v>81</v>
      </c>
      <c r="AY177" s="16" t="s">
        <v>139</v>
      </c>
      <c r="BE177" s="225">
        <f>IF(N177="základní",J177,0)</f>
        <v>0</v>
      </c>
      <c r="BF177" s="225">
        <f>IF(N177="snížená",J177,0)</f>
        <v>0</v>
      </c>
      <c r="BG177" s="225">
        <f>IF(N177="zákl. přenesená",J177,0)</f>
        <v>0</v>
      </c>
      <c r="BH177" s="225">
        <f>IF(N177="sníž. přenesená",J177,0)</f>
        <v>0</v>
      </c>
      <c r="BI177" s="225">
        <f>IF(N177="nulová",J177,0)</f>
        <v>0</v>
      </c>
      <c r="BJ177" s="16" t="s">
        <v>79</v>
      </c>
      <c r="BK177" s="225">
        <f>ROUND(I177*H177,2)</f>
        <v>0</v>
      </c>
      <c r="BL177" s="16" t="s">
        <v>145</v>
      </c>
      <c r="BM177" s="224" t="s">
        <v>1205</v>
      </c>
    </row>
    <row r="178" s="2" customFormat="1">
      <c r="A178" s="37"/>
      <c r="B178" s="38"/>
      <c r="C178" s="39"/>
      <c r="D178" s="226" t="s">
        <v>147</v>
      </c>
      <c r="E178" s="39"/>
      <c r="F178" s="227" t="s">
        <v>829</v>
      </c>
      <c r="G178" s="39"/>
      <c r="H178" s="39"/>
      <c r="I178" s="228"/>
      <c r="J178" s="39"/>
      <c r="K178" s="39"/>
      <c r="L178" s="43"/>
      <c r="M178" s="229"/>
      <c r="N178" s="230"/>
      <c r="O178" s="83"/>
      <c r="P178" s="83"/>
      <c r="Q178" s="83"/>
      <c r="R178" s="83"/>
      <c r="S178" s="83"/>
      <c r="T178" s="84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16" t="s">
        <v>147</v>
      </c>
      <c r="AU178" s="16" t="s">
        <v>81</v>
      </c>
    </row>
    <row r="179" s="2" customFormat="1" ht="24.15" customHeight="1">
      <c r="A179" s="37"/>
      <c r="B179" s="38"/>
      <c r="C179" s="212" t="s">
        <v>370</v>
      </c>
      <c r="D179" s="212" t="s">
        <v>141</v>
      </c>
      <c r="E179" s="213" t="s">
        <v>831</v>
      </c>
      <c r="F179" s="214" t="s">
        <v>832</v>
      </c>
      <c r="G179" s="215" t="s">
        <v>144</v>
      </c>
      <c r="H179" s="216">
        <v>310</v>
      </c>
      <c r="I179" s="217"/>
      <c r="J179" s="218">
        <f>ROUND(I179*H179,2)</f>
        <v>0</v>
      </c>
      <c r="K179" s="219"/>
      <c r="L179" s="43"/>
      <c r="M179" s="220" t="s">
        <v>19</v>
      </c>
      <c r="N179" s="221" t="s">
        <v>43</v>
      </c>
      <c r="O179" s="83"/>
      <c r="P179" s="222">
        <f>O179*H179</f>
        <v>0</v>
      </c>
      <c r="Q179" s="222">
        <v>0</v>
      </c>
      <c r="R179" s="222">
        <f>Q179*H179</f>
        <v>0</v>
      </c>
      <c r="S179" s="222">
        <v>0</v>
      </c>
      <c r="T179" s="223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24" t="s">
        <v>145</v>
      </c>
      <c r="AT179" s="224" t="s">
        <v>141</v>
      </c>
      <c r="AU179" s="224" t="s">
        <v>81</v>
      </c>
      <c r="AY179" s="16" t="s">
        <v>139</v>
      </c>
      <c r="BE179" s="225">
        <f>IF(N179="základní",J179,0)</f>
        <v>0</v>
      </c>
      <c r="BF179" s="225">
        <f>IF(N179="snížená",J179,0)</f>
        <v>0</v>
      </c>
      <c r="BG179" s="225">
        <f>IF(N179="zákl. přenesená",J179,0)</f>
        <v>0</v>
      </c>
      <c r="BH179" s="225">
        <f>IF(N179="sníž. přenesená",J179,0)</f>
        <v>0</v>
      </c>
      <c r="BI179" s="225">
        <f>IF(N179="nulová",J179,0)</f>
        <v>0</v>
      </c>
      <c r="BJ179" s="16" t="s">
        <v>79</v>
      </c>
      <c r="BK179" s="225">
        <f>ROUND(I179*H179,2)</f>
        <v>0</v>
      </c>
      <c r="BL179" s="16" t="s">
        <v>145</v>
      </c>
      <c r="BM179" s="224" t="s">
        <v>1206</v>
      </c>
    </row>
    <row r="180" s="2" customFormat="1">
      <c r="A180" s="37"/>
      <c r="B180" s="38"/>
      <c r="C180" s="39"/>
      <c r="D180" s="226" t="s">
        <v>147</v>
      </c>
      <c r="E180" s="39"/>
      <c r="F180" s="227" t="s">
        <v>834</v>
      </c>
      <c r="G180" s="39"/>
      <c r="H180" s="39"/>
      <c r="I180" s="228"/>
      <c r="J180" s="39"/>
      <c r="K180" s="39"/>
      <c r="L180" s="43"/>
      <c r="M180" s="229"/>
      <c r="N180" s="230"/>
      <c r="O180" s="83"/>
      <c r="P180" s="83"/>
      <c r="Q180" s="83"/>
      <c r="R180" s="83"/>
      <c r="S180" s="83"/>
      <c r="T180" s="84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6" t="s">
        <v>147</v>
      </c>
      <c r="AU180" s="16" t="s">
        <v>81</v>
      </c>
    </row>
    <row r="181" s="2" customFormat="1" ht="37.8" customHeight="1">
      <c r="A181" s="37"/>
      <c r="B181" s="38"/>
      <c r="C181" s="212" t="s">
        <v>374</v>
      </c>
      <c r="D181" s="212" t="s">
        <v>141</v>
      </c>
      <c r="E181" s="213" t="s">
        <v>1207</v>
      </c>
      <c r="F181" s="214" t="s">
        <v>1208</v>
      </c>
      <c r="G181" s="215" t="s">
        <v>144</v>
      </c>
      <c r="H181" s="216">
        <v>12</v>
      </c>
      <c r="I181" s="217"/>
      <c r="J181" s="218">
        <f>ROUND(I181*H181,2)</f>
        <v>0</v>
      </c>
      <c r="K181" s="219"/>
      <c r="L181" s="43"/>
      <c r="M181" s="220" t="s">
        <v>19</v>
      </c>
      <c r="N181" s="221" t="s">
        <v>43</v>
      </c>
      <c r="O181" s="83"/>
      <c r="P181" s="222">
        <f>O181*H181</f>
        <v>0</v>
      </c>
      <c r="Q181" s="222">
        <v>0.10100000000000001</v>
      </c>
      <c r="R181" s="222">
        <f>Q181*H181</f>
        <v>1.2120000000000002</v>
      </c>
      <c r="S181" s="222">
        <v>0</v>
      </c>
      <c r="T181" s="223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24" t="s">
        <v>145</v>
      </c>
      <c r="AT181" s="224" t="s">
        <v>141</v>
      </c>
      <c r="AU181" s="224" t="s">
        <v>81</v>
      </c>
      <c r="AY181" s="16" t="s">
        <v>139</v>
      </c>
      <c r="BE181" s="225">
        <f>IF(N181="základní",J181,0)</f>
        <v>0</v>
      </c>
      <c r="BF181" s="225">
        <f>IF(N181="snížená",J181,0)</f>
        <v>0</v>
      </c>
      <c r="BG181" s="225">
        <f>IF(N181="zákl. přenesená",J181,0)</f>
        <v>0</v>
      </c>
      <c r="BH181" s="225">
        <f>IF(N181="sníž. přenesená",J181,0)</f>
        <v>0</v>
      </c>
      <c r="BI181" s="225">
        <f>IF(N181="nulová",J181,0)</f>
        <v>0</v>
      </c>
      <c r="BJ181" s="16" t="s">
        <v>79</v>
      </c>
      <c r="BK181" s="225">
        <f>ROUND(I181*H181,2)</f>
        <v>0</v>
      </c>
      <c r="BL181" s="16" t="s">
        <v>145</v>
      </c>
      <c r="BM181" s="224" t="s">
        <v>1209</v>
      </c>
    </row>
    <row r="182" s="2" customFormat="1">
      <c r="A182" s="37"/>
      <c r="B182" s="38"/>
      <c r="C182" s="39"/>
      <c r="D182" s="226" t="s">
        <v>147</v>
      </c>
      <c r="E182" s="39"/>
      <c r="F182" s="227" t="s">
        <v>1210</v>
      </c>
      <c r="G182" s="39"/>
      <c r="H182" s="39"/>
      <c r="I182" s="228"/>
      <c r="J182" s="39"/>
      <c r="K182" s="39"/>
      <c r="L182" s="43"/>
      <c r="M182" s="229"/>
      <c r="N182" s="230"/>
      <c r="O182" s="83"/>
      <c r="P182" s="83"/>
      <c r="Q182" s="83"/>
      <c r="R182" s="83"/>
      <c r="S182" s="83"/>
      <c r="T182" s="84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T182" s="16" t="s">
        <v>147</v>
      </c>
      <c r="AU182" s="16" t="s">
        <v>81</v>
      </c>
    </row>
    <row r="183" s="12" customFormat="1" ht="22.8" customHeight="1">
      <c r="A183" s="12"/>
      <c r="B183" s="196"/>
      <c r="C183" s="197"/>
      <c r="D183" s="198" t="s">
        <v>71</v>
      </c>
      <c r="E183" s="210" t="s">
        <v>178</v>
      </c>
      <c r="F183" s="210" t="s">
        <v>313</v>
      </c>
      <c r="G183" s="197"/>
      <c r="H183" s="197"/>
      <c r="I183" s="200"/>
      <c r="J183" s="211">
        <f>BK183</f>
        <v>0</v>
      </c>
      <c r="K183" s="197"/>
      <c r="L183" s="202"/>
      <c r="M183" s="203"/>
      <c r="N183" s="204"/>
      <c r="O183" s="204"/>
      <c r="P183" s="205">
        <f>SUM(P184:P281)</f>
        <v>0</v>
      </c>
      <c r="Q183" s="204"/>
      <c r="R183" s="205">
        <f>SUM(R184:R281)</f>
        <v>3.93975455</v>
      </c>
      <c r="S183" s="204"/>
      <c r="T183" s="206">
        <f>SUM(T184:T281)</f>
        <v>3.1679999999999997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07" t="s">
        <v>79</v>
      </c>
      <c r="AT183" s="208" t="s">
        <v>71</v>
      </c>
      <c r="AU183" s="208" t="s">
        <v>79</v>
      </c>
      <c r="AY183" s="207" t="s">
        <v>139</v>
      </c>
      <c r="BK183" s="209">
        <f>SUM(BK184:BK281)</f>
        <v>0</v>
      </c>
    </row>
    <row r="184" s="2" customFormat="1" ht="21.75" customHeight="1">
      <c r="A184" s="37"/>
      <c r="B184" s="38"/>
      <c r="C184" s="212" t="s">
        <v>379</v>
      </c>
      <c r="D184" s="212" t="s">
        <v>141</v>
      </c>
      <c r="E184" s="213" t="s">
        <v>1211</v>
      </c>
      <c r="F184" s="214" t="s">
        <v>1212</v>
      </c>
      <c r="G184" s="215" t="s">
        <v>323</v>
      </c>
      <c r="H184" s="216">
        <v>72</v>
      </c>
      <c r="I184" s="217"/>
      <c r="J184" s="218">
        <f>ROUND(I184*H184,2)</f>
        <v>0</v>
      </c>
      <c r="K184" s="219"/>
      <c r="L184" s="43"/>
      <c r="M184" s="220" t="s">
        <v>19</v>
      </c>
      <c r="N184" s="221" t="s">
        <v>43</v>
      </c>
      <c r="O184" s="83"/>
      <c r="P184" s="222">
        <f>O184*H184</f>
        <v>0</v>
      </c>
      <c r="Q184" s="222">
        <v>0</v>
      </c>
      <c r="R184" s="222">
        <f>Q184*H184</f>
        <v>0</v>
      </c>
      <c r="S184" s="222">
        <v>0.043999999999999997</v>
      </c>
      <c r="T184" s="223">
        <f>S184*H184</f>
        <v>3.1679999999999997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24" t="s">
        <v>145</v>
      </c>
      <c r="AT184" s="224" t="s">
        <v>141</v>
      </c>
      <c r="AU184" s="224" t="s">
        <v>81</v>
      </c>
      <c r="AY184" s="16" t="s">
        <v>139</v>
      </c>
      <c r="BE184" s="225">
        <f>IF(N184="základní",J184,0)</f>
        <v>0</v>
      </c>
      <c r="BF184" s="225">
        <f>IF(N184="snížená",J184,0)</f>
        <v>0</v>
      </c>
      <c r="BG184" s="225">
        <f>IF(N184="zákl. přenesená",J184,0)</f>
        <v>0</v>
      </c>
      <c r="BH184" s="225">
        <f>IF(N184="sníž. přenesená",J184,0)</f>
        <v>0</v>
      </c>
      <c r="BI184" s="225">
        <f>IF(N184="nulová",J184,0)</f>
        <v>0</v>
      </c>
      <c r="BJ184" s="16" t="s">
        <v>79</v>
      </c>
      <c r="BK184" s="225">
        <f>ROUND(I184*H184,2)</f>
        <v>0</v>
      </c>
      <c r="BL184" s="16" t="s">
        <v>145</v>
      </c>
      <c r="BM184" s="224" t="s">
        <v>1213</v>
      </c>
    </row>
    <row r="185" s="2" customFormat="1">
      <c r="A185" s="37"/>
      <c r="B185" s="38"/>
      <c r="C185" s="39"/>
      <c r="D185" s="226" t="s">
        <v>147</v>
      </c>
      <c r="E185" s="39"/>
      <c r="F185" s="227" t="s">
        <v>1214</v>
      </c>
      <c r="G185" s="39"/>
      <c r="H185" s="39"/>
      <c r="I185" s="228"/>
      <c r="J185" s="39"/>
      <c r="K185" s="39"/>
      <c r="L185" s="43"/>
      <c r="M185" s="229"/>
      <c r="N185" s="230"/>
      <c r="O185" s="83"/>
      <c r="P185" s="83"/>
      <c r="Q185" s="83"/>
      <c r="R185" s="83"/>
      <c r="S185" s="83"/>
      <c r="T185" s="84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T185" s="16" t="s">
        <v>147</v>
      </c>
      <c r="AU185" s="16" t="s">
        <v>81</v>
      </c>
    </row>
    <row r="186" s="2" customFormat="1" ht="21.75" customHeight="1">
      <c r="A186" s="37"/>
      <c r="B186" s="38"/>
      <c r="C186" s="212" t="s">
        <v>381</v>
      </c>
      <c r="D186" s="212" t="s">
        <v>141</v>
      </c>
      <c r="E186" s="213" t="s">
        <v>1215</v>
      </c>
      <c r="F186" s="214" t="s">
        <v>1216</v>
      </c>
      <c r="G186" s="215" t="s">
        <v>323</v>
      </c>
      <c r="H186" s="216">
        <v>47</v>
      </c>
      <c r="I186" s="217"/>
      <c r="J186" s="218">
        <f>ROUND(I186*H186,2)</f>
        <v>0</v>
      </c>
      <c r="K186" s="219"/>
      <c r="L186" s="43"/>
      <c r="M186" s="220" t="s">
        <v>19</v>
      </c>
      <c r="N186" s="221" t="s">
        <v>43</v>
      </c>
      <c r="O186" s="83"/>
      <c r="P186" s="222">
        <f>O186*H186</f>
        <v>0</v>
      </c>
      <c r="Q186" s="222">
        <v>0</v>
      </c>
      <c r="R186" s="222">
        <f>Q186*H186</f>
        <v>0</v>
      </c>
      <c r="S186" s="222">
        <v>0</v>
      </c>
      <c r="T186" s="223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24" t="s">
        <v>145</v>
      </c>
      <c r="AT186" s="224" t="s">
        <v>141</v>
      </c>
      <c r="AU186" s="224" t="s">
        <v>81</v>
      </c>
      <c r="AY186" s="16" t="s">
        <v>139</v>
      </c>
      <c r="BE186" s="225">
        <f>IF(N186="základní",J186,0)</f>
        <v>0</v>
      </c>
      <c r="BF186" s="225">
        <f>IF(N186="snížená",J186,0)</f>
        <v>0</v>
      </c>
      <c r="BG186" s="225">
        <f>IF(N186="zákl. přenesená",J186,0)</f>
        <v>0</v>
      </c>
      <c r="BH186" s="225">
        <f>IF(N186="sníž. přenesená",J186,0)</f>
        <v>0</v>
      </c>
      <c r="BI186" s="225">
        <f>IF(N186="nulová",J186,0)</f>
        <v>0</v>
      </c>
      <c r="BJ186" s="16" t="s">
        <v>79</v>
      </c>
      <c r="BK186" s="225">
        <f>ROUND(I186*H186,2)</f>
        <v>0</v>
      </c>
      <c r="BL186" s="16" t="s">
        <v>145</v>
      </c>
      <c r="BM186" s="224" t="s">
        <v>1217</v>
      </c>
    </row>
    <row r="187" s="2" customFormat="1">
      <c r="A187" s="37"/>
      <c r="B187" s="38"/>
      <c r="C187" s="39"/>
      <c r="D187" s="226" t="s">
        <v>147</v>
      </c>
      <c r="E187" s="39"/>
      <c r="F187" s="227" t="s">
        <v>1218</v>
      </c>
      <c r="G187" s="39"/>
      <c r="H187" s="39"/>
      <c r="I187" s="228"/>
      <c r="J187" s="39"/>
      <c r="K187" s="39"/>
      <c r="L187" s="43"/>
      <c r="M187" s="229"/>
      <c r="N187" s="230"/>
      <c r="O187" s="83"/>
      <c r="P187" s="83"/>
      <c r="Q187" s="83"/>
      <c r="R187" s="83"/>
      <c r="S187" s="83"/>
      <c r="T187" s="84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16" t="s">
        <v>147</v>
      </c>
      <c r="AU187" s="16" t="s">
        <v>81</v>
      </c>
    </row>
    <row r="188" s="2" customFormat="1" ht="16.5" customHeight="1">
      <c r="A188" s="37"/>
      <c r="B188" s="38"/>
      <c r="C188" s="231" t="s">
        <v>386</v>
      </c>
      <c r="D188" s="231" t="s">
        <v>253</v>
      </c>
      <c r="E188" s="232" t="s">
        <v>1219</v>
      </c>
      <c r="F188" s="233" t="s">
        <v>1220</v>
      </c>
      <c r="G188" s="234" t="s">
        <v>323</v>
      </c>
      <c r="H188" s="235">
        <v>47.469999999999999</v>
      </c>
      <c r="I188" s="236"/>
      <c r="J188" s="237">
        <f>ROUND(I188*H188,2)</f>
        <v>0</v>
      </c>
      <c r="K188" s="238"/>
      <c r="L188" s="239"/>
      <c r="M188" s="240" t="s">
        <v>19</v>
      </c>
      <c r="N188" s="241" t="s">
        <v>43</v>
      </c>
      <c r="O188" s="83"/>
      <c r="P188" s="222">
        <f>O188*H188</f>
        <v>0</v>
      </c>
      <c r="Q188" s="222">
        <v>0.014500000000000001</v>
      </c>
      <c r="R188" s="222">
        <f>Q188*H188</f>
        <v>0.68831500000000001</v>
      </c>
      <c r="S188" s="222">
        <v>0</v>
      </c>
      <c r="T188" s="223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24" t="s">
        <v>178</v>
      </c>
      <c r="AT188" s="224" t="s">
        <v>253</v>
      </c>
      <c r="AU188" s="224" t="s">
        <v>81</v>
      </c>
      <c r="AY188" s="16" t="s">
        <v>139</v>
      </c>
      <c r="BE188" s="225">
        <f>IF(N188="základní",J188,0)</f>
        <v>0</v>
      </c>
      <c r="BF188" s="225">
        <f>IF(N188="snížená",J188,0)</f>
        <v>0</v>
      </c>
      <c r="BG188" s="225">
        <f>IF(N188="zákl. přenesená",J188,0)</f>
        <v>0</v>
      </c>
      <c r="BH188" s="225">
        <f>IF(N188="sníž. přenesená",J188,0)</f>
        <v>0</v>
      </c>
      <c r="BI188" s="225">
        <f>IF(N188="nulová",J188,0)</f>
        <v>0</v>
      </c>
      <c r="BJ188" s="16" t="s">
        <v>79</v>
      </c>
      <c r="BK188" s="225">
        <f>ROUND(I188*H188,2)</f>
        <v>0</v>
      </c>
      <c r="BL188" s="16" t="s">
        <v>145</v>
      </c>
      <c r="BM188" s="224" t="s">
        <v>1221</v>
      </c>
    </row>
    <row r="189" s="2" customFormat="1" ht="16.5" customHeight="1">
      <c r="A189" s="37"/>
      <c r="B189" s="38"/>
      <c r="C189" s="231" t="s">
        <v>391</v>
      </c>
      <c r="D189" s="231" t="s">
        <v>253</v>
      </c>
      <c r="E189" s="232" t="s">
        <v>1222</v>
      </c>
      <c r="F189" s="233" t="s">
        <v>1223</v>
      </c>
      <c r="G189" s="234" t="s">
        <v>344</v>
      </c>
      <c r="H189" s="235">
        <v>17</v>
      </c>
      <c r="I189" s="236"/>
      <c r="J189" s="237">
        <f>ROUND(I189*H189,2)</f>
        <v>0</v>
      </c>
      <c r="K189" s="238"/>
      <c r="L189" s="239"/>
      <c r="M189" s="240" t="s">
        <v>19</v>
      </c>
      <c r="N189" s="241" t="s">
        <v>43</v>
      </c>
      <c r="O189" s="83"/>
      <c r="P189" s="222">
        <f>O189*H189</f>
        <v>0</v>
      </c>
      <c r="Q189" s="222">
        <v>0.00029999999999999997</v>
      </c>
      <c r="R189" s="222">
        <f>Q189*H189</f>
        <v>0.0050999999999999995</v>
      </c>
      <c r="S189" s="222">
        <v>0</v>
      </c>
      <c r="T189" s="223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24" t="s">
        <v>178</v>
      </c>
      <c r="AT189" s="224" t="s">
        <v>253</v>
      </c>
      <c r="AU189" s="224" t="s">
        <v>81</v>
      </c>
      <c r="AY189" s="16" t="s">
        <v>139</v>
      </c>
      <c r="BE189" s="225">
        <f>IF(N189="základní",J189,0)</f>
        <v>0</v>
      </c>
      <c r="BF189" s="225">
        <f>IF(N189="snížená",J189,0)</f>
        <v>0</v>
      </c>
      <c r="BG189" s="225">
        <f>IF(N189="zákl. přenesená",J189,0)</f>
        <v>0</v>
      </c>
      <c r="BH189" s="225">
        <f>IF(N189="sníž. přenesená",J189,0)</f>
        <v>0</v>
      </c>
      <c r="BI189" s="225">
        <f>IF(N189="nulová",J189,0)</f>
        <v>0</v>
      </c>
      <c r="BJ189" s="16" t="s">
        <v>79</v>
      </c>
      <c r="BK189" s="225">
        <f>ROUND(I189*H189,2)</f>
        <v>0</v>
      </c>
      <c r="BL189" s="16" t="s">
        <v>145</v>
      </c>
      <c r="BM189" s="224" t="s">
        <v>1224</v>
      </c>
    </row>
    <row r="190" s="2" customFormat="1" ht="21.75" customHeight="1">
      <c r="A190" s="37"/>
      <c r="B190" s="38"/>
      <c r="C190" s="212" t="s">
        <v>398</v>
      </c>
      <c r="D190" s="212" t="s">
        <v>141</v>
      </c>
      <c r="E190" s="213" t="s">
        <v>1225</v>
      </c>
      <c r="F190" s="214" t="s">
        <v>1226</v>
      </c>
      <c r="G190" s="215" t="s">
        <v>323</v>
      </c>
      <c r="H190" s="216">
        <v>38.899999999999999</v>
      </c>
      <c r="I190" s="217"/>
      <c r="J190" s="218">
        <f>ROUND(I190*H190,2)</f>
        <v>0</v>
      </c>
      <c r="K190" s="219"/>
      <c r="L190" s="43"/>
      <c r="M190" s="220" t="s">
        <v>19</v>
      </c>
      <c r="N190" s="221" t="s">
        <v>43</v>
      </c>
      <c r="O190" s="83"/>
      <c r="P190" s="222">
        <f>O190*H190</f>
        <v>0</v>
      </c>
      <c r="Q190" s="222">
        <v>0</v>
      </c>
      <c r="R190" s="222">
        <f>Q190*H190</f>
        <v>0</v>
      </c>
      <c r="S190" s="222">
        <v>0</v>
      </c>
      <c r="T190" s="223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24" t="s">
        <v>145</v>
      </c>
      <c r="AT190" s="224" t="s">
        <v>141</v>
      </c>
      <c r="AU190" s="224" t="s">
        <v>81</v>
      </c>
      <c r="AY190" s="16" t="s">
        <v>139</v>
      </c>
      <c r="BE190" s="225">
        <f>IF(N190="základní",J190,0)</f>
        <v>0</v>
      </c>
      <c r="BF190" s="225">
        <f>IF(N190="snížená",J190,0)</f>
        <v>0</v>
      </c>
      <c r="BG190" s="225">
        <f>IF(N190="zákl. přenesená",J190,0)</f>
        <v>0</v>
      </c>
      <c r="BH190" s="225">
        <f>IF(N190="sníž. přenesená",J190,0)</f>
        <v>0</v>
      </c>
      <c r="BI190" s="225">
        <f>IF(N190="nulová",J190,0)</f>
        <v>0</v>
      </c>
      <c r="BJ190" s="16" t="s">
        <v>79</v>
      </c>
      <c r="BK190" s="225">
        <f>ROUND(I190*H190,2)</f>
        <v>0</v>
      </c>
      <c r="BL190" s="16" t="s">
        <v>145</v>
      </c>
      <c r="BM190" s="224" t="s">
        <v>1227</v>
      </c>
    </row>
    <row r="191" s="2" customFormat="1">
      <c r="A191" s="37"/>
      <c r="B191" s="38"/>
      <c r="C191" s="39"/>
      <c r="D191" s="226" t="s">
        <v>147</v>
      </c>
      <c r="E191" s="39"/>
      <c r="F191" s="227" t="s">
        <v>1228</v>
      </c>
      <c r="G191" s="39"/>
      <c r="H191" s="39"/>
      <c r="I191" s="228"/>
      <c r="J191" s="39"/>
      <c r="K191" s="39"/>
      <c r="L191" s="43"/>
      <c r="M191" s="229"/>
      <c r="N191" s="230"/>
      <c r="O191" s="83"/>
      <c r="P191" s="83"/>
      <c r="Q191" s="83"/>
      <c r="R191" s="83"/>
      <c r="S191" s="83"/>
      <c r="T191" s="84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T191" s="16" t="s">
        <v>147</v>
      </c>
      <c r="AU191" s="16" t="s">
        <v>81</v>
      </c>
    </row>
    <row r="192" s="2" customFormat="1" ht="16.5" customHeight="1">
      <c r="A192" s="37"/>
      <c r="B192" s="38"/>
      <c r="C192" s="231" t="s">
        <v>403</v>
      </c>
      <c r="D192" s="231" t="s">
        <v>253</v>
      </c>
      <c r="E192" s="232" t="s">
        <v>1229</v>
      </c>
      <c r="F192" s="233" t="s">
        <v>1230</v>
      </c>
      <c r="G192" s="234" t="s">
        <v>323</v>
      </c>
      <c r="H192" s="235">
        <v>39.289000000000001</v>
      </c>
      <c r="I192" s="236"/>
      <c r="J192" s="237">
        <f>ROUND(I192*H192,2)</f>
        <v>0</v>
      </c>
      <c r="K192" s="238"/>
      <c r="L192" s="239"/>
      <c r="M192" s="240" t="s">
        <v>19</v>
      </c>
      <c r="N192" s="241" t="s">
        <v>43</v>
      </c>
      <c r="O192" s="83"/>
      <c r="P192" s="222">
        <f>O192*H192</f>
        <v>0</v>
      </c>
      <c r="Q192" s="222">
        <v>0.018100000000000002</v>
      </c>
      <c r="R192" s="222">
        <f>Q192*H192</f>
        <v>0.71113090000000012</v>
      </c>
      <c r="S192" s="222">
        <v>0</v>
      </c>
      <c r="T192" s="223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24" t="s">
        <v>178</v>
      </c>
      <c r="AT192" s="224" t="s">
        <v>253</v>
      </c>
      <c r="AU192" s="224" t="s">
        <v>81</v>
      </c>
      <c r="AY192" s="16" t="s">
        <v>139</v>
      </c>
      <c r="BE192" s="225">
        <f>IF(N192="základní",J192,0)</f>
        <v>0</v>
      </c>
      <c r="BF192" s="225">
        <f>IF(N192="snížená",J192,0)</f>
        <v>0</v>
      </c>
      <c r="BG192" s="225">
        <f>IF(N192="zákl. přenesená",J192,0)</f>
        <v>0</v>
      </c>
      <c r="BH192" s="225">
        <f>IF(N192="sníž. přenesená",J192,0)</f>
        <v>0</v>
      </c>
      <c r="BI192" s="225">
        <f>IF(N192="nulová",J192,0)</f>
        <v>0</v>
      </c>
      <c r="BJ192" s="16" t="s">
        <v>79</v>
      </c>
      <c r="BK192" s="225">
        <f>ROUND(I192*H192,2)</f>
        <v>0</v>
      </c>
      <c r="BL192" s="16" t="s">
        <v>145</v>
      </c>
      <c r="BM192" s="224" t="s">
        <v>1231</v>
      </c>
    </row>
    <row r="193" s="2" customFormat="1" ht="16.5" customHeight="1">
      <c r="A193" s="37"/>
      <c r="B193" s="38"/>
      <c r="C193" s="231" t="s">
        <v>407</v>
      </c>
      <c r="D193" s="231" t="s">
        <v>253</v>
      </c>
      <c r="E193" s="232" t="s">
        <v>1232</v>
      </c>
      <c r="F193" s="233" t="s">
        <v>1233</v>
      </c>
      <c r="G193" s="234" t="s">
        <v>344</v>
      </c>
      <c r="H193" s="235">
        <v>3</v>
      </c>
      <c r="I193" s="236"/>
      <c r="J193" s="237">
        <f>ROUND(I193*H193,2)</f>
        <v>0</v>
      </c>
      <c r="K193" s="238"/>
      <c r="L193" s="239"/>
      <c r="M193" s="240" t="s">
        <v>19</v>
      </c>
      <c r="N193" s="241" t="s">
        <v>43</v>
      </c>
      <c r="O193" s="83"/>
      <c r="P193" s="222">
        <f>O193*H193</f>
        <v>0</v>
      </c>
      <c r="Q193" s="222">
        <v>0.00040000000000000002</v>
      </c>
      <c r="R193" s="222">
        <f>Q193*H193</f>
        <v>0.0012000000000000001</v>
      </c>
      <c r="S193" s="222">
        <v>0</v>
      </c>
      <c r="T193" s="223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24" t="s">
        <v>178</v>
      </c>
      <c r="AT193" s="224" t="s">
        <v>253</v>
      </c>
      <c r="AU193" s="224" t="s">
        <v>81</v>
      </c>
      <c r="AY193" s="16" t="s">
        <v>139</v>
      </c>
      <c r="BE193" s="225">
        <f>IF(N193="základní",J193,0)</f>
        <v>0</v>
      </c>
      <c r="BF193" s="225">
        <f>IF(N193="snížená",J193,0)</f>
        <v>0</v>
      </c>
      <c r="BG193" s="225">
        <f>IF(N193="zákl. přenesená",J193,0)</f>
        <v>0</v>
      </c>
      <c r="BH193" s="225">
        <f>IF(N193="sníž. přenesená",J193,0)</f>
        <v>0</v>
      </c>
      <c r="BI193" s="225">
        <f>IF(N193="nulová",J193,0)</f>
        <v>0</v>
      </c>
      <c r="BJ193" s="16" t="s">
        <v>79</v>
      </c>
      <c r="BK193" s="225">
        <f>ROUND(I193*H193,2)</f>
        <v>0</v>
      </c>
      <c r="BL193" s="16" t="s">
        <v>145</v>
      </c>
      <c r="BM193" s="224" t="s">
        <v>1234</v>
      </c>
    </row>
    <row r="194" s="2" customFormat="1" ht="16.5" customHeight="1">
      <c r="A194" s="37"/>
      <c r="B194" s="38"/>
      <c r="C194" s="231" t="s">
        <v>412</v>
      </c>
      <c r="D194" s="231" t="s">
        <v>253</v>
      </c>
      <c r="E194" s="232" t="s">
        <v>1235</v>
      </c>
      <c r="F194" s="233" t="s">
        <v>1236</v>
      </c>
      <c r="G194" s="234" t="s">
        <v>344</v>
      </c>
      <c r="H194" s="235">
        <v>8</v>
      </c>
      <c r="I194" s="236"/>
      <c r="J194" s="237">
        <f>ROUND(I194*H194,2)</f>
        <v>0</v>
      </c>
      <c r="K194" s="238"/>
      <c r="L194" s="239"/>
      <c r="M194" s="240" t="s">
        <v>19</v>
      </c>
      <c r="N194" s="241" t="s">
        <v>43</v>
      </c>
      <c r="O194" s="83"/>
      <c r="P194" s="222">
        <f>O194*H194</f>
        <v>0</v>
      </c>
      <c r="Q194" s="222">
        <v>0.00020000000000000001</v>
      </c>
      <c r="R194" s="222">
        <f>Q194*H194</f>
        <v>0.0016000000000000001</v>
      </c>
      <c r="S194" s="222">
        <v>0</v>
      </c>
      <c r="T194" s="223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24" t="s">
        <v>178</v>
      </c>
      <c r="AT194" s="224" t="s">
        <v>253</v>
      </c>
      <c r="AU194" s="224" t="s">
        <v>81</v>
      </c>
      <c r="AY194" s="16" t="s">
        <v>139</v>
      </c>
      <c r="BE194" s="225">
        <f>IF(N194="základní",J194,0)</f>
        <v>0</v>
      </c>
      <c r="BF194" s="225">
        <f>IF(N194="snížená",J194,0)</f>
        <v>0</v>
      </c>
      <c r="BG194" s="225">
        <f>IF(N194="zákl. přenesená",J194,0)</f>
        <v>0</v>
      </c>
      <c r="BH194" s="225">
        <f>IF(N194="sníž. přenesená",J194,0)</f>
        <v>0</v>
      </c>
      <c r="BI194" s="225">
        <f>IF(N194="nulová",J194,0)</f>
        <v>0</v>
      </c>
      <c r="BJ194" s="16" t="s">
        <v>79</v>
      </c>
      <c r="BK194" s="225">
        <f>ROUND(I194*H194,2)</f>
        <v>0</v>
      </c>
      <c r="BL194" s="16" t="s">
        <v>145</v>
      </c>
      <c r="BM194" s="224" t="s">
        <v>1237</v>
      </c>
    </row>
    <row r="195" s="2" customFormat="1" ht="24.15" customHeight="1">
      <c r="A195" s="37"/>
      <c r="B195" s="38"/>
      <c r="C195" s="212" t="s">
        <v>416</v>
      </c>
      <c r="D195" s="212" t="s">
        <v>141</v>
      </c>
      <c r="E195" s="213" t="s">
        <v>1238</v>
      </c>
      <c r="F195" s="214" t="s">
        <v>1239</v>
      </c>
      <c r="G195" s="215" t="s">
        <v>344</v>
      </c>
      <c r="H195" s="216">
        <v>7</v>
      </c>
      <c r="I195" s="217"/>
      <c r="J195" s="218">
        <f>ROUND(I195*H195,2)</f>
        <v>0</v>
      </c>
      <c r="K195" s="219"/>
      <c r="L195" s="43"/>
      <c r="M195" s="220" t="s">
        <v>19</v>
      </c>
      <c r="N195" s="221" t="s">
        <v>43</v>
      </c>
      <c r="O195" s="83"/>
      <c r="P195" s="222">
        <f>O195*H195</f>
        <v>0</v>
      </c>
      <c r="Q195" s="222">
        <v>0</v>
      </c>
      <c r="R195" s="222">
        <f>Q195*H195</f>
        <v>0</v>
      </c>
      <c r="S195" s="222">
        <v>0</v>
      </c>
      <c r="T195" s="223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24" t="s">
        <v>145</v>
      </c>
      <c r="AT195" s="224" t="s">
        <v>141</v>
      </c>
      <c r="AU195" s="224" t="s">
        <v>81</v>
      </c>
      <c r="AY195" s="16" t="s">
        <v>139</v>
      </c>
      <c r="BE195" s="225">
        <f>IF(N195="základní",J195,0)</f>
        <v>0</v>
      </c>
      <c r="BF195" s="225">
        <f>IF(N195="snížená",J195,0)</f>
        <v>0</v>
      </c>
      <c r="BG195" s="225">
        <f>IF(N195="zákl. přenesená",J195,0)</f>
        <v>0</v>
      </c>
      <c r="BH195" s="225">
        <f>IF(N195="sníž. přenesená",J195,0)</f>
        <v>0</v>
      </c>
      <c r="BI195" s="225">
        <f>IF(N195="nulová",J195,0)</f>
        <v>0</v>
      </c>
      <c r="BJ195" s="16" t="s">
        <v>79</v>
      </c>
      <c r="BK195" s="225">
        <f>ROUND(I195*H195,2)</f>
        <v>0</v>
      </c>
      <c r="BL195" s="16" t="s">
        <v>145</v>
      </c>
      <c r="BM195" s="224" t="s">
        <v>1240</v>
      </c>
    </row>
    <row r="196" s="2" customFormat="1">
      <c r="A196" s="37"/>
      <c r="B196" s="38"/>
      <c r="C196" s="39"/>
      <c r="D196" s="226" t="s">
        <v>147</v>
      </c>
      <c r="E196" s="39"/>
      <c r="F196" s="227" t="s">
        <v>1241</v>
      </c>
      <c r="G196" s="39"/>
      <c r="H196" s="39"/>
      <c r="I196" s="228"/>
      <c r="J196" s="39"/>
      <c r="K196" s="39"/>
      <c r="L196" s="43"/>
      <c r="M196" s="229"/>
      <c r="N196" s="230"/>
      <c r="O196" s="83"/>
      <c r="P196" s="83"/>
      <c r="Q196" s="83"/>
      <c r="R196" s="83"/>
      <c r="S196" s="83"/>
      <c r="T196" s="84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T196" s="16" t="s">
        <v>147</v>
      </c>
      <c r="AU196" s="16" t="s">
        <v>81</v>
      </c>
    </row>
    <row r="197" s="2" customFormat="1" ht="16.5" customHeight="1">
      <c r="A197" s="37"/>
      <c r="B197" s="38"/>
      <c r="C197" s="231" t="s">
        <v>421</v>
      </c>
      <c r="D197" s="231" t="s">
        <v>253</v>
      </c>
      <c r="E197" s="232" t="s">
        <v>1242</v>
      </c>
      <c r="F197" s="233" t="s">
        <v>1243</v>
      </c>
      <c r="G197" s="234" t="s">
        <v>344</v>
      </c>
      <c r="H197" s="235">
        <v>5</v>
      </c>
      <c r="I197" s="236"/>
      <c r="J197" s="237">
        <f>ROUND(I197*H197,2)</f>
        <v>0</v>
      </c>
      <c r="K197" s="238"/>
      <c r="L197" s="239"/>
      <c r="M197" s="240" t="s">
        <v>19</v>
      </c>
      <c r="N197" s="241" t="s">
        <v>43</v>
      </c>
      <c r="O197" s="83"/>
      <c r="P197" s="222">
        <f>O197*H197</f>
        <v>0</v>
      </c>
      <c r="Q197" s="222">
        <v>0.0064999999999999997</v>
      </c>
      <c r="R197" s="222">
        <f>Q197*H197</f>
        <v>0.032500000000000001</v>
      </c>
      <c r="S197" s="222">
        <v>0</v>
      </c>
      <c r="T197" s="223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24" t="s">
        <v>178</v>
      </c>
      <c r="AT197" s="224" t="s">
        <v>253</v>
      </c>
      <c r="AU197" s="224" t="s">
        <v>81</v>
      </c>
      <c r="AY197" s="16" t="s">
        <v>139</v>
      </c>
      <c r="BE197" s="225">
        <f>IF(N197="základní",J197,0)</f>
        <v>0</v>
      </c>
      <c r="BF197" s="225">
        <f>IF(N197="snížená",J197,0)</f>
        <v>0</v>
      </c>
      <c r="BG197" s="225">
        <f>IF(N197="zákl. přenesená",J197,0)</f>
        <v>0</v>
      </c>
      <c r="BH197" s="225">
        <f>IF(N197="sníž. přenesená",J197,0)</f>
        <v>0</v>
      </c>
      <c r="BI197" s="225">
        <f>IF(N197="nulová",J197,0)</f>
        <v>0</v>
      </c>
      <c r="BJ197" s="16" t="s">
        <v>79</v>
      </c>
      <c r="BK197" s="225">
        <f>ROUND(I197*H197,2)</f>
        <v>0</v>
      </c>
      <c r="BL197" s="16" t="s">
        <v>145</v>
      </c>
      <c r="BM197" s="224" t="s">
        <v>1244</v>
      </c>
    </row>
    <row r="198" s="2" customFormat="1" ht="16.5" customHeight="1">
      <c r="A198" s="37"/>
      <c r="B198" s="38"/>
      <c r="C198" s="231" t="s">
        <v>425</v>
      </c>
      <c r="D198" s="231" t="s">
        <v>253</v>
      </c>
      <c r="E198" s="232" t="s">
        <v>1245</v>
      </c>
      <c r="F198" s="233" t="s">
        <v>1246</v>
      </c>
      <c r="G198" s="234" t="s">
        <v>344</v>
      </c>
      <c r="H198" s="235">
        <v>1</v>
      </c>
      <c r="I198" s="236"/>
      <c r="J198" s="237">
        <f>ROUND(I198*H198,2)</f>
        <v>0</v>
      </c>
      <c r="K198" s="238"/>
      <c r="L198" s="239"/>
      <c r="M198" s="240" t="s">
        <v>19</v>
      </c>
      <c r="N198" s="241" t="s">
        <v>43</v>
      </c>
      <c r="O198" s="83"/>
      <c r="P198" s="222">
        <f>O198*H198</f>
        <v>0</v>
      </c>
      <c r="Q198" s="222">
        <v>0.0061999999999999998</v>
      </c>
      <c r="R198" s="222">
        <f>Q198*H198</f>
        <v>0.0061999999999999998</v>
      </c>
      <c r="S198" s="222">
        <v>0</v>
      </c>
      <c r="T198" s="223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24" t="s">
        <v>178</v>
      </c>
      <c r="AT198" s="224" t="s">
        <v>253</v>
      </c>
      <c r="AU198" s="224" t="s">
        <v>81</v>
      </c>
      <c r="AY198" s="16" t="s">
        <v>139</v>
      </c>
      <c r="BE198" s="225">
        <f>IF(N198="základní",J198,0)</f>
        <v>0</v>
      </c>
      <c r="BF198" s="225">
        <f>IF(N198="snížená",J198,0)</f>
        <v>0</v>
      </c>
      <c r="BG198" s="225">
        <f>IF(N198="zákl. přenesená",J198,0)</f>
        <v>0</v>
      </c>
      <c r="BH198" s="225">
        <f>IF(N198="sníž. přenesená",J198,0)</f>
        <v>0</v>
      </c>
      <c r="BI198" s="225">
        <f>IF(N198="nulová",J198,0)</f>
        <v>0</v>
      </c>
      <c r="BJ198" s="16" t="s">
        <v>79</v>
      </c>
      <c r="BK198" s="225">
        <f>ROUND(I198*H198,2)</f>
        <v>0</v>
      </c>
      <c r="BL198" s="16" t="s">
        <v>145</v>
      </c>
      <c r="BM198" s="224" t="s">
        <v>1247</v>
      </c>
    </row>
    <row r="199" s="2" customFormat="1" ht="16.5" customHeight="1">
      <c r="A199" s="37"/>
      <c r="B199" s="38"/>
      <c r="C199" s="231" t="s">
        <v>429</v>
      </c>
      <c r="D199" s="231" t="s">
        <v>253</v>
      </c>
      <c r="E199" s="232" t="s">
        <v>1248</v>
      </c>
      <c r="F199" s="233" t="s">
        <v>1249</v>
      </c>
      <c r="G199" s="234" t="s">
        <v>344</v>
      </c>
      <c r="H199" s="235">
        <v>7</v>
      </c>
      <c r="I199" s="236"/>
      <c r="J199" s="237">
        <f>ROUND(I199*H199,2)</f>
        <v>0</v>
      </c>
      <c r="K199" s="238"/>
      <c r="L199" s="239"/>
      <c r="M199" s="240" t="s">
        <v>19</v>
      </c>
      <c r="N199" s="241" t="s">
        <v>43</v>
      </c>
      <c r="O199" s="83"/>
      <c r="P199" s="222">
        <f>O199*H199</f>
        <v>0</v>
      </c>
      <c r="Q199" s="222">
        <v>0.0080000000000000002</v>
      </c>
      <c r="R199" s="222">
        <f>Q199*H199</f>
        <v>0.056000000000000001</v>
      </c>
      <c r="S199" s="222">
        <v>0</v>
      </c>
      <c r="T199" s="223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24" t="s">
        <v>178</v>
      </c>
      <c r="AT199" s="224" t="s">
        <v>253</v>
      </c>
      <c r="AU199" s="224" t="s">
        <v>81</v>
      </c>
      <c r="AY199" s="16" t="s">
        <v>139</v>
      </c>
      <c r="BE199" s="225">
        <f>IF(N199="základní",J199,0)</f>
        <v>0</v>
      </c>
      <c r="BF199" s="225">
        <f>IF(N199="snížená",J199,0)</f>
        <v>0</v>
      </c>
      <c r="BG199" s="225">
        <f>IF(N199="zákl. přenesená",J199,0)</f>
        <v>0</v>
      </c>
      <c r="BH199" s="225">
        <f>IF(N199="sníž. přenesená",J199,0)</f>
        <v>0</v>
      </c>
      <c r="BI199" s="225">
        <f>IF(N199="nulová",J199,0)</f>
        <v>0</v>
      </c>
      <c r="BJ199" s="16" t="s">
        <v>79</v>
      </c>
      <c r="BK199" s="225">
        <f>ROUND(I199*H199,2)</f>
        <v>0</v>
      </c>
      <c r="BL199" s="16" t="s">
        <v>145</v>
      </c>
      <c r="BM199" s="224" t="s">
        <v>1250</v>
      </c>
    </row>
    <row r="200" s="2" customFormat="1" ht="24.15" customHeight="1">
      <c r="A200" s="37"/>
      <c r="B200" s="38"/>
      <c r="C200" s="212" t="s">
        <v>436</v>
      </c>
      <c r="D200" s="212" t="s">
        <v>141</v>
      </c>
      <c r="E200" s="213" t="s">
        <v>1251</v>
      </c>
      <c r="F200" s="214" t="s">
        <v>1252</v>
      </c>
      <c r="G200" s="215" t="s">
        <v>344</v>
      </c>
      <c r="H200" s="216">
        <v>4</v>
      </c>
      <c r="I200" s="217"/>
      <c r="J200" s="218">
        <f>ROUND(I200*H200,2)</f>
        <v>0</v>
      </c>
      <c r="K200" s="219"/>
      <c r="L200" s="43"/>
      <c r="M200" s="220" t="s">
        <v>19</v>
      </c>
      <c r="N200" s="221" t="s">
        <v>43</v>
      </c>
      <c r="O200" s="83"/>
      <c r="P200" s="222">
        <f>O200*H200</f>
        <v>0</v>
      </c>
      <c r="Q200" s="222">
        <v>0.00167</v>
      </c>
      <c r="R200" s="222">
        <f>Q200*H200</f>
        <v>0.0066800000000000002</v>
      </c>
      <c r="S200" s="222">
        <v>0</v>
      </c>
      <c r="T200" s="223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24" t="s">
        <v>145</v>
      </c>
      <c r="AT200" s="224" t="s">
        <v>141</v>
      </c>
      <c r="AU200" s="224" t="s">
        <v>81</v>
      </c>
      <c r="AY200" s="16" t="s">
        <v>139</v>
      </c>
      <c r="BE200" s="225">
        <f>IF(N200="základní",J200,0)</f>
        <v>0</v>
      </c>
      <c r="BF200" s="225">
        <f>IF(N200="snížená",J200,0)</f>
        <v>0</v>
      </c>
      <c r="BG200" s="225">
        <f>IF(N200="zákl. přenesená",J200,0)</f>
        <v>0</v>
      </c>
      <c r="BH200" s="225">
        <f>IF(N200="sníž. přenesená",J200,0)</f>
        <v>0</v>
      </c>
      <c r="BI200" s="225">
        <f>IF(N200="nulová",J200,0)</f>
        <v>0</v>
      </c>
      <c r="BJ200" s="16" t="s">
        <v>79</v>
      </c>
      <c r="BK200" s="225">
        <f>ROUND(I200*H200,2)</f>
        <v>0</v>
      </c>
      <c r="BL200" s="16" t="s">
        <v>145</v>
      </c>
      <c r="BM200" s="224" t="s">
        <v>1253</v>
      </c>
    </row>
    <row r="201" s="2" customFormat="1">
      <c r="A201" s="37"/>
      <c r="B201" s="38"/>
      <c r="C201" s="39"/>
      <c r="D201" s="226" t="s">
        <v>147</v>
      </c>
      <c r="E201" s="39"/>
      <c r="F201" s="227" t="s">
        <v>1254</v>
      </c>
      <c r="G201" s="39"/>
      <c r="H201" s="39"/>
      <c r="I201" s="228"/>
      <c r="J201" s="39"/>
      <c r="K201" s="39"/>
      <c r="L201" s="43"/>
      <c r="M201" s="229"/>
      <c r="N201" s="230"/>
      <c r="O201" s="83"/>
      <c r="P201" s="83"/>
      <c r="Q201" s="83"/>
      <c r="R201" s="83"/>
      <c r="S201" s="83"/>
      <c r="T201" s="84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6" t="s">
        <v>147</v>
      </c>
      <c r="AU201" s="16" t="s">
        <v>81</v>
      </c>
    </row>
    <row r="202" s="2" customFormat="1" ht="16.5" customHeight="1">
      <c r="A202" s="37"/>
      <c r="B202" s="38"/>
      <c r="C202" s="231" t="s">
        <v>441</v>
      </c>
      <c r="D202" s="231" t="s">
        <v>253</v>
      </c>
      <c r="E202" s="232" t="s">
        <v>1255</v>
      </c>
      <c r="F202" s="233" t="s">
        <v>1256</v>
      </c>
      <c r="G202" s="234" t="s">
        <v>344</v>
      </c>
      <c r="H202" s="235">
        <v>1</v>
      </c>
      <c r="I202" s="236"/>
      <c r="J202" s="237">
        <f>ROUND(I202*H202,2)</f>
        <v>0</v>
      </c>
      <c r="K202" s="238"/>
      <c r="L202" s="239"/>
      <c r="M202" s="240" t="s">
        <v>19</v>
      </c>
      <c r="N202" s="241" t="s">
        <v>43</v>
      </c>
      <c r="O202" s="83"/>
      <c r="P202" s="222">
        <f>O202*H202</f>
        <v>0</v>
      </c>
      <c r="Q202" s="222">
        <v>0.012200000000000001</v>
      </c>
      <c r="R202" s="222">
        <f>Q202*H202</f>
        <v>0.012200000000000001</v>
      </c>
      <c r="S202" s="222">
        <v>0</v>
      </c>
      <c r="T202" s="223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24" t="s">
        <v>178</v>
      </c>
      <c r="AT202" s="224" t="s">
        <v>253</v>
      </c>
      <c r="AU202" s="224" t="s">
        <v>81</v>
      </c>
      <c r="AY202" s="16" t="s">
        <v>139</v>
      </c>
      <c r="BE202" s="225">
        <f>IF(N202="základní",J202,0)</f>
        <v>0</v>
      </c>
      <c r="BF202" s="225">
        <f>IF(N202="snížená",J202,0)</f>
        <v>0</v>
      </c>
      <c r="BG202" s="225">
        <f>IF(N202="zákl. přenesená",J202,0)</f>
        <v>0</v>
      </c>
      <c r="BH202" s="225">
        <f>IF(N202="sníž. přenesená",J202,0)</f>
        <v>0</v>
      </c>
      <c r="BI202" s="225">
        <f>IF(N202="nulová",J202,0)</f>
        <v>0</v>
      </c>
      <c r="BJ202" s="16" t="s">
        <v>79</v>
      </c>
      <c r="BK202" s="225">
        <f>ROUND(I202*H202,2)</f>
        <v>0</v>
      </c>
      <c r="BL202" s="16" t="s">
        <v>145</v>
      </c>
      <c r="BM202" s="224" t="s">
        <v>1257</v>
      </c>
    </row>
    <row r="203" s="2" customFormat="1" ht="16.5" customHeight="1">
      <c r="A203" s="37"/>
      <c r="B203" s="38"/>
      <c r="C203" s="231" t="s">
        <v>445</v>
      </c>
      <c r="D203" s="231" t="s">
        <v>253</v>
      </c>
      <c r="E203" s="232" t="s">
        <v>1258</v>
      </c>
      <c r="F203" s="233" t="s">
        <v>1259</v>
      </c>
      <c r="G203" s="234" t="s">
        <v>344</v>
      </c>
      <c r="H203" s="235">
        <v>1</v>
      </c>
      <c r="I203" s="236"/>
      <c r="J203" s="237">
        <f>ROUND(I203*H203,2)</f>
        <v>0</v>
      </c>
      <c r="K203" s="238"/>
      <c r="L203" s="239"/>
      <c r="M203" s="240" t="s">
        <v>19</v>
      </c>
      <c r="N203" s="241" t="s">
        <v>43</v>
      </c>
      <c r="O203" s="83"/>
      <c r="P203" s="222">
        <f>O203*H203</f>
        <v>0</v>
      </c>
      <c r="Q203" s="222">
        <v>0.0077000000000000002</v>
      </c>
      <c r="R203" s="222">
        <f>Q203*H203</f>
        <v>0.0077000000000000002</v>
      </c>
      <c r="S203" s="222">
        <v>0</v>
      </c>
      <c r="T203" s="223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24" t="s">
        <v>178</v>
      </c>
      <c r="AT203" s="224" t="s">
        <v>253</v>
      </c>
      <c r="AU203" s="224" t="s">
        <v>81</v>
      </c>
      <c r="AY203" s="16" t="s">
        <v>139</v>
      </c>
      <c r="BE203" s="225">
        <f>IF(N203="základní",J203,0)</f>
        <v>0</v>
      </c>
      <c r="BF203" s="225">
        <f>IF(N203="snížená",J203,0)</f>
        <v>0</v>
      </c>
      <c r="BG203" s="225">
        <f>IF(N203="zákl. přenesená",J203,0)</f>
        <v>0</v>
      </c>
      <c r="BH203" s="225">
        <f>IF(N203="sníž. přenesená",J203,0)</f>
        <v>0</v>
      </c>
      <c r="BI203" s="225">
        <f>IF(N203="nulová",J203,0)</f>
        <v>0</v>
      </c>
      <c r="BJ203" s="16" t="s">
        <v>79</v>
      </c>
      <c r="BK203" s="225">
        <f>ROUND(I203*H203,2)</f>
        <v>0</v>
      </c>
      <c r="BL203" s="16" t="s">
        <v>145</v>
      </c>
      <c r="BM203" s="224" t="s">
        <v>1260</v>
      </c>
    </row>
    <row r="204" s="2" customFormat="1" ht="16.5" customHeight="1">
      <c r="A204" s="37"/>
      <c r="B204" s="38"/>
      <c r="C204" s="231" t="s">
        <v>450</v>
      </c>
      <c r="D204" s="231" t="s">
        <v>253</v>
      </c>
      <c r="E204" s="232" t="s">
        <v>1261</v>
      </c>
      <c r="F204" s="233" t="s">
        <v>1262</v>
      </c>
      <c r="G204" s="234" t="s">
        <v>344</v>
      </c>
      <c r="H204" s="235">
        <v>1</v>
      </c>
      <c r="I204" s="236"/>
      <c r="J204" s="237">
        <f>ROUND(I204*H204,2)</f>
        <v>0</v>
      </c>
      <c r="K204" s="238"/>
      <c r="L204" s="239"/>
      <c r="M204" s="240" t="s">
        <v>19</v>
      </c>
      <c r="N204" s="241" t="s">
        <v>43</v>
      </c>
      <c r="O204" s="83"/>
      <c r="P204" s="222">
        <f>O204*H204</f>
        <v>0</v>
      </c>
      <c r="Q204" s="222">
        <v>0.0095999999999999992</v>
      </c>
      <c r="R204" s="222">
        <f>Q204*H204</f>
        <v>0.0095999999999999992</v>
      </c>
      <c r="S204" s="222">
        <v>0</v>
      </c>
      <c r="T204" s="223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24" t="s">
        <v>178</v>
      </c>
      <c r="AT204" s="224" t="s">
        <v>253</v>
      </c>
      <c r="AU204" s="224" t="s">
        <v>81</v>
      </c>
      <c r="AY204" s="16" t="s">
        <v>139</v>
      </c>
      <c r="BE204" s="225">
        <f>IF(N204="základní",J204,0)</f>
        <v>0</v>
      </c>
      <c r="BF204" s="225">
        <f>IF(N204="snížená",J204,0)</f>
        <v>0</v>
      </c>
      <c r="BG204" s="225">
        <f>IF(N204="zákl. přenesená",J204,0)</f>
        <v>0</v>
      </c>
      <c r="BH204" s="225">
        <f>IF(N204="sníž. přenesená",J204,0)</f>
        <v>0</v>
      </c>
      <c r="BI204" s="225">
        <f>IF(N204="nulová",J204,0)</f>
        <v>0</v>
      </c>
      <c r="BJ204" s="16" t="s">
        <v>79</v>
      </c>
      <c r="BK204" s="225">
        <f>ROUND(I204*H204,2)</f>
        <v>0</v>
      </c>
      <c r="BL204" s="16" t="s">
        <v>145</v>
      </c>
      <c r="BM204" s="224" t="s">
        <v>1263</v>
      </c>
    </row>
    <row r="205" s="2" customFormat="1" ht="16.5" customHeight="1">
      <c r="A205" s="37"/>
      <c r="B205" s="38"/>
      <c r="C205" s="231" t="s">
        <v>455</v>
      </c>
      <c r="D205" s="231" t="s">
        <v>253</v>
      </c>
      <c r="E205" s="232" t="s">
        <v>1264</v>
      </c>
      <c r="F205" s="233" t="s">
        <v>1265</v>
      </c>
      <c r="G205" s="234" t="s">
        <v>344</v>
      </c>
      <c r="H205" s="235">
        <v>1</v>
      </c>
      <c r="I205" s="236"/>
      <c r="J205" s="237">
        <f>ROUND(I205*H205,2)</f>
        <v>0</v>
      </c>
      <c r="K205" s="238"/>
      <c r="L205" s="239"/>
      <c r="M205" s="240" t="s">
        <v>19</v>
      </c>
      <c r="N205" s="241" t="s">
        <v>43</v>
      </c>
      <c r="O205" s="83"/>
      <c r="P205" s="222">
        <f>O205*H205</f>
        <v>0</v>
      </c>
      <c r="Q205" s="222">
        <v>0.0080000000000000002</v>
      </c>
      <c r="R205" s="222">
        <f>Q205*H205</f>
        <v>0.0080000000000000002</v>
      </c>
      <c r="S205" s="222">
        <v>0</v>
      </c>
      <c r="T205" s="223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24" t="s">
        <v>178</v>
      </c>
      <c r="AT205" s="224" t="s">
        <v>253</v>
      </c>
      <c r="AU205" s="224" t="s">
        <v>81</v>
      </c>
      <c r="AY205" s="16" t="s">
        <v>139</v>
      </c>
      <c r="BE205" s="225">
        <f>IF(N205="základní",J205,0)</f>
        <v>0</v>
      </c>
      <c r="BF205" s="225">
        <f>IF(N205="snížená",J205,0)</f>
        <v>0</v>
      </c>
      <c r="BG205" s="225">
        <f>IF(N205="zákl. přenesená",J205,0)</f>
        <v>0</v>
      </c>
      <c r="BH205" s="225">
        <f>IF(N205="sníž. přenesená",J205,0)</f>
        <v>0</v>
      </c>
      <c r="BI205" s="225">
        <f>IF(N205="nulová",J205,0)</f>
        <v>0</v>
      </c>
      <c r="BJ205" s="16" t="s">
        <v>79</v>
      </c>
      <c r="BK205" s="225">
        <f>ROUND(I205*H205,2)</f>
        <v>0</v>
      </c>
      <c r="BL205" s="16" t="s">
        <v>145</v>
      </c>
      <c r="BM205" s="224" t="s">
        <v>1266</v>
      </c>
    </row>
    <row r="206" s="2" customFormat="1" ht="24.15" customHeight="1">
      <c r="A206" s="37"/>
      <c r="B206" s="38"/>
      <c r="C206" s="212" t="s">
        <v>459</v>
      </c>
      <c r="D206" s="212" t="s">
        <v>141</v>
      </c>
      <c r="E206" s="213" t="s">
        <v>1267</v>
      </c>
      <c r="F206" s="214" t="s">
        <v>1268</v>
      </c>
      <c r="G206" s="215" t="s">
        <v>344</v>
      </c>
      <c r="H206" s="216">
        <v>2</v>
      </c>
      <c r="I206" s="217"/>
      <c r="J206" s="218">
        <f>ROUND(I206*H206,2)</f>
        <v>0</v>
      </c>
      <c r="K206" s="219"/>
      <c r="L206" s="43"/>
      <c r="M206" s="220" t="s">
        <v>19</v>
      </c>
      <c r="N206" s="221" t="s">
        <v>43</v>
      </c>
      <c r="O206" s="83"/>
      <c r="P206" s="222">
        <f>O206*H206</f>
        <v>0</v>
      </c>
      <c r="Q206" s="222">
        <v>0</v>
      </c>
      <c r="R206" s="222">
        <f>Q206*H206</f>
        <v>0</v>
      </c>
      <c r="S206" s="222">
        <v>0</v>
      </c>
      <c r="T206" s="223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24" t="s">
        <v>145</v>
      </c>
      <c r="AT206" s="224" t="s">
        <v>141</v>
      </c>
      <c r="AU206" s="224" t="s">
        <v>81</v>
      </c>
      <c r="AY206" s="16" t="s">
        <v>139</v>
      </c>
      <c r="BE206" s="225">
        <f>IF(N206="základní",J206,0)</f>
        <v>0</v>
      </c>
      <c r="BF206" s="225">
        <f>IF(N206="snížená",J206,0)</f>
        <v>0</v>
      </c>
      <c r="BG206" s="225">
        <f>IF(N206="zákl. přenesená",J206,0)</f>
        <v>0</v>
      </c>
      <c r="BH206" s="225">
        <f>IF(N206="sníž. přenesená",J206,0)</f>
        <v>0</v>
      </c>
      <c r="BI206" s="225">
        <f>IF(N206="nulová",J206,0)</f>
        <v>0</v>
      </c>
      <c r="BJ206" s="16" t="s">
        <v>79</v>
      </c>
      <c r="BK206" s="225">
        <f>ROUND(I206*H206,2)</f>
        <v>0</v>
      </c>
      <c r="BL206" s="16" t="s">
        <v>145</v>
      </c>
      <c r="BM206" s="224" t="s">
        <v>1269</v>
      </c>
    </row>
    <row r="207" s="2" customFormat="1">
      <c r="A207" s="37"/>
      <c r="B207" s="38"/>
      <c r="C207" s="39"/>
      <c r="D207" s="226" t="s">
        <v>147</v>
      </c>
      <c r="E207" s="39"/>
      <c r="F207" s="227" t="s">
        <v>1270</v>
      </c>
      <c r="G207" s="39"/>
      <c r="H207" s="39"/>
      <c r="I207" s="228"/>
      <c r="J207" s="39"/>
      <c r="K207" s="39"/>
      <c r="L207" s="43"/>
      <c r="M207" s="229"/>
      <c r="N207" s="230"/>
      <c r="O207" s="83"/>
      <c r="P207" s="83"/>
      <c r="Q207" s="83"/>
      <c r="R207" s="83"/>
      <c r="S207" s="83"/>
      <c r="T207" s="84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T207" s="16" t="s">
        <v>147</v>
      </c>
      <c r="AU207" s="16" t="s">
        <v>81</v>
      </c>
    </row>
    <row r="208" s="2" customFormat="1" ht="16.5" customHeight="1">
      <c r="A208" s="37"/>
      <c r="B208" s="38"/>
      <c r="C208" s="231" t="s">
        <v>466</v>
      </c>
      <c r="D208" s="231" t="s">
        <v>253</v>
      </c>
      <c r="E208" s="232" t="s">
        <v>1271</v>
      </c>
      <c r="F208" s="233" t="s">
        <v>1272</v>
      </c>
      <c r="G208" s="234" t="s">
        <v>344</v>
      </c>
      <c r="H208" s="235">
        <v>1</v>
      </c>
      <c r="I208" s="236"/>
      <c r="J208" s="237">
        <f>ROUND(I208*H208,2)</f>
        <v>0</v>
      </c>
      <c r="K208" s="238"/>
      <c r="L208" s="239"/>
      <c r="M208" s="240" t="s">
        <v>19</v>
      </c>
      <c r="N208" s="241" t="s">
        <v>43</v>
      </c>
      <c r="O208" s="83"/>
      <c r="P208" s="222">
        <f>O208*H208</f>
        <v>0</v>
      </c>
      <c r="Q208" s="222">
        <v>0.0088000000000000005</v>
      </c>
      <c r="R208" s="222">
        <f>Q208*H208</f>
        <v>0.0088000000000000005</v>
      </c>
      <c r="S208" s="222">
        <v>0</v>
      </c>
      <c r="T208" s="223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24" t="s">
        <v>178</v>
      </c>
      <c r="AT208" s="224" t="s">
        <v>253</v>
      </c>
      <c r="AU208" s="224" t="s">
        <v>81</v>
      </c>
      <c r="AY208" s="16" t="s">
        <v>139</v>
      </c>
      <c r="BE208" s="225">
        <f>IF(N208="základní",J208,0)</f>
        <v>0</v>
      </c>
      <c r="BF208" s="225">
        <f>IF(N208="snížená",J208,0)</f>
        <v>0</v>
      </c>
      <c r="BG208" s="225">
        <f>IF(N208="zákl. přenesená",J208,0)</f>
        <v>0</v>
      </c>
      <c r="BH208" s="225">
        <f>IF(N208="sníž. přenesená",J208,0)</f>
        <v>0</v>
      </c>
      <c r="BI208" s="225">
        <f>IF(N208="nulová",J208,0)</f>
        <v>0</v>
      </c>
      <c r="BJ208" s="16" t="s">
        <v>79</v>
      </c>
      <c r="BK208" s="225">
        <f>ROUND(I208*H208,2)</f>
        <v>0</v>
      </c>
      <c r="BL208" s="16" t="s">
        <v>145</v>
      </c>
      <c r="BM208" s="224" t="s">
        <v>1273</v>
      </c>
    </row>
    <row r="209" s="2" customFormat="1" ht="16.5" customHeight="1">
      <c r="A209" s="37"/>
      <c r="B209" s="38"/>
      <c r="C209" s="231" t="s">
        <v>471</v>
      </c>
      <c r="D209" s="231" t="s">
        <v>253</v>
      </c>
      <c r="E209" s="232" t="s">
        <v>1274</v>
      </c>
      <c r="F209" s="233" t="s">
        <v>1275</v>
      </c>
      <c r="G209" s="234" t="s">
        <v>344</v>
      </c>
      <c r="H209" s="235">
        <v>1</v>
      </c>
      <c r="I209" s="236"/>
      <c r="J209" s="237">
        <f>ROUND(I209*H209,2)</f>
        <v>0</v>
      </c>
      <c r="K209" s="238"/>
      <c r="L209" s="239"/>
      <c r="M209" s="240" t="s">
        <v>19</v>
      </c>
      <c r="N209" s="241" t="s">
        <v>43</v>
      </c>
      <c r="O209" s="83"/>
      <c r="P209" s="222">
        <f>O209*H209</f>
        <v>0</v>
      </c>
      <c r="Q209" s="222">
        <v>0.01</v>
      </c>
      <c r="R209" s="222">
        <f>Q209*H209</f>
        <v>0.01</v>
      </c>
      <c r="S209" s="222">
        <v>0</v>
      </c>
      <c r="T209" s="223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24" t="s">
        <v>178</v>
      </c>
      <c r="AT209" s="224" t="s">
        <v>253</v>
      </c>
      <c r="AU209" s="224" t="s">
        <v>81</v>
      </c>
      <c r="AY209" s="16" t="s">
        <v>139</v>
      </c>
      <c r="BE209" s="225">
        <f>IF(N209="základní",J209,0)</f>
        <v>0</v>
      </c>
      <c r="BF209" s="225">
        <f>IF(N209="snížená",J209,0)</f>
        <v>0</v>
      </c>
      <c r="BG209" s="225">
        <f>IF(N209="zákl. přenesená",J209,0)</f>
        <v>0</v>
      </c>
      <c r="BH209" s="225">
        <f>IF(N209="sníž. přenesená",J209,0)</f>
        <v>0</v>
      </c>
      <c r="BI209" s="225">
        <f>IF(N209="nulová",J209,0)</f>
        <v>0</v>
      </c>
      <c r="BJ209" s="16" t="s">
        <v>79</v>
      </c>
      <c r="BK209" s="225">
        <f>ROUND(I209*H209,2)</f>
        <v>0</v>
      </c>
      <c r="BL209" s="16" t="s">
        <v>145</v>
      </c>
      <c r="BM209" s="224" t="s">
        <v>1276</v>
      </c>
    </row>
    <row r="210" s="2" customFormat="1" ht="24.15" customHeight="1">
      <c r="A210" s="37"/>
      <c r="B210" s="38"/>
      <c r="C210" s="212" t="s">
        <v>805</v>
      </c>
      <c r="D210" s="212" t="s">
        <v>141</v>
      </c>
      <c r="E210" s="213" t="s">
        <v>1277</v>
      </c>
      <c r="F210" s="214" t="s">
        <v>1278</v>
      </c>
      <c r="G210" s="215" t="s">
        <v>344</v>
      </c>
      <c r="H210" s="216">
        <v>11</v>
      </c>
      <c r="I210" s="217"/>
      <c r="J210" s="218">
        <f>ROUND(I210*H210,2)</f>
        <v>0</v>
      </c>
      <c r="K210" s="219"/>
      <c r="L210" s="43"/>
      <c r="M210" s="220" t="s">
        <v>19</v>
      </c>
      <c r="N210" s="221" t="s">
        <v>43</v>
      </c>
      <c r="O210" s="83"/>
      <c r="P210" s="222">
        <f>O210*H210</f>
        <v>0</v>
      </c>
      <c r="Q210" s="222">
        <v>0.00167</v>
      </c>
      <c r="R210" s="222">
        <f>Q210*H210</f>
        <v>0.018370000000000001</v>
      </c>
      <c r="S210" s="222">
        <v>0</v>
      </c>
      <c r="T210" s="223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24" t="s">
        <v>145</v>
      </c>
      <c r="AT210" s="224" t="s">
        <v>141</v>
      </c>
      <c r="AU210" s="224" t="s">
        <v>81</v>
      </c>
      <c r="AY210" s="16" t="s">
        <v>139</v>
      </c>
      <c r="BE210" s="225">
        <f>IF(N210="základní",J210,0)</f>
        <v>0</v>
      </c>
      <c r="BF210" s="225">
        <f>IF(N210="snížená",J210,0)</f>
        <v>0</v>
      </c>
      <c r="BG210" s="225">
        <f>IF(N210="zákl. přenesená",J210,0)</f>
        <v>0</v>
      </c>
      <c r="BH210" s="225">
        <f>IF(N210="sníž. přenesená",J210,0)</f>
        <v>0</v>
      </c>
      <c r="BI210" s="225">
        <f>IF(N210="nulová",J210,0)</f>
        <v>0</v>
      </c>
      <c r="BJ210" s="16" t="s">
        <v>79</v>
      </c>
      <c r="BK210" s="225">
        <f>ROUND(I210*H210,2)</f>
        <v>0</v>
      </c>
      <c r="BL210" s="16" t="s">
        <v>145</v>
      </c>
      <c r="BM210" s="224" t="s">
        <v>1279</v>
      </c>
    </row>
    <row r="211" s="2" customFormat="1">
      <c r="A211" s="37"/>
      <c r="B211" s="38"/>
      <c r="C211" s="39"/>
      <c r="D211" s="226" t="s">
        <v>147</v>
      </c>
      <c r="E211" s="39"/>
      <c r="F211" s="227" t="s">
        <v>1280</v>
      </c>
      <c r="G211" s="39"/>
      <c r="H211" s="39"/>
      <c r="I211" s="228"/>
      <c r="J211" s="39"/>
      <c r="K211" s="39"/>
      <c r="L211" s="43"/>
      <c r="M211" s="229"/>
      <c r="N211" s="230"/>
      <c r="O211" s="83"/>
      <c r="P211" s="83"/>
      <c r="Q211" s="83"/>
      <c r="R211" s="83"/>
      <c r="S211" s="83"/>
      <c r="T211" s="84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T211" s="16" t="s">
        <v>147</v>
      </c>
      <c r="AU211" s="16" t="s">
        <v>81</v>
      </c>
    </row>
    <row r="212" s="2" customFormat="1" ht="16.5" customHeight="1">
      <c r="A212" s="37"/>
      <c r="B212" s="38"/>
      <c r="C212" s="231" t="s">
        <v>810</v>
      </c>
      <c r="D212" s="231" t="s">
        <v>253</v>
      </c>
      <c r="E212" s="232" t="s">
        <v>1281</v>
      </c>
      <c r="F212" s="233" t="s">
        <v>1282</v>
      </c>
      <c r="G212" s="234" t="s">
        <v>344</v>
      </c>
      <c r="H212" s="235">
        <v>2</v>
      </c>
      <c r="I212" s="236"/>
      <c r="J212" s="237">
        <f>ROUND(I212*H212,2)</f>
        <v>0</v>
      </c>
      <c r="K212" s="238"/>
      <c r="L212" s="239"/>
      <c r="M212" s="240" t="s">
        <v>19</v>
      </c>
      <c r="N212" s="241" t="s">
        <v>43</v>
      </c>
      <c r="O212" s="83"/>
      <c r="P212" s="222">
        <f>O212*H212</f>
        <v>0</v>
      </c>
      <c r="Q212" s="222">
        <v>0.0088000000000000005</v>
      </c>
      <c r="R212" s="222">
        <f>Q212*H212</f>
        <v>0.017600000000000001</v>
      </c>
      <c r="S212" s="222">
        <v>0</v>
      </c>
      <c r="T212" s="223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24" t="s">
        <v>178</v>
      </c>
      <c r="AT212" s="224" t="s">
        <v>253</v>
      </c>
      <c r="AU212" s="224" t="s">
        <v>81</v>
      </c>
      <c r="AY212" s="16" t="s">
        <v>139</v>
      </c>
      <c r="BE212" s="225">
        <f>IF(N212="základní",J212,0)</f>
        <v>0</v>
      </c>
      <c r="BF212" s="225">
        <f>IF(N212="snížená",J212,0)</f>
        <v>0</v>
      </c>
      <c r="BG212" s="225">
        <f>IF(N212="zákl. přenesená",J212,0)</f>
        <v>0</v>
      </c>
      <c r="BH212" s="225">
        <f>IF(N212="sníž. přenesená",J212,0)</f>
        <v>0</v>
      </c>
      <c r="BI212" s="225">
        <f>IF(N212="nulová",J212,0)</f>
        <v>0</v>
      </c>
      <c r="BJ212" s="16" t="s">
        <v>79</v>
      </c>
      <c r="BK212" s="225">
        <f>ROUND(I212*H212,2)</f>
        <v>0</v>
      </c>
      <c r="BL212" s="16" t="s">
        <v>145</v>
      </c>
      <c r="BM212" s="224" t="s">
        <v>1283</v>
      </c>
    </row>
    <row r="213" s="2" customFormat="1" ht="16.5" customHeight="1">
      <c r="A213" s="37"/>
      <c r="B213" s="38"/>
      <c r="C213" s="231" t="s">
        <v>815</v>
      </c>
      <c r="D213" s="231" t="s">
        <v>253</v>
      </c>
      <c r="E213" s="232" t="s">
        <v>1284</v>
      </c>
      <c r="F213" s="233" t="s">
        <v>1285</v>
      </c>
      <c r="G213" s="234" t="s">
        <v>344</v>
      </c>
      <c r="H213" s="235">
        <v>3</v>
      </c>
      <c r="I213" s="236"/>
      <c r="J213" s="237">
        <f>ROUND(I213*H213,2)</f>
        <v>0</v>
      </c>
      <c r="K213" s="238"/>
      <c r="L213" s="239"/>
      <c r="M213" s="240" t="s">
        <v>19</v>
      </c>
      <c r="N213" s="241" t="s">
        <v>43</v>
      </c>
      <c r="O213" s="83"/>
      <c r="P213" s="222">
        <f>O213*H213</f>
        <v>0</v>
      </c>
      <c r="Q213" s="222">
        <v>0.0135</v>
      </c>
      <c r="R213" s="222">
        <f>Q213*H213</f>
        <v>0.040500000000000001</v>
      </c>
      <c r="S213" s="222">
        <v>0</v>
      </c>
      <c r="T213" s="223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24" t="s">
        <v>178</v>
      </c>
      <c r="AT213" s="224" t="s">
        <v>253</v>
      </c>
      <c r="AU213" s="224" t="s">
        <v>81</v>
      </c>
      <c r="AY213" s="16" t="s">
        <v>139</v>
      </c>
      <c r="BE213" s="225">
        <f>IF(N213="základní",J213,0)</f>
        <v>0</v>
      </c>
      <c r="BF213" s="225">
        <f>IF(N213="snížená",J213,0)</f>
        <v>0</v>
      </c>
      <c r="BG213" s="225">
        <f>IF(N213="zákl. přenesená",J213,0)</f>
        <v>0</v>
      </c>
      <c r="BH213" s="225">
        <f>IF(N213="sníž. přenesená",J213,0)</f>
        <v>0</v>
      </c>
      <c r="BI213" s="225">
        <f>IF(N213="nulová",J213,0)</f>
        <v>0</v>
      </c>
      <c r="BJ213" s="16" t="s">
        <v>79</v>
      </c>
      <c r="BK213" s="225">
        <f>ROUND(I213*H213,2)</f>
        <v>0</v>
      </c>
      <c r="BL213" s="16" t="s">
        <v>145</v>
      </c>
      <c r="BM213" s="224" t="s">
        <v>1286</v>
      </c>
    </row>
    <row r="214" s="2" customFormat="1" ht="16.5" customHeight="1">
      <c r="A214" s="37"/>
      <c r="B214" s="38"/>
      <c r="C214" s="231" t="s">
        <v>820</v>
      </c>
      <c r="D214" s="231" t="s">
        <v>253</v>
      </c>
      <c r="E214" s="232" t="s">
        <v>1287</v>
      </c>
      <c r="F214" s="233" t="s">
        <v>1288</v>
      </c>
      <c r="G214" s="234" t="s">
        <v>344</v>
      </c>
      <c r="H214" s="235">
        <v>2</v>
      </c>
      <c r="I214" s="236"/>
      <c r="J214" s="237">
        <f>ROUND(I214*H214,2)</f>
        <v>0</v>
      </c>
      <c r="K214" s="238"/>
      <c r="L214" s="239"/>
      <c r="M214" s="240" t="s">
        <v>19</v>
      </c>
      <c r="N214" s="241" t="s">
        <v>43</v>
      </c>
      <c r="O214" s="83"/>
      <c r="P214" s="222">
        <f>O214*H214</f>
        <v>0</v>
      </c>
      <c r="Q214" s="222">
        <v>0.0112</v>
      </c>
      <c r="R214" s="222">
        <f>Q214*H214</f>
        <v>0.0224</v>
      </c>
      <c r="S214" s="222">
        <v>0</v>
      </c>
      <c r="T214" s="223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24" t="s">
        <v>178</v>
      </c>
      <c r="AT214" s="224" t="s">
        <v>253</v>
      </c>
      <c r="AU214" s="224" t="s">
        <v>81</v>
      </c>
      <c r="AY214" s="16" t="s">
        <v>139</v>
      </c>
      <c r="BE214" s="225">
        <f>IF(N214="základní",J214,0)</f>
        <v>0</v>
      </c>
      <c r="BF214" s="225">
        <f>IF(N214="snížená",J214,0)</f>
        <v>0</v>
      </c>
      <c r="BG214" s="225">
        <f>IF(N214="zákl. přenesená",J214,0)</f>
        <v>0</v>
      </c>
      <c r="BH214" s="225">
        <f>IF(N214="sníž. přenesená",J214,0)</f>
        <v>0</v>
      </c>
      <c r="BI214" s="225">
        <f>IF(N214="nulová",J214,0)</f>
        <v>0</v>
      </c>
      <c r="BJ214" s="16" t="s">
        <v>79</v>
      </c>
      <c r="BK214" s="225">
        <f>ROUND(I214*H214,2)</f>
        <v>0</v>
      </c>
      <c r="BL214" s="16" t="s">
        <v>145</v>
      </c>
      <c r="BM214" s="224" t="s">
        <v>1289</v>
      </c>
    </row>
    <row r="215" s="2" customFormat="1" ht="16.5" customHeight="1">
      <c r="A215" s="37"/>
      <c r="B215" s="38"/>
      <c r="C215" s="231" t="s">
        <v>825</v>
      </c>
      <c r="D215" s="231" t="s">
        <v>253</v>
      </c>
      <c r="E215" s="232" t="s">
        <v>1290</v>
      </c>
      <c r="F215" s="233" t="s">
        <v>1291</v>
      </c>
      <c r="G215" s="234" t="s">
        <v>344</v>
      </c>
      <c r="H215" s="235">
        <v>1</v>
      </c>
      <c r="I215" s="236"/>
      <c r="J215" s="237">
        <f>ROUND(I215*H215,2)</f>
        <v>0</v>
      </c>
      <c r="K215" s="238"/>
      <c r="L215" s="239"/>
      <c r="M215" s="240" t="s">
        <v>19</v>
      </c>
      <c r="N215" s="241" t="s">
        <v>43</v>
      </c>
      <c r="O215" s="83"/>
      <c r="P215" s="222">
        <f>O215*H215</f>
        <v>0</v>
      </c>
      <c r="Q215" s="222">
        <v>0.016500000000000001</v>
      </c>
      <c r="R215" s="222">
        <f>Q215*H215</f>
        <v>0.016500000000000001</v>
      </c>
      <c r="S215" s="222">
        <v>0</v>
      </c>
      <c r="T215" s="223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24" t="s">
        <v>178</v>
      </c>
      <c r="AT215" s="224" t="s">
        <v>253</v>
      </c>
      <c r="AU215" s="224" t="s">
        <v>81</v>
      </c>
      <c r="AY215" s="16" t="s">
        <v>139</v>
      </c>
      <c r="BE215" s="225">
        <f>IF(N215="základní",J215,0)</f>
        <v>0</v>
      </c>
      <c r="BF215" s="225">
        <f>IF(N215="snížená",J215,0)</f>
        <v>0</v>
      </c>
      <c r="BG215" s="225">
        <f>IF(N215="zákl. přenesená",J215,0)</f>
        <v>0</v>
      </c>
      <c r="BH215" s="225">
        <f>IF(N215="sníž. přenesená",J215,0)</f>
        <v>0</v>
      </c>
      <c r="BI215" s="225">
        <f>IF(N215="nulová",J215,0)</f>
        <v>0</v>
      </c>
      <c r="BJ215" s="16" t="s">
        <v>79</v>
      </c>
      <c r="BK215" s="225">
        <f>ROUND(I215*H215,2)</f>
        <v>0</v>
      </c>
      <c r="BL215" s="16" t="s">
        <v>145</v>
      </c>
      <c r="BM215" s="224" t="s">
        <v>1292</v>
      </c>
    </row>
    <row r="216" s="2" customFormat="1" ht="16.5" customHeight="1">
      <c r="A216" s="37"/>
      <c r="B216" s="38"/>
      <c r="C216" s="231" t="s">
        <v>830</v>
      </c>
      <c r="D216" s="231" t="s">
        <v>253</v>
      </c>
      <c r="E216" s="232" t="s">
        <v>1293</v>
      </c>
      <c r="F216" s="233" t="s">
        <v>1294</v>
      </c>
      <c r="G216" s="234" t="s">
        <v>344</v>
      </c>
      <c r="H216" s="235">
        <v>2</v>
      </c>
      <c r="I216" s="236"/>
      <c r="J216" s="237">
        <f>ROUND(I216*H216,2)</f>
        <v>0</v>
      </c>
      <c r="K216" s="238"/>
      <c r="L216" s="239"/>
      <c r="M216" s="240" t="s">
        <v>19</v>
      </c>
      <c r="N216" s="241" t="s">
        <v>43</v>
      </c>
      <c r="O216" s="83"/>
      <c r="P216" s="222">
        <f>O216*H216</f>
        <v>0</v>
      </c>
      <c r="Q216" s="222">
        <v>0.016799999999999999</v>
      </c>
      <c r="R216" s="222">
        <f>Q216*H216</f>
        <v>0.033599999999999998</v>
      </c>
      <c r="S216" s="222">
        <v>0</v>
      </c>
      <c r="T216" s="223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24" t="s">
        <v>178</v>
      </c>
      <c r="AT216" s="224" t="s">
        <v>253</v>
      </c>
      <c r="AU216" s="224" t="s">
        <v>81</v>
      </c>
      <c r="AY216" s="16" t="s">
        <v>139</v>
      </c>
      <c r="BE216" s="225">
        <f>IF(N216="základní",J216,0)</f>
        <v>0</v>
      </c>
      <c r="BF216" s="225">
        <f>IF(N216="snížená",J216,0)</f>
        <v>0</v>
      </c>
      <c r="BG216" s="225">
        <f>IF(N216="zákl. přenesená",J216,0)</f>
        <v>0</v>
      </c>
      <c r="BH216" s="225">
        <f>IF(N216="sníž. přenesená",J216,0)</f>
        <v>0</v>
      </c>
      <c r="BI216" s="225">
        <f>IF(N216="nulová",J216,0)</f>
        <v>0</v>
      </c>
      <c r="BJ216" s="16" t="s">
        <v>79</v>
      </c>
      <c r="BK216" s="225">
        <f>ROUND(I216*H216,2)</f>
        <v>0</v>
      </c>
      <c r="BL216" s="16" t="s">
        <v>145</v>
      </c>
      <c r="BM216" s="224" t="s">
        <v>1295</v>
      </c>
    </row>
    <row r="217" s="2" customFormat="1" ht="16.5" customHeight="1">
      <c r="A217" s="37"/>
      <c r="B217" s="38"/>
      <c r="C217" s="231" t="s">
        <v>836</v>
      </c>
      <c r="D217" s="231" t="s">
        <v>253</v>
      </c>
      <c r="E217" s="232" t="s">
        <v>1296</v>
      </c>
      <c r="F217" s="233" t="s">
        <v>1297</v>
      </c>
      <c r="G217" s="234" t="s">
        <v>344</v>
      </c>
      <c r="H217" s="235">
        <v>1</v>
      </c>
      <c r="I217" s="236"/>
      <c r="J217" s="237">
        <f>ROUND(I217*H217,2)</f>
        <v>0</v>
      </c>
      <c r="K217" s="238"/>
      <c r="L217" s="239"/>
      <c r="M217" s="240" t="s">
        <v>19</v>
      </c>
      <c r="N217" s="241" t="s">
        <v>43</v>
      </c>
      <c r="O217" s="83"/>
      <c r="P217" s="222">
        <f>O217*H217</f>
        <v>0</v>
      </c>
      <c r="Q217" s="222">
        <v>0.01</v>
      </c>
      <c r="R217" s="222">
        <f>Q217*H217</f>
        <v>0.01</v>
      </c>
      <c r="S217" s="222">
        <v>0</v>
      </c>
      <c r="T217" s="223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24" t="s">
        <v>178</v>
      </c>
      <c r="AT217" s="224" t="s">
        <v>253</v>
      </c>
      <c r="AU217" s="224" t="s">
        <v>81</v>
      </c>
      <c r="AY217" s="16" t="s">
        <v>139</v>
      </c>
      <c r="BE217" s="225">
        <f>IF(N217="základní",J217,0)</f>
        <v>0</v>
      </c>
      <c r="BF217" s="225">
        <f>IF(N217="snížená",J217,0)</f>
        <v>0</v>
      </c>
      <c r="BG217" s="225">
        <f>IF(N217="zákl. přenesená",J217,0)</f>
        <v>0</v>
      </c>
      <c r="BH217" s="225">
        <f>IF(N217="sníž. přenesená",J217,0)</f>
        <v>0</v>
      </c>
      <c r="BI217" s="225">
        <f>IF(N217="nulová",J217,0)</f>
        <v>0</v>
      </c>
      <c r="BJ217" s="16" t="s">
        <v>79</v>
      </c>
      <c r="BK217" s="225">
        <f>ROUND(I217*H217,2)</f>
        <v>0</v>
      </c>
      <c r="BL217" s="16" t="s">
        <v>145</v>
      </c>
      <c r="BM217" s="224" t="s">
        <v>1298</v>
      </c>
    </row>
    <row r="218" s="2" customFormat="1" ht="24.15" customHeight="1">
      <c r="A218" s="37"/>
      <c r="B218" s="38"/>
      <c r="C218" s="212" t="s">
        <v>841</v>
      </c>
      <c r="D218" s="212" t="s">
        <v>141</v>
      </c>
      <c r="E218" s="213" t="s">
        <v>1299</v>
      </c>
      <c r="F218" s="214" t="s">
        <v>1300</v>
      </c>
      <c r="G218" s="215" t="s">
        <v>344</v>
      </c>
      <c r="H218" s="216">
        <v>3</v>
      </c>
      <c r="I218" s="217"/>
      <c r="J218" s="218">
        <f>ROUND(I218*H218,2)</f>
        <v>0</v>
      </c>
      <c r="K218" s="219"/>
      <c r="L218" s="43"/>
      <c r="M218" s="220" t="s">
        <v>19</v>
      </c>
      <c r="N218" s="221" t="s">
        <v>43</v>
      </c>
      <c r="O218" s="83"/>
      <c r="P218" s="222">
        <f>O218*H218</f>
        <v>0</v>
      </c>
      <c r="Q218" s="222">
        <v>0.0017099999999999999</v>
      </c>
      <c r="R218" s="222">
        <f>Q218*H218</f>
        <v>0.00513</v>
      </c>
      <c r="S218" s="222">
        <v>0</v>
      </c>
      <c r="T218" s="223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24" t="s">
        <v>145</v>
      </c>
      <c r="AT218" s="224" t="s">
        <v>141</v>
      </c>
      <c r="AU218" s="224" t="s">
        <v>81</v>
      </c>
      <c r="AY218" s="16" t="s">
        <v>139</v>
      </c>
      <c r="BE218" s="225">
        <f>IF(N218="základní",J218,0)</f>
        <v>0</v>
      </c>
      <c r="BF218" s="225">
        <f>IF(N218="snížená",J218,0)</f>
        <v>0</v>
      </c>
      <c r="BG218" s="225">
        <f>IF(N218="zákl. přenesená",J218,0)</f>
        <v>0</v>
      </c>
      <c r="BH218" s="225">
        <f>IF(N218="sníž. přenesená",J218,0)</f>
        <v>0</v>
      </c>
      <c r="BI218" s="225">
        <f>IF(N218="nulová",J218,0)</f>
        <v>0</v>
      </c>
      <c r="BJ218" s="16" t="s">
        <v>79</v>
      </c>
      <c r="BK218" s="225">
        <f>ROUND(I218*H218,2)</f>
        <v>0</v>
      </c>
      <c r="BL218" s="16" t="s">
        <v>145</v>
      </c>
      <c r="BM218" s="224" t="s">
        <v>1301</v>
      </c>
    </row>
    <row r="219" s="2" customFormat="1">
      <c r="A219" s="37"/>
      <c r="B219" s="38"/>
      <c r="C219" s="39"/>
      <c r="D219" s="226" t="s">
        <v>147</v>
      </c>
      <c r="E219" s="39"/>
      <c r="F219" s="227" t="s">
        <v>1302</v>
      </c>
      <c r="G219" s="39"/>
      <c r="H219" s="39"/>
      <c r="I219" s="228"/>
      <c r="J219" s="39"/>
      <c r="K219" s="39"/>
      <c r="L219" s="43"/>
      <c r="M219" s="229"/>
      <c r="N219" s="230"/>
      <c r="O219" s="83"/>
      <c r="P219" s="83"/>
      <c r="Q219" s="83"/>
      <c r="R219" s="83"/>
      <c r="S219" s="83"/>
      <c r="T219" s="84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T219" s="16" t="s">
        <v>147</v>
      </c>
      <c r="AU219" s="16" t="s">
        <v>81</v>
      </c>
    </row>
    <row r="220" s="2" customFormat="1" ht="16.5" customHeight="1">
      <c r="A220" s="37"/>
      <c r="B220" s="38"/>
      <c r="C220" s="231" t="s">
        <v>846</v>
      </c>
      <c r="D220" s="231" t="s">
        <v>253</v>
      </c>
      <c r="E220" s="232" t="s">
        <v>1303</v>
      </c>
      <c r="F220" s="233" t="s">
        <v>1304</v>
      </c>
      <c r="G220" s="234" t="s">
        <v>344</v>
      </c>
      <c r="H220" s="235">
        <v>3</v>
      </c>
      <c r="I220" s="236"/>
      <c r="J220" s="237">
        <f>ROUND(I220*H220,2)</f>
        <v>0</v>
      </c>
      <c r="K220" s="238"/>
      <c r="L220" s="239"/>
      <c r="M220" s="240" t="s">
        <v>19</v>
      </c>
      <c r="N220" s="241" t="s">
        <v>43</v>
      </c>
      <c r="O220" s="83"/>
      <c r="P220" s="222">
        <f>O220*H220</f>
        <v>0</v>
      </c>
      <c r="Q220" s="222">
        <v>0.0178</v>
      </c>
      <c r="R220" s="222">
        <f>Q220*H220</f>
        <v>0.053400000000000003</v>
      </c>
      <c r="S220" s="222">
        <v>0</v>
      </c>
      <c r="T220" s="223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24" t="s">
        <v>178</v>
      </c>
      <c r="AT220" s="224" t="s">
        <v>253</v>
      </c>
      <c r="AU220" s="224" t="s">
        <v>81</v>
      </c>
      <c r="AY220" s="16" t="s">
        <v>139</v>
      </c>
      <c r="BE220" s="225">
        <f>IF(N220="základní",J220,0)</f>
        <v>0</v>
      </c>
      <c r="BF220" s="225">
        <f>IF(N220="snížená",J220,0)</f>
        <v>0</v>
      </c>
      <c r="BG220" s="225">
        <f>IF(N220="zákl. přenesená",J220,0)</f>
        <v>0</v>
      </c>
      <c r="BH220" s="225">
        <f>IF(N220="sníž. přenesená",J220,0)</f>
        <v>0</v>
      </c>
      <c r="BI220" s="225">
        <f>IF(N220="nulová",J220,0)</f>
        <v>0</v>
      </c>
      <c r="BJ220" s="16" t="s">
        <v>79</v>
      </c>
      <c r="BK220" s="225">
        <f>ROUND(I220*H220,2)</f>
        <v>0</v>
      </c>
      <c r="BL220" s="16" t="s">
        <v>145</v>
      </c>
      <c r="BM220" s="224" t="s">
        <v>1305</v>
      </c>
    </row>
    <row r="221" s="2" customFormat="1" ht="24.15" customHeight="1">
      <c r="A221" s="37"/>
      <c r="B221" s="38"/>
      <c r="C221" s="212" t="s">
        <v>851</v>
      </c>
      <c r="D221" s="212" t="s">
        <v>141</v>
      </c>
      <c r="E221" s="213" t="s">
        <v>1306</v>
      </c>
      <c r="F221" s="214" t="s">
        <v>1307</v>
      </c>
      <c r="G221" s="215" t="s">
        <v>323</v>
      </c>
      <c r="H221" s="216">
        <v>10</v>
      </c>
      <c r="I221" s="217"/>
      <c r="J221" s="218">
        <f>ROUND(I221*H221,2)</f>
        <v>0</v>
      </c>
      <c r="K221" s="219"/>
      <c r="L221" s="43"/>
      <c r="M221" s="220" t="s">
        <v>19</v>
      </c>
      <c r="N221" s="221" t="s">
        <v>43</v>
      </c>
      <c r="O221" s="83"/>
      <c r="P221" s="222">
        <f>O221*H221</f>
        <v>0</v>
      </c>
      <c r="Q221" s="222">
        <v>0</v>
      </c>
      <c r="R221" s="222">
        <f>Q221*H221</f>
        <v>0</v>
      </c>
      <c r="S221" s="222">
        <v>0</v>
      </c>
      <c r="T221" s="223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24" t="s">
        <v>145</v>
      </c>
      <c r="AT221" s="224" t="s">
        <v>141</v>
      </c>
      <c r="AU221" s="224" t="s">
        <v>81</v>
      </c>
      <c r="AY221" s="16" t="s">
        <v>139</v>
      </c>
      <c r="BE221" s="225">
        <f>IF(N221="základní",J221,0)</f>
        <v>0</v>
      </c>
      <c r="BF221" s="225">
        <f>IF(N221="snížená",J221,0)</f>
        <v>0</v>
      </c>
      <c r="BG221" s="225">
        <f>IF(N221="zákl. přenesená",J221,0)</f>
        <v>0</v>
      </c>
      <c r="BH221" s="225">
        <f>IF(N221="sníž. přenesená",J221,0)</f>
        <v>0</v>
      </c>
      <c r="BI221" s="225">
        <f>IF(N221="nulová",J221,0)</f>
        <v>0</v>
      </c>
      <c r="BJ221" s="16" t="s">
        <v>79</v>
      </c>
      <c r="BK221" s="225">
        <f>ROUND(I221*H221,2)</f>
        <v>0</v>
      </c>
      <c r="BL221" s="16" t="s">
        <v>145</v>
      </c>
      <c r="BM221" s="224" t="s">
        <v>1308</v>
      </c>
    </row>
    <row r="222" s="2" customFormat="1">
      <c r="A222" s="37"/>
      <c r="B222" s="38"/>
      <c r="C222" s="39"/>
      <c r="D222" s="226" t="s">
        <v>147</v>
      </c>
      <c r="E222" s="39"/>
      <c r="F222" s="227" t="s">
        <v>1309</v>
      </c>
      <c r="G222" s="39"/>
      <c r="H222" s="39"/>
      <c r="I222" s="228"/>
      <c r="J222" s="39"/>
      <c r="K222" s="39"/>
      <c r="L222" s="43"/>
      <c r="M222" s="229"/>
      <c r="N222" s="230"/>
      <c r="O222" s="83"/>
      <c r="P222" s="83"/>
      <c r="Q222" s="83"/>
      <c r="R222" s="83"/>
      <c r="S222" s="83"/>
      <c r="T222" s="84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T222" s="16" t="s">
        <v>147</v>
      </c>
      <c r="AU222" s="16" t="s">
        <v>81</v>
      </c>
    </row>
    <row r="223" s="2" customFormat="1" ht="16.5" customHeight="1">
      <c r="A223" s="37"/>
      <c r="B223" s="38"/>
      <c r="C223" s="231" t="s">
        <v>855</v>
      </c>
      <c r="D223" s="231" t="s">
        <v>253</v>
      </c>
      <c r="E223" s="232" t="s">
        <v>1310</v>
      </c>
      <c r="F223" s="233" t="s">
        <v>1311</v>
      </c>
      <c r="G223" s="234" t="s">
        <v>323</v>
      </c>
      <c r="H223" s="235">
        <v>10.15</v>
      </c>
      <c r="I223" s="236"/>
      <c r="J223" s="237">
        <f>ROUND(I223*H223,2)</f>
        <v>0</v>
      </c>
      <c r="K223" s="238"/>
      <c r="L223" s="239"/>
      <c r="M223" s="240" t="s">
        <v>19</v>
      </c>
      <c r="N223" s="241" t="s">
        <v>43</v>
      </c>
      <c r="O223" s="83"/>
      <c r="P223" s="222">
        <f>O223*H223</f>
        <v>0</v>
      </c>
      <c r="Q223" s="222">
        <v>0.00027</v>
      </c>
      <c r="R223" s="222">
        <f>Q223*H223</f>
        <v>0.0027405000000000003</v>
      </c>
      <c r="S223" s="222">
        <v>0</v>
      </c>
      <c r="T223" s="223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24" t="s">
        <v>178</v>
      </c>
      <c r="AT223" s="224" t="s">
        <v>253</v>
      </c>
      <c r="AU223" s="224" t="s">
        <v>81</v>
      </c>
      <c r="AY223" s="16" t="s">
        <v>139</v>
      </c>
      <c r="BE223" s="225">
        <f>IF(N223="základní",J223,0)</f>
        <v>0</v>
      </c>
      <c r="BF223" s="225">
        <f>IF(N223="snížená",J223,0)</f>
        <v>0</v>
      </c>
      <c r="BG223" s="225">
        <f>IF(N223="zákl. přenesená",J223,0)</f>
        <v>0</v>
      </c>
      <c r="BH223" s="225">
        <f>IF(N223="sníž. přenesená",J223,0)</f>
        <v>0</v>
      </c>
      <c r="BI223" s="225">
        <f>IF(N223="nulová",J223,0)</f>
        <v>0</v>
      </c>
      <c r="BJ223" s="16" t="s">
        <v>79</v>
      </c>
      <c r="BK223" s="225">
        <f>ROUND(I223*H223,2)</f>
        <v>0</v>
      </c>
      <c r="BL223" s="16" t="s">
        <v>145</v>
      </c>
      <c r="BM223" s="224" t="s">
        <v>1312</v>
      </c>
    </row>
    <row r="224" s="2" customFormat="1" ht="24.15" customHeight="1">
      <c r="A224" s="37"/>
      <c r="B224" s="38"/>
      <c r="C224" s="212" t="s">
        <v>860</v>
      </c>
      <c r="D224" s="212" t="s">
        <v>141</v>
      </c>
      <c r="E224" s="213" t="s">
        <v>1313</v>
      </c>
      <c r="F224" s="214" t="s">
        <v>1314</v>
      </c>
      <c r="G224" s="215" t="s">
        <v>344</v>
      </c>
      <c r="H224" s="216">
        <v>4</v>
      </c>
      <c r="I224" s="217"/>
      <c r="J224" s="218">
        <f>ROUND(I224*H224,2)</f>
        <v>0</v>
      </c>
      <c r="K224" s="219"/>
      <c r="L224" s="43"/>
      <c r="M224" s="220" t="s">
        <v>19</v>
      </c>
      <c r="N224" s="221" t="s">
        <v>43</v>
      </c>
      <c r="O224" s="83"/>
      <c r="P224" s="222">
        <f>O224*H224</f>
        <v>0</v>
      </c>
      <c r="Q224" s="222">
        <v>0</v>
      </c>
      <c r="R224" s="222">
        <f>Q224*H224</f>
        <v>0</v>
      </c>
      <c r="S224" s="222">
        <v>0</v>
      </c>
      <c r="T224" s="223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24" t="s">
        <v>145</v>
      </c>
      <c r="AT224" s="224" t="s">
        <v>141</v>
      </c>
      <c r="AU224" s="224" t="s">
        <v>81</v>
      </c>
      <c r="AY224" s="16" t="s">
        <v>139</v>
      </c>
      <c r="BE224" s="225">
        <f>IF(N224="základní",J224,0)</f>
        <v>0</v>
      </c>
      <c r="BF224" s="225">
        <f>IF(N224="snížená",J224,0)</f>
        <v>0</v>
      </c>
      <c r="BG224" s="225">
        <f>IF(N224="zákl. přenesená",J224,0)</f>
        <v>0</v>
      </c>
      <c r="BH224" s="225">
        <f>IF(N224="sníž. přenesená",J224,0)</f>
        <v>0</v>
      </c>
      <c r="BI224" s="225">
        <f>IF(N224="nulová",J224,0)</f>
        <v>0</v>
      </c>
      <c r="BJ224" s="16" t="s">
        <v>79</v>
      </c>
      <c r="BK224" s="225">
        <f>ROUND(I224*H224,2)</f>
        <v>0</v>
      </c>
      <c r="BL224" s="16" t="s">
        <v>145</v>
      </c>
      <c r="BM224" s="224" t="s">
        <v>1315</v>
      </c>
    </row>
    <row r="225" s="2" customFormat="1">
      <c r="A225" s="37"/>
      <c r="B225" s="38"/>
      <c r="C225" s="39"/>
      <c r="D225" s="226" t="s">
        <v>147</v>
      </c>
      <c r="E225" s="39"/>
      <c r="F225" s="227" t="s">
        <v>1316</v>
      </c>
      <c r="G225" s="39"/>
      <c r="H225" s="39"/>
      <c r="I225" s="228"/>
      <c r="J225" s="39"/>
      <c r="K225" s="39"/>
      <c r="L225" s="43"/>
      <c r="M225" s="229"/>
      <c r="N225" s="230"/>
      <c r="O225" s="83"/>
      <c r="P225" s="83"/>
      <c r="Q225" s="83"/>
      <c r="R225" s="83"/>
      <c r="S225" s="83"/>
      <c r="T225" s="84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T225" s="16" t="s">
        <v>147</v>
      </c>
      <c r="AU225" s="16" t="s">
        <v>81</v>
      </c>
    </row>
    <row r="226" s="2" customFormat="1" ht="16.5" customHeight="1">
      <c r="A226" s="37"/>
      <c r="B226" s="38"/>
      <c r="C226" s="231" t="s">
        <v>864</v>
      </c>
      <c r="D226" s="231" t="s">
        <v>253</v>
      </c>
      <c r="E226" s="232" t="s">
        <v>1317</v>
      </c>
      <c r="F226" s="233" t="s">
        <v>1318</v>
      </c>
      <c r="G226" s="234" t="s">
        <v>344</v>
      </c>
      <c r="H226" s="235">
        <v>4</v>
      </c>
      <c r="I226" s="236"/>
      <c r="J226" s="237">
        <f>ROUND(I226*H226,2)</f>
        <v>0</v>
      </c>
      <c r="K226" s="238"/>
      <c r="L226" s="239"/>
      <c r="M226" s="240" t="s">
        <v>19</v>
      </c>
      <c r="N226" s="241" t="s">
        <v>43</v>
      </c>
      <c r="O226" s="83"/>
      <c r="P226" s="222">
        <f>O226*H226</f>
        <v>0</v>
      </c>
      <c r="Q226" s="222">
        <v>0.00042999999999999999</v>
      </c>
      <c r="R226" s="222">
        <f>Q226*H226</f>
        <v>0.00172</v>
      </c>
      <c r="S226" s="222">
        <v>0</v>
      </c>
      <c r="T226" s="223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24" t="s">
        <v>178</v>
      </c>
      <c r="AT226" s="224" t="s">
        <v>253</v>
      </c>
      <c r="AU226" s="224" t="s">
        <v>81</v>
      </c>
      <c r="AY226" s="16" t="s">
        <v>139</v>
      </c>
      <c r="BE226" s="225">
        <f>IF(N226="základní",J226,0)</f>
        <v>0</v>
      </c>
      <c r="BF226" s="225">
        <f>IF(N226="snížená",J226,0)</f>
        <v>0</v>
      </c>
      <c r="BG226" s="225">
        <f>IF(N226="zákl. přenesená",J226,0)</f>
        <v>0</v>
      </c>
      <c r="BH226" s="225">
        <f>IF(N226="sníž. přenesená",J226,0)</f>
        <v>0</v>
      </c>
      <c r="BI226" s="225">
        <f>IF(N226="nulová",J226,0)</f>
        <v>0</v>
      </c>
      <c r="BJ226" s="16" t="s">
        <v>79</v>
      </c>
      <c r="BK226" s="225">
        <f>ROUND(I226*H226,2)</f>
        <v>0</v>
      </c>
      <c r="BL226" s="16" t="s">
        <v>145</v>
      </c>
      <c r="BM226" s="224" t="s">
        <v>1319</v>
      </c>
    </row>
    <row r="227" s="2" customFormat="1" ht="24.15" customHeight="1">
      <c r="A227" s="37"/>
      <c r="B227" s="38"/>
      <c r="C227" s="212" t="s">
        <v>869</v>
      </c>
      <c r="D227" s="212" t="s">
        <v>141</v>
      </c>
      <c r="E227" s="213" t="s">
        <v>1320</v>
      </c>
      <c r="F227" s="214" t="s">
        <v>1321</v>
      </c>
      <c r="G227" s="215" t="s">
        <v>344</v>
      </c>
      <c r="H227" s="216">
        <v>2</v>
      </c>
      <c r="I227" s="217"/>
      <c r="J227" s="218">
        <f>ROUND(I227*H227,2)</f>
        <v>0</v>
      </c>
      <c r="K227" s="219"/>
      <c r="L227" s="43"/>
      <c r="M227" s="220" t="s">
        <v>19</v>
      </c>
      <c r="N227" s="221" t="s">
        <v>43</v>
      </c>
      <c r="O227" s="83"/>
      <c r="P227" s="222">
        <f>O227*H227</f>
        <v>0</v>
      </c>
      <c r="Q227" s="222">
        <v>0.0016199999999999999</v>
      </c>
      <c r="R227" s="222">
        <f>Q227*H227</f>
        <v>0.0032399999999999998</v>
      </c>
      <c r="S227" s="222">
        <v>0</v>
      </c>
      <c r="T227" s="223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24" t="s">
        <v>145</v>
      </c>
      <c r="AT227" s="224" t="s">
        <v>141</v>
      </c>
      <c r="AU227" s="224" t="s">
        <v>81</v>
      </c>
      <c r="AY227" s="16" t="s">
        <v>139</v>
      </c>
      <c r="BE227" s="225">
        <f>IF(N227="základní",J227,0)</f>
        <v>0</v>
      </c>
      <c r="BF227" s="225">
        <f>IF(N227="snížená",J227,0)</f>
        <v>0</v>
      </c>
      <c r="BG227" s="225">
        <f>IF(N227="zákl. přenesená",J227,0)</f>
        <v>0</v>
      </c>
      <c r="BH227" s="225">
        <f>IF(N227="sníž. přenesená",J227,0)</f>
        <v>0</v>
      </c>
      <c r="BI227" s="225">
        <f>IF(N227="nulová",J227,0)</f>
        <v>0</v>
      </c>
      <c r="BJ227" s="16" t="s">
        <v>79</v>
      </c>
      <c r="BK227" s="225">
        <f>ROUND(I227*H227,2)</f>
        <v>0</v>
      </c>
      <c r="BL227" s="16" t="s">
        <v>145</v>
      </c>
      <c r="BM227" s="224" t="s">
        <v>1322</v>
      </c>
    </row>
    <row r="228" s="2" customFormat="1">
      <c r="A228" s="37"/>
      <c r="B228" s="38"/>
      <c r="C228" s="39"/>
      <c r="D228" s="226" t="s">
        <v>147</v>
      </c>
      <c r="E228" s="39"/>
      <c r="F228" s="227" t="s">
        <v>1323</v>
      </c>
      <c r="G228" s="39"/>
      <c r="H228" s="39"/>
      <c r="I228" s="228"/>
      <c r="J228" s="39"/>
      <c r="K228" s="39"/>
      <c r="L228" s="43"/>
      <c r="M228" s="229"/>
      <c r="N228" s="230"/>
      <c r="O228" s="83"/>
      <c r="P228" s="83"/>
      <c r="Q228" s="83"/>
      <c r="R228" s="83"/>
      <c r="S228" s="83"/>
      <c r="T228" s="84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T228" s="16" t="s">
        <v>147</v>
      </c>
      <c r="AU228" s="16" t="s">
        <v>81</v>
      </c>
    </row>
    <row r="229" s="2" customFormat="1" ht="16.5" customHeight="1">
      <c r="A229" s="37"/>
      <c r="B229" s="38"/>
      <c r="C229" s="231" t="s">
        <v>873</v>
      </c>
      <c r="D229" s="231" t="s">
        <v>253</v>
      </c>
      <c r="E229" s="232" t="s">
        <v>1324</v>
      </c>
      <c r="F229" s="233" t="s">
        <v>1325</v>
      </c>
      <c r="G229" s="234" t="s">
        <v>344</v>
      </c>
      <c r="H229" s="235">
        <v>2</v>
      </c>
      <c r="I229" s="236"/>
      <c r="J229" s="237">
        <f>ROUND(I229*H229,2)</f>
        <v>0</v>
      </c>
      <c r="K229" s="238"/>
      <c r="L229" s="239"/>
      <c r="M229" s="240" t="s">
        <v>19</v>
      </c>
      <c r="N229" s="241" t="s">
        <v>43</v>
      </c>
      <c r="O229" s="83"/>
      <c r="P229" s="222">
        <f>O229*H229</f>
        <v>0</v>
      </c>
      <c r="Q229" s="222">
        <v>0.017999999999999999</v>
      </c>
      <c r="R229" s="222">
        <f>Q229*H229</f>
        <v>0.035999999999999997</v>
      </c>
      <c r="S229" s="222">
        <v>0</v>
      </c>
      <c r="T229" s="223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224" t="s">
        <v>178</v>
      </c>
      <c r="AT229" s="224" t="s">
        <v>253</v>
      </c>
      <c r="AU229" s="224" t="s">
        <v>81</v>
      </c>
      <c r="AY229" s="16" t="s">
        <v>139</v>
      </c>
      <c r="BE229" s="225">
        <f>IF(N229="základní",J229,0)</f>
        <v>0</v>
      </c>
      <c r="BF229" s="225">
        <f>IF(N229="snížená",J229,0)</f>
        <v>0</v>
      </c>
      <c r="BG229" s="225">
        <f>IF(N229="zákl. přenesená",J229,0)</f>
        <v>0</v>
      </c>
      <c r="BH229" s="225">
        <f>IF(N229="sníž. přenesená",J229,0)</f>
        <v>0</v>
      </c>
      <c r="BI229" s="225">
        <f>IF(N229="nulová",J229,0)</f>
        <v>0</v>
      </c>
      <c r="BJ229" s="16" t="s">
        <v>79</v>
      </c>
      <c r="BK229" s="225">
        <f>ROUND(I229*H229,2)</f>
        <v>0</v>
      </c>
      <c r="BL229" s="16" t="s">
        <v>145</v>
      </c>
      <c r="BM229" s="224" t="s">
        <v>1326</v>
      </c>
    </row>
    <row r="230" s="2" customFormat="1" ht="16.5" customHeight="1">
      <c r="A230" s="37"/>
      <c r="B230" s="38"/>
      <c r="C230" s="231" t="s">
        <v>877</v>
      </c>
      <c r="D230" s="231" t="s">
        <v>253</v>
      </c>
      <c r="E230" s="232" t="s">
        <v>1327</v>
      </c>
      <c r="F230" s="233" t="s">
        <v>1328</v>
      </c>
      <c r="G230" s="234" t="s">
        <v>344</v>
      </c>
      <c r="H230" s="235">
        <v>2</v>
      </c>
      <c r="I230" s="236"/>
      <c r="J230" s="237">
        <f>ROUND(I230*H230,2)</f>
        <v>0</v>
      </c>
      <c r="K230" s="238"/>
      <c r="L230" s="239"/>
      <c r="M230" s="240" t="s">
        <v>19</v>
      </c>
      <c r="N230" s="241" t="s">
        <v>43</v>
      </c>
      <c r="O230" s="83"/>
      <c r="P230" s="222">
        <f>O230*H230</f>
        <v>0</v>
      </c>
      <c r="Q230" s="222">
        <v>0.0060000000000000001</v>
      </c>
      <c r="R230" s="222">
        <f>Q230*H230</f>
        <v>0.012</v>
      </c>
      <c r="S230" s="222">
        <v>0</v>
      </c>
      <c r="T230" s="223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24" t="s">
        <v>178</v>
      </c>
      <c r="AT230" s="224" t="s">
        <v>253</v>
      </c>
      <c r="AU230" s="224" t="s">
        <v>81</v>
      </c>
      <c r="AY230" s="16" t="s">
        <v>139</v>
      </c>
      <c r="BE230" s="225">
        <f>IF(N230="základní",J230,0)</f>
        <v>0</v>
      </c>
      <c r="BF230" s="225">
        <f>IF(N230="snížená",J230,0)</f>
        <v>0</v>
      </c>
      <c r="BG230" s="225">
        <f>IF(N230="zákl. přenesená",J230,0)</f>
        <v>0</v>
      </c>
      <c r="BH230" s="225">
        <f>IF(N230="sníž. přenesená",J230,0)</f>
        <v>0</v>
      </c>
      <c r="BI230" s="225">
        <f>IF(N230="nulová",J230,0)</f>
        <v>0</v>
      </c>
      <c r="BJ230" s="16" t="s">
        <v>79</v>
      </c>
      <c r="BK230" s="225">
        <f>ROUND(I230*H230,2)</f>
        <v>0</v>
      </c>
      <c r="BL230" s="16" t="s">
        <v>145</v>
      </c>
      <c r="BM230" s="224" t="s">
        <v>1329</v>
      </c>
    </row>
    <row r="231" s="2" customFormat="1" ht="16.5" customHeight="1">
      <c r="A231" s="37"/>
      <c r="B231" s="38"/>
      <c r="C231" s="212" t="s">
        <v>882</v>
      </c>
      <c r="D231" s="212" t="s">
        <v>141</v>
      </c>
      <c r="E231" s="213" t="s">
        <v>1330</v>
      </c>
      <c r="F231" s="214" t="s">
        <v>1331</v>
      </c>
      <c r="G231" s="215" t="s">
        <v>344</v>
      </c>
      <c r="H231" s="216">
        <v>1</v>
      </c>
      <c r="I231" s="217"/>
      <c r="J231" s="218">
        <f>ROUND(I231*H231,2)</f>
        <v>0</v>
      </c>
      <c r="K231" s="219"/>
      <c r="L231" s="43"/>
      <c r="M231" s="220" t="s">
        <v>19</v>
      </c>
      <c r="N231" s="221" t="s">
        <v>43</v>
      </c>
      <c r="O231" s="83"/>
      <c r="P231" s="222">
        <f>O231*H231</f>
        <v>0</v>
      </c>
      <c r="Q231" s="222">
        <v>0.0013600000000000001</v>
      </c>
      <c r="R231" s="222">
        <f>Q231*H231</f>
        <v>0.0013600000000000001</v>
      </c>
      <c r="S231" s="222">
        <v>0</v>
      </c>
      <c r="T231" s="223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24" t="s">
        <v>145</v>
      </c>
      <c r="AT231" s="224" t="s">
        <v>141</v>
      </c>
      <c r="AU231" s="224" t="s">
        <v>81</v>
      </c>
      <c r="AY231" s="16" t="s">
        <v>139</v>
      </c>
      <c r="BE231" s="225">
        <f>IF(N231="základní",J231,0)</f>
        <v>0</v>
      </c>
      <c r="BF231" s="225">
        <f>IF(N231="snížená",J231,0)</f>
        <v>0</v>
      </c>
      <c r="BG231" s="225">
        <f>IF(N231="zákl. přenesená",J231,0)</f>
        <v>0</v>
      </c>
      <c r="BH231" s="225">
        <f>IF(N231="sníž. přenesená",J231,0)</f>
        <v>0</v>
      </c>
      <c r="BI231" s="225">
        <f>IF(N231="nulová",J231,0)</f>
        <v>0</v>
      </c>
      <c r="BJ231" s="16" t="s">
        <v>79</v>
      </c>
      <c r="BK231" s="225">
        <f>ROUND(I231*H231,2)</f>
        <v>0</v>
      </c>
      <c r="BL231" s="16" t="s">
        <v>145</v>
      </c>
      <c r="BM231" s="224" t="s">
        <v>1332</v>
      </c>
    </row>
    <row r="232" s="2" customFormat="1">
      <c r="A232" s="37"/>
      <c r="B232" s="38"/>
      <c r="C232" s="39"/>
      <c r="D232" s="226" t="s">
        <v>147</v>
      </c>
      <c r="E232" s="39"/>
      <c r="F232" s="227" t="s">
        <v>1333</v>
      </c>
      <c r="G232" s="39"/>
      <c r="H232" s="39"/>
      <c r="I232" s="228"/>
      <c r="J232" s="39"/>
      <c r="K232" s="39"/>
      <c r="L232" s="43"/>
      <c r="M232" s="229"/>
      <c r="N232" s="230"/>
      <c r="O232" s="83"/>
      <c r="P232" s="83"/>
      <c r="Q232" s="83"/>
      <c r="R232" s="83"/>
      <c r="S232" s="83"/>
      <c r="T232" s="84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T232" s="16" t="s">
        <v>147</v>
      </c>
      <c r="AU232" s="16" t="s">
        <v>81</v>
      </c>
    </row>
    <row r="233" s="2" customFormat="1" ht="16.5" customHeight="1">
      <c r="A233" s="37"/>
      <c r="B233" s="38"/>
      <c r="C233" s="231" t="s">
        <v>886</v>
      </c>
      <c r="D233" s="231" t="s">
        <v>253</v>
      </c>
      <c r="E233" s="232" t="s">
        <v>1334</v>
      </c>
      <c r="F233" s="233" t="s">
        <v>1335</v>
      </c>
      <c r="G233" s="234" t="s">
        <v>344</v>
      </c>
      <c r="H233" s="235">
        <v>1</v>
      </c>
      <c r="I233" s="236"/>
      <c r="J233" s="237">
        <f>ROUND(I233*H233,2)</f>
        <v>0</v>
      </c>
      <c r="K233" s="238"/>
      <c r="L233" s="239"/>
      <c r="M233" s="240" t="s">
        <v>19</v>
      </c>
      <c r="N233" s="241" t="s">
        <v>43</v>
      </c>
      <c r="O233" s="83"/>
      <c r="P233" s="222">
        <f>O233*H233</f>
        <v>0</v>
      </c>
      <c r="Q233" s="222">
        <v>0.048000000000000001</v>
      </c>
      <c r="R233" s="222">
        <f>Q233*H233</f>
        <v>0.048000000000000001</v>
      </c>
      <c r="S233" s="222">
        <v>0</v>
      </c>
      <c r="T233" s="223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24" t="s">
        <v>178</v>
      </c>
      <c r="AT233" s="224" t="s">
        <v>253</v>
      </c>
      <c r="AU233" s="224" t="s">
        <v>81</v>
      </c>
      <c r="AY233" s="16" t="s">
        <v>139</v>
      </c>
      <c r="BE233" s="225">
        <f>IF(N233="základní",J233,0)</f>
        <v>0</v>
      </c>
      <c r="BF233" s="225">
        <f>IF(N233="snížená",J233,0)</f>
        <v>0</v>
      </c>
      <c r="BG233" s="225">
        <f>IF(N233="zákl. přenesená",J233,0)</f>
        <v>0</v>
      </c>
      <c r="BH233" s="225">
        <f>IF(N233="sníž. přenesená",J233,0)</f>
        <v>0</v>
      </c>
      <c r="BI233" s="225">
        <f>IF(N233="nulová",J233,0)</f>
        <v>0</v>
      </c>
      <c r="BJ233" s="16" t="s">
        <v>79</v>
      </c>
      <c r="BK233" s="225">
        <f>ROUND(I233*H233,2)</f>
        <v>0</v>
      </c>
      <c r="BL233" s="16" t="s">
        <v>145</v>
      </c>
      <c r="BM233" s="224" t="s">
        <v>1336</v>
      </c>
    </row>
    <row r="234" s="2" customFormat="1" ht="16.5" customHeight="1">
      <c r="A234" s="37"/>
      <c r="B234" s="38"/>
      <c r="C234" s="231" t="s">
        <v>891</v>
      </c>
      <c r="D234" s="231" t="s">
        <v>253</v>
      </c>
      <c r="E234" s="232" t="s">
        <v>1337</v>
      </c>
      <c r="F234" s="233" t="s">
        <v>1338</v>
      </c>
      <c r="G234" s="234" t="s">
        <v>344</v>
      </c>
      <c r="H234" s="235">
        <v>2</v>
      </c>
      <c r="I234" s="236"/>
      <c r="J234" s="237">
        <f>ROUND(I234*H234,2)</f>
        <v>0</v>
      </c>
      <c r="K234" s="238"/>
      <c r="L234" s="239"/>
      <c r="M234" s="240" t="s">
        <v>19</v>
      </c>
      <c r="N234" s="241" t="s">
        <v>43</v>
      </c>
      <c r="O234" s="83"/>
      <c r="P234" s="222">
        <f>O234*H234</f>
        <v>0</v>
      </c>
      <c r="Q234" s="222">
        <v>0.0015</v>
      </c>
      <c r="R234" s="222">
        <f>Q234*H234</f>
        <v>0.0030000000000000001</v>
      </c>
      <c r="S234" s="222">
        <v>0</v>
      </c>
      <c r="T234" s="223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24" t="s">
        <v>178</v>
      </c>
      <c r="AT234" s="224" t="s">
        <v>253</v>
      </c>
      <c r="AU234" s="224" t="s">
        <v>81</v>
      </c>
      <c r="AY234" s="16" t="s">
        <v>139</v>
      </c>
      <c r="BE234" s="225">
        <f>IF(N234="základní",J234,0)</f>
        <v>0</v>
      </c>
      <c r="BF234" s="225">
        <f>IF(N234="snížená",J234,0)</f>
        <v>0</v>
      </c>
      <c r="BG234" s="225">
        <f>IF(N234="zákl. přenesená",J234,0)</f>
        <v>0</v>
      </c>
      <c r="BH234" s="225">
        <f>IF(N234="sníž. přenesená",J234,0)</f>
        <v>0</v>
      </c>
      <c r="BI234" s="225">
        <f>IF(N234="nulová",J234,0)</f>
        <v>0</v>
      </c>
      <c r="BJ234" s="16" t="s">
        <v>79</v>
      </c>
      <c r="BK234" s="225">
        <f>ROUND(I234*H234,2)</f>
        <v>0</v>
      </c>
      <c r="BL234" s="16" t="s">
        <v>145</v>
      </c>
      <c r="BM234" s="224" t="s">
        <v>1339</v>
      </c>
    </row>
    <row r="235" s="2" customFormat="1" ht="24.15" customHeight="1">
      <c r="A235" s="37"/>
      <c r="B235" s="38"/>
      <c r="C235" s="212" t="s">
        <v>895</v>
      </c>
      <c r="D235" s="212" t="s">
        <v>141</v>
      </c>
      <c r="E235" s="213" t="s">
        <v>1340</v>
      </c>
      <c r="F235" s="214" t="s">
        <v>1341</v>
      </c>
      <c r="G235" s="215" t="s">
        <v>344</v>
      </c>
      <c r="H235" s="216">
        <v>1</v>
      </c>
      <c r="I235" s="217"/>
      <c r="J235" s="218">
        <f>ROUND(I235*H235,2)</f>
        <v>0</v>
      </c>
      <c r="K235" s="219"/>
      <c r="L235" s="43"/>
      <c r="M235" s="220" t="s">
        <v>19</v>
      </c>
      <c r="N235" s="221" t="s">
        <v>43</v>
      </c>
      <c r="O235" s="83"/>
      <c r="P235" s="222">
        <f>O235*H235</f>
        <v>0</v>
      </c>
      <c r="Q235" s="222">
        <v>0</v>
      </c>
      <c r="R235" s="222">
        <f>Q235*H235</f>
        <v>0</v>
      </c>
      <c r="S235" s="222">
        <v>0</v>
      </c>
      <c r="T235" s="223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24" t="s">
        <v>145</v>
      </c>
      <c r="AT235" s="224" t="s">
        <v>141</v>
      </c>
      <c r="AU235" s="224" t="s">
        <v>81</v>
      </c>
      <c r="AY235" s="16" t="s">
        <v>139</v>
      </c>
      <c r="BE235" s="225">
        <f>IF(N235="základní",J235,0)</f>
        <v>0</v>
      </c>
      <c r="BF235" s="225">
        <f>IF(N235="snížená",J235,0)</f>
        <v>0</v>
      </c>
      <c r="BG235" s="225">
        <f>IF(N235="zákl. přenesená",J235,0)</f>
        <v>0</v>
      </c>
      <c r="BH235" s="225">
        <f>IF(N235="sníž. přenesená",J235,0)</f>
        <v>0</v>
      </c>
      <c r="BI235" s="225">
        <f>IF(N235="nulová",J235,0)</f>
        <v>0</v>
      </c>
      <c r="BJ235" s="16" t="s">
        <v>79</v>
      </c>
      <c r="BK235" s="225">
        <f>ROUND(I235*H235,2)</f>
        <v>0</v>
      </c>
      <c r="BL235" s="16" t="s">
        <v>145</v>
      </c>
      <c r="BM235" s="224" t="s">
        <v>1342</v>
      </c>
    </row>
    <row r="236" s="2" customFormat="1">
      <c r="A236" s="37"/>
      <c r="B236" s="38"/>
      <c r="C236" s="39"/>
      <c r="D236" s="226" t="s">
        <v>147</v>
      </c>
      <c r="E236" s="39"/>
      <c r="F236" s="227" t="s">
        <v>1343</v>
      </c>
      <c r="G236" s="39"/>
      <c r="H236" s="39"/>
      <c r="I236" s="228"/>
      <c r="J236" s="39"/>
      <c r="K236" s="39"/>
      <c r="L236" s="43"/>
      <c r="M236" s="229"/>
      <c r="N236" s="230"/>
      <c r="O236" s="83"/>
      <c r="P236" s="83"/>
      <c r="Q236" s="83"/>
      <c r="R236" s="83"/>
      <c r="S236" s="83"/>
      <c r="T236" s="84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T236" s="16" t="s">
        <v>147</v>
      </c>
      <c r="AU236" s="16" t="s">
        <v>81</v>
      </c>
    </row>
    <row r="237" s="2" customFormat="1" ht="16.5" customHeight="1">
      <c r="A237" s="37"/>
      <c r="B237" s="38"/>
      <c r="C237" s="231" t="s">
        <v>900</v>
      </c>
      <c r="D237" s="231" t="s">
        <v>253</v>
      </c>
      <c r="E237" s="232" t="s">
        <v>1344</v>
      </c>
      <c r="F237" s="233" t="s">
        <v>1345</v>
      </c>
      <c r="G237" s="234" t="s">
        <v>344</v>
      </c>
      <c r="H237" s="235">
        <v>1</v>
      </c>
      <c r="I237" s="236"/>
      <c r="J237" s="237">
        <f>ROUND(I237*H237,2)</f>
        <v>0</v>
      </c>
      <c r="K237" s="238"/>
      <c r="L237" s="239"/>
      <c r="M237" s="240" t="s">
        <v>19</v>
      </c>
      <c r="N237" s="241" t="s">
        <v>43</v>
      </c>
      <c r="O237" s="83"/>
      <c r="P237" s="222">
        <f>O237*H237</f>
        <v>0</v>
      </c>
      <c r="Q237" s="222">
        <v>0.0044000000000000003</v>
      </c>
      <c r="R237" s="222">
        <f>Q237*H237</f>
        <v>0.0044000000000000003</v>
      </c>
      <c r="S237" s="222">
        <v>0</v>
      </c>
      <c r="T237" s="223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24" t="s">
        <v>178</v>
      </c>
      <c r="AT237" s="224" t="s">
        <v>253</v>
      </c>
      <c r="AU237" s="224" t="s">
        <v>81</v>
      </c>
      <c r="AY237" s="16" t="s">
        <v>139</v>
      </c>
      <c r="BE237" s="225">
        <f>IF(N237="základní",J237,0)</f>
        <v>0</v>
      </c>
      <c r="BF237" s="225">
        <f>IF(N237="snížená",J237,0)</f>
        <v>0</v>
      </c>
      <c r="BG237" s="225">
        <f>IF(N237="zákl. přenesená",J237,0)</f>
        <v>0</v>
      </c>
      <c r="BH237" s="225">
        <f>IF(N237="sníž. přenesená",J237,0)</f>
        <v>0</v>
      </c>
      <c r="BI237" s="225">
        <f>IF(N237="nulová",J237,0)</f>
        <v>0</v>
      </c>
      <c r="BJ237" s="16" t="s">
        <v>79</v>
      </c>
      <c r="BK237" s="225">
        <f>ROUND(I237*H237,2)</f>
        <v>0</v>
      </c>
      <c r="BL237" s="16" t="s">
        <v>145</v>
      </c>
      <c r="BM237" s="224" t="s">
        <v>1346</v>
      </c>
    </row>
    <row r="238" s="2" customFormat="1" ht="24.15" customHeight="1">
      <c r="A238" s="37"/>
      <c r="B238" s="38"/>
      <c r="C238" s="231" t="s">
        <v>905</v>
      </c>
      <c r="D238" s="231" t="s">
        <v>253</v>
      </c>
      <c r="E238" s="232" t="s">
        <v>1347</v>
      </c>
      <c r="F238" s="233" t="s">
        <v>1348</v>
      </c>
      <c r="G238" s="234" t="s">
        <v>344</v>
      </c>
      <c r="H238" s="235">
        <v>1</v>
      </c>
      <c r="I238" s="236"/>
      <c r="J238" s="237">
        <f>ROUND(I238*H238,2)</f>
        <v>0</v>
      </c>
      <c r="K238" s="238"/>
      <c r="L238" s="239"/>
      <c r="M238" s="240" t="s">
        <v>19</v>
      </c>
      <c r="N238" s="241" t="s">
        <v>43</v>
      </c>
      <c r="O238" s="83"/>
      <c r="P238" s="222">
        <f>O238*H238</f>
        <v>0</v>
      </c>
      <c r="Q238" s="222">
        <v>0.0044099999999999999</v>
      </c>
      <c r="R238" s="222">
        <f>Q238*H238</f>
        <v>0.0044099999999999999</v>
      </c>
      <c r="S238" s="222">
        <v>0</v>
      </c>
      <c r="T238" s="223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24" t="s">
        <v>178</v>
      </c>
      <c r="AT238" s="224" t="s">
        <v>253</v>
      </c>
      <c r="AU238" s="224" t="s">
        <v>81</v>
      </c>
      <c r="AY238" s="16" t="s">
        <v>139</v>
      </c>
      <c r="BE238" s="225">
        <f>IF(N238="základní",J238,0)</f>
        <v>0</v>
      </c>
      <c r="BF238" s="225">
        <f>IF(N238="snížená",J238,0)</f>
        <v>0</v>
      </c>
      <c r="BG238" s="225">
        <f>IF(N238="zákl. přenesená",J238,0)</f>
        <v>0</v>
      </c>
      <c r="BH238" s="225">
        <f>IF(N238="sníž. přenesená",J238,0)</f>
        <v>0</v>
      </c>
      <c r="BI238" s="225">
        <f>IF(N238="nulová",J238,0)</f>
        <v>0</v>
      </c>
      <c r="BJ238" s="16" t="s">
        <v>79</v>
      </c>
      <c r="BK238" s="225">
        <f>ROUND(I238*H238,2)</f>
        <v>0</v>
      </c>
      <c r="BL238" s="16" t="s">
        <v>145</v>
      </c>
      <c r="BM238" s="224" t="s">
        <v>1349</v>
      </c>
    </row>
    <row r="239" s="2" customFormat="1" ht="16.5" customHeight="1">
      <c r="A239" s="37"/>
      <c r="B239" s="38"/>
      <c r="C239" s="231" t="s">
        <v>910</v>
      </c>
      <c r="D239" s="231" t="s">
        <v>253</v>
      </c>
      <c r="E239" s="232" t="s">
        <v>1350</v>
      </c>
      <c r="F239" s="233" t="s">
        <v>1351</v>
      </c>
      <c r="G239" s="234" t="s">
        <v>344</v>
      </c>
      <c r="H239" s="235">
        <v>1</v>
      </c>
      <c r="I239" s="236"/>
      <c r="J239" s="237">
        <f>ROUND(I239*H239,2)</f>
        <v>0</v>
      </c>
      <c r="K239" s="238"/>
      <c r="L239" s="239"/>
      <c r="M239" s="240" t="s">
        <v>19</v>
      </c>
      <c r="N239" s="241" t="s">
        <v>43</v>
      </c>
      <c r="O239" s="83"/>
      <c r="P239" s="222">
        <f>O239*H239</f>
        <v>0</v>
      </c>
      <c r="Q239" s="222">
        <v>0.001</v>
      </c>
      <c r="R239" s="222">
        <f>Q239*H239</f>
        <v>0.001</v>
      </c>
      <c r="S239" s="222">
        <v>0</v>
      </c>
      <c r="T239" s="223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24" t="s">
        <v>178</v>
      </c>
      <c r="AT239" s="224" t="s">
        <v>253</v>
      </c>
      <c r="AU239" s="224" t="s">
        <v>81</v>
      </c>
      <c r="AY239" s="16" t="s">
        <v>139</v>
      </c>
      <c r="BE239" s="225">
        <f>IF(N239="základní",J239,0)</f>
        <v>0</v>
      </c>
      <c r="BF239" s="225">
        <f>IF(N239="snížená",J239,0)</f>
        <v>0</v>
      </c>
      <c r="BG239" s="225">
        <f>IF(N239="zákl. přenesená",J239,0)</f>
        <v>0</v>
      </c>
      <c r="BH239" s="225">
        <f>IF(N239="sníž. přenesená",J239,0)</f>
        <v>0</v>
      </c>
      <c r="BI239" s="225">
        <f>IF(N239="nulová",J239,0)</f>
        <v>0</v>
      </c>
      <c r="BJ239" s="16" t="s">
        <v>79</v>
      </c>
      <c r="BK239" s="225">
        <f>ROUND(I239*H239,2)</f>
        <v>0</v>
      </c>
      <c r="BL239" s="16" t="s">
        <v>145</v>
      </c>
      <c r="BM239" s="224" t="s">
        <v>1352</v>
      </c>
    </row>
    <row r="240" s="2" customFormat="1" ht="24.15" customHeight="1">
      <c r="A240" s="37"/>
      <c r="B240" s="38"/>
      <c r="C240" s="212" t="s">
        <v>914</v>
      </c>
      <c r="D240" s="212" t="s">
        <v>141</v>
      </c>
      <c r="E240" s="213" t="s">
        <v>1353</v>
      </c>
      <c r="F240" s="214" t="s">
        <v>1354</v>
      </c>
      <c r="G240" s="215" t="s">
        <v>344</v>
      </c>
      <c r="H240" s="216">
        <v>1</v>
      </c>
      <c r="I240" s="217"/>
      <c r="J240" s="218">
        <f>ROUND(I240*H240,2)</f>
        <v>0</v>
      </c>
      <c r="K240" s="219"/>
      <c r="L240" s="43"/>
      <c r="M240" s="220" t="s">
        <v>19</v>
      </c>
      <c r="N240" s="221" t="s">
        <v>43</v>
      </c>
      <c r="O240" s="83"/>
      <c r="P240" s="222">
        <f>O240*H240</f>
        <v>0</v>
      </c>
      <c r="Q240" s="222">
        <v>0.00165</v>
      </c>
      <c r="R240" s="222">
        <f>Q240*H240</f>
        <v>0.00165</v>
      </c>
      <c r="S240" s="222">
        <v>0</v>
      </c>
      <c r="T240" s="223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24" t="s">
        <v>145</v>
      </c>
      <c r="AT240" s="224" t="s">
        <v>141</v>
      </c>
      <c r="AU240" s="224" t="s">
        <v>81</v>
      </c>
      <c r="AY240" s="16" t="s">
        <v>139</v>
      </c>
      <c r="BE240" s="225">
        <f>IF(N240="základní",J240,0)</f>
        <v>0</v>
      </c>
      <c r="BF240" s="225">
        <f>IF(N240="snížená",J240,0)</f>
        <v>0</v>
      </c>
      <c r="BG240" s="225">
        <f>IF(N240="zákl. přenesená",J240,0)</f>
        <v>0</v>
      </c>
      <c r="BH240" s="225">
        <f>IF(N240="sníž. přenesená",J240,0)</f>
        <v>0</v>
      </c>
      <c r="BI240" s="225">
        <f>IF(N240="nulová",J240,0)</f>
        <v>0</v>
      </c>
      <c r="BJ240" s="16" t="s">
        <v>79</v>
      </c>
      <c r="BK240" s="225">
        <f>ROUND(I240*H240,2)</f>
        <v>0</v>
      </c>
      <c r="BL240" s="16" t="s">
        <v>145</v>
      </c>
      <c r="BM240" s="224" t="s">
        <v>1355</v>
      </c>
    </row>
    <row r="241" s="2" customFormat="1">
      <c r="A241" s="37"/>
      <c r="B241" s="38"/>
      <c r="C241" s="39"/>
      <c r="D241" s="226" t="s">
        <v>147</v>
      </c>
      <c r="E241" s="39"/>
      <c r="F241" s="227" t="s">
        <v>1356</v>
      </c>
      <c r="G241" s="39"/>
      <c r="H241" s="39"/>
      <c r="I241" s="228"/>
      <c r="J241" s="39"/>
      <c r="K241" s="39"/>
      <c r="L241" s="43"/>
      <c r="M241" s="229"/>
      <c r="N241" s="230"/>
      <c r="O241" s="83"/>
      <c r="P241" s="83"/>
      <c r="Q241" s="83"/>
      <c r="R241" s="83"/>
      <c r="S241" s="83"/>
      <c r="T241" s="84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T241" s="16" t="s">
        <v>147</v>
      </c>
      <c r="AU241" s="16" t="s">
        <v>81</v>
      </c>
    </row>
    <row r="242" s="2" customFormat="1" ht="16.5" customHeight="1">
      <c r="A242" s="37"/>
      <c r="B242" s="38"/>
      <c r="C242" s="231" t="s">
        <v>918</v>
      </c>
      <c r="D242" s="231" t="s">
        <v>253</v>
      </c>
      <c r="E242" s="232" t="s">
        <v>1357</v>
      </c>
      <c r="F242" s="233" t="s">
        <v>1358</v>
      </c>
      <c r="G242" s="234" t="s">
        <v>344</v>
      </c>
      <c r="H242" s="235">
        <v>1</v>
      </c>
      <c r="I242" s="236"/>
      <c r="J242" s="237">
        <f>ROUND(I242*H242,2)</f>
        <v>0</v>
      </c>
      <c r="K242" s="238"/>
      <c r="L242" s="239"/>
      <c r="M242" s="240" t="s">
        <v>19</v>
      </c>
      <c r="N242" s="241" t="s">
        <v>43</v>
      </c>
      <c r="O242" s="83"/>
      <c r="P242" s="222">
        <f>O242*H242</f>
        <v>0</v>
      </c>
      <c r="Q242" s="222">
        <v>0.023</v>
      </c>
      <c r="R242" s="222">
        <f>Q242*H242</f>
        <v>0.023</v>
      </c>
      <c r="S242" s="222">
        <v>0</v>
      </c>
      <c r="T242" s="223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24" t="s">
        <v>178</v>
      </c>
      <c r="AT242" s="224" t="s">
        <v>253</v>
      </c>
      <c r="AU242" s="224" t="s">
        <v>81</v>
      </c>
      <c r="AY242" s="16" t="s">
        <v>139</v>
      </c>
      <c r="BE242" s="225">
        <f>IF(N242="základní",J242,0)</f>
        <v>0</v>
      </c>
      <c r="BF242" s="225">
        <f>IF(N242="snížená",J242,0)</f>
        <v>0</v>
      </c>
      <c r="BG242" s="225">
        <f>IF(N242="zákl. přenesená",J242,0)</f>
        <v>0</v>
      </c>
      <c r="BH242" s="225">
        <f>IF(N242="sníž. přenesená",J242,0)</f>
        <v>0</v>
      </c>
      <c r="BI242" s="225">
        <f>IF(N242="nulová",J242,0)</f>
        <v>0</v>
      </c>
      <c r="BJ242" s="16" t="s">
        <v>79</v>
      </c>
      <c r="BK242" s="225">
        <f>ROUND(I242*H242,2)</f>
        <v>0</v>
      </c>
      <c r="BL242" s="16" t="s">
        <v>145</v>
      </c>
      <c r="BM242" s="224" t="s">
        <v>1359</v>
      </c>
    </row>
    <row r="243" s="2" customFormat="1" ht="16.5" customHeight="1">
      <c r="A243" s="37"/>
      <c r="B243" s="38"/>
      <c r="C243" s="231" t="s">
        <v>922</v>
      </c>
      <c r="D243" s="231" t="s">
        <v>253</v>
      </c>
      <c r="E243" s="232" t="s">
        <v>1360</v>
      </c>
      <c r="F243" s="233" t="s">
        <v>1361</v>
      </c>
      <c r="G243" s="234" t="s">
        <v>344</v>
      </c>
      <c r="H243" s="235">
        <v>1</v>
      </c>
      <c r="I243" s="236"/>
      <c r="J243" s="237">
        <f>ROUND(I243*H243,2)</f>
        <v>0</v>
      </c>
      <c r="K243" s="238"/>
      <c r="L243" s="239"/>
      <c r="M243" s="240" t="s">
        <v>19</v>
      </c>
      <c r="N243" s="241" t="s">
        <v>43</v>
      </c>
      <c r="O243" s="83"/>
      <c r="P243" s="222">
        <f>O243*H243</f>
        <v>0</v>
      </c>
      <c r="Q243" s="222">
        <v>0.0060000000000000001</v>
      </c>
      <c r="R243" s="222">
        <f>Q243*H243</f>
        <v>0.0060000000000000001</v>
      </c>
      <c r="S243" s="222">
        <v>0</v>
      </c>
      <c r="T243" s="223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24" t="s">
        <v>178</v>
      </c>
      <c r="AT243" s="224" t="s">
        <v>253</v>
      </c>
      <c r="AU243" s="224" t="s">
        <v>81</v>
      </c>
      <c r="AY243" s="16" t="s">
        <v>139</v>
      </c>
      <c r="BE243" s="225">
        <f>IF(N243="základní",J243,0)</f>
        <v>0</v>
      </c>
      <c r="BF243" s="225">
        <f>IF(N243="snížená",J243,0)</f>
        <v>0</v>
      </c>
      <c r="BG243" s="225">
        <f>IF(N243="zákl. přenesená",J243,0)</f>
        <v>0</v>
      </c>
      <c r="BH243" s="225">
        <f>IF(N243="sníž. přenesená",J243,0)</f>
        <v>0</v>
      </c>
      <c r="BI243" s="225">
        <f>IF(N243="nulová",J243,0)</f>
        <v>0</v>
      </c>
      <c r="BJ243" s="16" t="s">
        <v>79</v>
      </c>
      <c r="BK243" s="225">
        <f>ROUND(I243*H243,2)</f>
        <v>0</v>
      </c>
      <c r="BL243" s="16" t="s">
        <v>145</v>
      </c>
      <c r="BM243" s="224" t="s">
        <v>1362</v>
      </c>
    </row>
    <row r="244" s="2" customFormat="1" ht="24.15" customHeight="1">
      <c r="A244" s="37"/>
      <c r="B244" s="38"/>
      <c r="C244" s="212" t="s">
        <v>926</v>
      </c>
      <c r="D244" s="212" t="s">
        <v>141</v>
      </c>
      <c r="E244" s="213" t="s">
        <v>1363</v>
      </c>
      <c r="F244" s="214" t="s">
        <v>1364</v>
      </c>
      <c r="G244" s="215" t="s">
        <v>344</v>
      </c>
      <c r="H244" s="216">
        <v>4</v>
      </c>
      <c r="I244" s="217"/>
      <c r="J244" s="218">
        <f>ROUND(I244*H244,2)</f>
        <v>0</v>
      </c>
      <c r="K244" s="219"/>
      <c r="L244" s="43"/>
      <c r="M244" s="220" t="s">
        <v>19</v>
      </c>
      <c r="N244" s="221" t="s">
        <v>43</v>
      </c>
      <c r="O244" s="83"/>
      <c r="P244" s="222">
        <f>O244*H244</f>
        <v>0</v>
      </c>
      <c r="Q244" s="222">
        <v>0</v>
      </c>
      <c r="R244" s="222">
        <f>Q244*H244</f>
        <v>0</v>
      </c>
      <c r="S244" s="222">
        <v>0</v>
      </c>
      <c r="T244" s="223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24" t="s">
        <v>145</v>
      </c>
      <c r="AT244" s="224" t="s">
        <v>141</v>
      </c>
      <c r="AU244" s="224" t="s">
        <v>81</v>
      </c>
      <c r="AY244" s="16" t="s">
        <v>139</v>
      </c>
      <c r="BE244" s="225">
        <f>IF(N244="základní",J244,0)</f>
        <v>0</v>
      </c>
      <c r="BF244" s="225">
        <f>IF(N244="snížená",J244,0)</f>
        <v>0</v>
      </c>
      <c r="BG244" s="225">
        <f>IF(N244="zákl. přenesená",J244,0)</f>
        <v>0</v>
      </c>
      <c r="BH244" s="225">
        <f>IF(N244="sníž. přenesená",J244,0)</f>
        <v>0</v>
      </c>
      <c r="BI244" s="225">
        <f>IF(N244="nulová",J244,0)</f>
        <v>0</v>
      </c>
      <c r="BJ244" s="16" t="s">
        <v>79</v>
      </c>
      <c r="BK244" s="225">
        <f>ROUND(I244*H244,2)</f>
        <v>0</v>
      </c>
      <c r="BL244" s="16" t="s">
        <v>145</v>
      </c>
      <c r="BM244" s="224" t="s">
        <v>1365</v>
      </c>
    </row>
    <row r="245" s="2" customFormat="1">
      <c r="A245" s="37"/>
      <c r="B245" s="38"/>
      <c r="C245" s="39"/>
      <c r="D245" s="226" t="s">
        <v>147</v>
      </c>
      <c r="E245" s="39"/>
      <c r="F245" s="227" t="s">
        <v>1366</v>
      </c>
      <c r="G245" s="39"/>
      <c r="H245" s="39"/>
      <c r="I245" s="228"/>
      <c r="J245" s="39"/>
      <c r="K245" s="39"/>
      <c r="L245" s="43"/>
      <c r="M245" s="229"/>
      <c r="N245" s="230"/>
      <c r="O245" s="83"/>
      <c r="P245" s="83"/>
      <c r="Q245" s="83"/>
      <c r="R245" s="83"/>
      <c r="S245" s="83"/>
      <c r="T245" s="84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T245" s="16" t="s">
        <v>147</v>
      </c>
      <c r="AU245" s="16" t="s">
        <v>81</v>
      </c>
    </row>
    <row r="246" s="2" customFormat="1" ht="21.75" customHeight="1">
      <c r="A246" s="37"/>
      <c r="B246" s="38"/>
      <c r="C246" s="231" t="s">
        <v>931</v>
      </c>
      <c r="D246" s="231" t="s">
        <v>253</v>
      </c>
      <c r="E246" s="232" t="s">
        <v>1367</v>
      </c>
      <c r="F246" s="233" t="s">
        <v>1368</v>
      </c>
      <c r="G246" s="234" t="s">
        <v>344</v>
      </c>
      <c r="H246" s="235">
        <v>1</v>
      </c>
      <c r="I246" s="236"/>
      <c r="J246" s="237">
        <f>ROUND(I246*H246,2)</f>
        <v>0</v>
      </c>
      <c r="K246" s="238"/>
      <c r="L246" s="239"/>
      <c r="M246" s="240" t="s">
        <v>19</v>
      </c>
      <c r="N246" s="241" t="s">
        <v>43</v>
      </c>
      <c r="O246" s="83"/>
      <c r="P246" s="222">
        <f>O246*H246</f>
        <v>0</v>
      </c>
      <c r="Q246" s="222">
        <v>0.0019</v>
      </c>
      <c r="R246" s="222">
        <f>Q246*H246</f>
        <v>0.0019</v>
      </c>
      <c r="S246" s="222">
        <v>0</v>
      </c>
      <c r="T246" s="223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224" t="s">
        <v>178</v>
      </c>
      <c r="AT246" s="224" t="s">
        <v>253</v>
      </c>
      <c r="AU246" s="224" t="s">
        <v>81</v>
      </c>
      <c r="AY246" s="16" t="s">
        <v>139</v>
      </c>
      <c r="BE246" s="225">
        <f>IF(N246="základní",J246,0)</f>
        <v>0</v>
      </c>
      <c r="BF246" s="225">
        <f>IF(N246="snížená",J246,0)</f>
        <v>0</v>
      </c>
      <c r="BG246" s="225">
        <f>IF(N246="zákl. přenesená",J246,0)</f>
        <v>0</v>
      </c>
      <c r="BH246" s="225">
        <f>IF(N246="sníž. přenesená",J246,0)</f>
        <v>0</v>
      </c>
      <c r="BI246" s="225">
        <f>IF(N246="nulová",J246,0)</f>
        <v>0</v>
      </c>
      <c r="BJ246" s="16" t="s">
        <v>79</v>
      </c>
      <c r="BK246" s="225">
        <f>ROUND(I246*H246,2)</f>
        <v>0</v>
      </c>
      <c r="BL246" s="16" t="s">
        <v>145</v>
      </c>
      <c r="BM246" s="224" t="s">
        <v>1369</v>
      </c>
    </row>
    <row r="247" s="2" customFormat="1" ht="16.5" customHeight="1">
      <c r="A247" s="37"/>
      <c r="B247" s="38"/>
      <c r="C247" s="231" t="s">
        <v>937</v>
      </c>
      <c r="D247" s="231" t="s">
        <v>253</v>
      </c>
      <c r="E247" s="232" t="s">
        <v>1370</v>
      </c>
      <c r="F247" s="233" t="s">
        <v>1371</v>
      </c>
      <c r="G247" s="234" t="s">
        <v>344</v>
      </c>
      <c r="H247" s="235">
        <v>1</v>
      </c>
      <c r="I247" s="236"/>
      <c r="J247" s="237">
        <f>ROUND(I247*H247,2)</f>
        <v>0</v>
      </c>
      <c r="K247" s="238"/>
      <c r="L247" s="239"/>
      <c r="M247" s="240" t="s">
        <v>19</v>
      </c>
      <c r="N247" s="241" t="s">
        <v>43</v>
      </c>
      <c r="O247" s="83"/>
      <c r="P247" s="222">
        <f>O247*H247</f>
        <v>0</v>
      </c>
      <c r="Q247" s="222">
        <v>0.0050000000000000001</v>
      </c>
      <c r="R247" s="222">
        <f>Q247*H247</f>
        <v>0.0050000000000000001</v>
      </c>
      <c r="S247" s="222">
        <v>0</v>
      </c>
      <c r="T247" s="223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24" t="s">
        <v>178</v>
      </c>
      <c r="AT247" s="224" t="s">
        <v>253</v>
      </c>
      <c r="AU247" s="224" t="s">
        <v>81</v>
      </c>
      <c r="AY247" s="16" t="s">
        <v>139</v>
      </c>
      <c r="BE247" s="225">
        <f>IF(N247="základní",J247,0)</f>
        <v>0</v>
      </c>
      <c r="BF247" s="225">
        <f>IF(N247="snížená",J247,0)</f>
        <v>0</v>
      </c>
      <c r="BG247" s="225">
        <f>IF(N247="zákl. přenesená",J247,0)</f>
        <v>0</v>
      </c>
      <c r="BH247" s="225">
        <f>IF(N247="sníž. přenesená",J247,0)</f>
        <v>0</v>
      </c>
      <c r="BI247" s="225">
        <f>IF(N247="nulová",J247,0)</f>
        <v>0</v>
      </c>
      <c r="BJ247" s="16" t="s">
        <v>79</v>
      </c>
      <c r="BK247" s="225">
        <f>ROUND(I247*H247,2)</f>
        <v>0</v>
      </c>
      <c r="BL247" s="16" t="s">
        <v>145</v>
      </c>
      <c r="BM247" s="224" t="s">
        <v>1372</v>
      </c>
    </row>
    <row r="248" s="2" customFormat="1" ht="24.15" customHeight="1">
      <c r="A248" s="37"/>
      <c r="B248" s="38"/>
      <c r="C248" s="231" t="s">
        <v>941</v>
      </c>
      <c r="D248" s="231" t="s">
        <v>253</v>
      </c>
      <c r="E248" s="232" t="s">
        <v>1373</v>
      </c>
      <c r="F248" s="233" t="s">
        <v>1374</v>
      </c>
      <c r="G248" s="234" t="s">
        <v>344</v>
      </c>
      <c r="H248" s="235">
        <v>1</v>
      </c>
      <c r="I248" s="236"/>
      <c r="J248" s="237">
        <f>ROUND(I248*H248,2)</f>
        <v>0</v>
      </c>
      <c r="K248" s="238"/>
      <c r="L248" s="239"/>
      <c r="M248" s="240" t="s">
        <v>19</v>
      </c>
      <c r="N248" s="241" t="s">
        <v>43</v>
      </c>
      <c r="O248" s="83"/>
      <c r="P248" s="222">
        <f>O248*H248</f>
        <v>0</v>
      </c>
      <c r="Q248" s="222">
        <v>0.0028700000000000002</v>
      </c>
      <c r="R248" s="222">
        <f>Q248*H248</f>
        <v>0.0028700000000000002</v>
      </c>
      <c r="S248" s="222">
        <v>0</v>
      </c>
      <c r="T248" s="223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224" t="s">
        <v>178</v>
      </c>
      <c r="AT248" s="224" t="s">
        <v>253</v>
      </c>
      <c r="AU248" s="224" t="s">
        <v>81</v>
      </c>
      <c r="AY248" s="16" t="s">
        <v>139</v>
      </c>
      <c r="BE248" s="225">
        <f>IF(N248="základní",J248,0)</f>
        <v>0</v>
      </c>
      <c r="BF248" s="225">
        <f>IF(N248="snížená",J248,0)</f>
        <v>0</v>
      </c>
      <c r="BG248" s="225">
        <f>IF(N248="zákl. přenesená",J248,0)</f>
        <v>0</v>
      </c>
      <c r="BH248" s="225">
        <f>IF(N248="sníž. přenesená",J248,0)</f>
        <v>0</v>
      </c>
      <c r="BI248" s="225">
        <f>IF(N248="nulová",J248,0)</f>
        <v>0</v>
      </c>
      <c r="BJ248" s="16" t="s">
        <v>79</v>
      </c>
      <c r="BK248" s="225">
        <f>ROUND(I248*H248,2)</f>
        <v>0</v>
      </c>
      <c r="BL248" s="16" t="s">
        <v>145</v>
      </c>
      <c r="BM248" s="224" t="s">
        <v>1375</v>
      </c>
    </row>
    <row r="249" s="2" customFormat="1" ht="16.5" customHeight="1">
      <c r="A249" s="37"/>
      <c r="B249" s="38"/>
      <c r="C249" s="231" t="s">
        <v>946</v>
      </c>
      <c r="D249" s="231" t="s">
        <v>253</v>
      </c>
      <c r="E249" s="232" t="s">
        <v>1376</v>
      </c>
      <c r="F249" s="233" t="s">
        <v>1377</v>
      </c>
      <c r="G249" s="234" t="s">
        <v>344</v>
      </c>
      <c r="H249" s="235">
        <v>3</v>
      </c>
      <c r="I249" s="236"/>
      <c r="J249" s="237">
        <f>ROUND(I249*H249,2)</f>
        <v>0</v>
      </c>
      <c r="K249" s="238"/>
      <c r="L249" s="239"/>
      <c r="M249" s="240" t="s">
        <v>19</v>
      </c>
      <c r="N249" s="241" t="s">
        <v>43</v>
      </c>
      <c r="O249" s="83"/>
      <c r="P249" s="222">
        <f>O249*H249</f>
        <v>0</v>
      </c>
      <c r="Q249" s="222">
        <v>0.0048999999999999998</v>
      </c>
      <c r="R249" s="222">
        <f>Q249*H249</f>
        <v>0.0147</v>
      </c>
      <c r="S249" s="222">
        <v>0</v>
      </c>
      <c r="T249" s="223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224" t="s">
        <v>178</v>
      </c>
      <c r="AT249" s="224" t="s">
        <v>253</v>
      </c>
      <c r="AU249" s="224" t="s">
        <v>81</v>
      </c>
      <c r="AY249" s="16" t="s">
        <v>139</v>
      </c>
      <c r="BE249" s="225">
        <f>IF(N249="základní",J249,0)</f>
        <v>0</v>
      </c>
      <c r="BF249" s="225">
        <f>IF(N249="snížená",J249,0)</f>
        <v>0</v>
      </c>
      <c r="BG249" s="225">
        <f>IF(N249="zákl. přenesená",J249,0)</f>
        <v>0</v>
      </c>
      <c r="BH249" s="225">
        <f>IF(N249="sníž. přenesená",J249,0)</f>
        <v>0</v>
      </c>
      <c r="BI249" s="225">
        <f>IF(N249="nulová",J249,0)</f>
        <v>0</v>
      </c>
      <c r="BJ249" s="16" t="s">
        <v>79</v>
      </c>
      <c r="BK249" s="225">
        <f>ROUND(I249*H249,2)</f>
        <v>0</v>
      </c>
      <c r="BL249" s="16" t="s">
        <v>145</v>
      </c>
      <c r="BM249" s="224" t="s">
        <v>1378</v>
      </c>
    </row>
    <row r="250" s="2" customFormat="1" ht="16.5" customHeight="1">
      <c r="A250" s="37"/>
      <c r="B250" s="38"/>
      <c r="C250" s="231" t="s">
        <v>951</v>
      </c>
      <c r="D250" s="231" t="s">
        <v>253</v>
      </c>
      <c r="E250" s="232" t="s">
        <v>1379</v>
      </c>
      <c r="F250" s="233" t="s">
        <v>1380</v>
      </c>
      <c r="G250" s="234" t="s">
        <v>344</v>
      </c>
      <c r="H250" s="235">
        <v>3</v>
      </c>
      <c r="I250" s="236"/>
      <c r="J250" s="237">
        <f>ROUND(I250*H250,2)</f>
        <v>0</v>
      </c>
      <c r="K250" s="238"/>
      <c r="L250" s="239"/>
      <c r="M250" s="240" t="s">
        <v>19</v>
      </c>
      <c r="N250" s="241" t="s">
        <v>43</v>
      </c>
      <c r="O250" s="83"/>
      <c r="P250" s="222">
        <f>O250*H250</f>
        <v>0</v>
      </c>
      <c r="Q250" s="222">
        <v>0.00117</v>
      </c>
      <c r="R250" s="222">
        <f>Q250*H250</f>
        <v>0.0035100000000000001</v>
      </c>
      <c r="S250" s="222">
        <v>0</v>
      </c>
      <c r="T250" s="223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24" t="s">
        <v>178</v>
      </c>
      <c r="AT250" s="224" t="s">
        <v>253</v>
      </c>
      <c r="AU250" s="224" t="s">
        <v>81</v>
      </c>
      <c r="AY250" s="16" t="s">
        <v>139</v>
      </c>
      <c r="BE250" s="225">
        <f>IF(N250="základní",J250,0)</f>
        <v>0</v>
      </c>
      <c r="BF250" s="225">
        <f>IF(N250="snížená",J250,0)</f>
        <v>0</v>
      </c>
      <c r="BG250" s="225">
        <f>IF(N250="zákl. přenesená",J250,0)</f>
        <v>0</v>
      </c>
      <c r="BH250" s="225">
        <f>IF(N250="sníž. přenesená",J250,0)</f>
        <v>0</v>
      </c>
      <c r="BI250" s="225">
        <f>IF(N250="nulová",J250,0)</f>
        <v>0</v>
      </c>
      <c r="BJ250" s="16" t="s">
        <v>79</v>
      </c>
      <c r="BK250" s="225">
        <f>ROUND(I250*H250,2)</f>
        <v>0</v>
      </c>
      <c r="BL250" s="16" t="s">
        <v>145</v>
      </c>
      <c r="BM250" s="224" t="s">
        <v>1381</v>
      </c>
    </row>
    <row r="251" s="2" customFormat="1" ht="24.15" customHeight="1">
      <c r="A251" s="37"/>
      <c r="B251" s="38"/>
      <c r="C251" s="231" t="s">
        <v>955</v>
      </c>
      <c r="D251" s="231" t="s">
        <v>253</v>
      </c>
      <c r="E251" s="232" t="s">
        <v>1347</v>
      </c>
      <c r="F251" s="233" t="s">
        <v>1348</v>
      </c>
      <c r="G251" s="234" t="s">
        <v>344</v>
      </c>
      <c r="H251" s="235">
        <v>3</v>
      </c>
      <c r="I251" s="236"/>
      <c r="J251" s="237">
        <f>ROUND(I251*H251,2)</f>
        <v>0</v>
      </c>
      <c r="K251" s="238"/>
      <c r="L251" s="239"/>
      <c r="M251" s="240" t="s">
        <v>19</v>
      </c>
      <c r="N251" s="241" t="s">
        <v>43</v>
      </c>
      <c r="O251" s="83"/>
      <c r="P251" s="222">
        <f>O251*H251</f>
        <v>0</v>
      </c>
      <c r="Q251" s="222">
        <v>0.0044099999999999999</v>
      </c>
      <c r="R251" s="222">
        <f>Q251*H251</f>
        <v>0.013229999999999999</v>
      </c>
      <c r="S251" s="222">
        <v>0</v>
      </c>
      <c r="T251" s="223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224" t="s">
        <v>178</v>
      </c>
      <c r="AT251" s="224" t="s">
        <v>253</v>
      </c>
      <c r="AU251" s="224" t="s">
        <v>81</v>
      </c>
      <c r="AY251" s="16" t="s">
        <v>139</v>
      </c>
      <c r="BE251" s="225">
        <f>IF(N251="základní",J251,0)</f>
        <v>0</v>
      </c>
      <c r="BF251" s="225">
        <f>IF(N251="snížená",J251,0)</f>
        <v>0</v>
      </c>
      <c r="BG251" s="225">
        <f>IF(N251="zákl. přenesená",J251,0)</f>
        <v>0</v>
      </c>
      <c r="BH251" s="225">
        <f>IF(N251="sníž. přenesená",J251,0)</f>
        <v>0</v>
      </c>
      <c r="BI251" s="225">
        <f>IF(N251="nulová",J251,0)</f>
        <v>0</v>
      </c>
      <c r="BJ251" s="16" t="s">
        <v>79</v>
      </c>
      <c r="BK251" s="225">
        <f>ROUND(I251*H251,2)</f>
        <v>0</v>
      </c>
      <c r="BL251" s="16" t="s">
        <v>145</v>
      </c>
      <c r="BM251" s="224" t="s">
        <v>1382</v>
      </c>
    </row>
    <row r="252" s="2" customFormat="1" ht="16.5" customHeight="1">
      <c r="A252" s="37"/>
      <c r="B252" s="38"/>
      <c r="C252" s="212" t="s">
        <v>959</v>
      </c>
      <c r="D252" s="212" t="s">
        <v>141</v>
      </c>
      <c r="E252" s="213" t="s">
        <v>1383</v>
      </c>
      <c r="F252" s="214" t="s">
        <v>1384</v>
      </c>
      <c r="G252" s="215" t="s">
        <v>323</v>
      </c>
      <c r="H252" s="216">
        <v>47</v>
      </c>
      <c r="I252" s="217"/>
      <c r="J252" s="218">
        <f>ROUND(I252*H252,2)</f>
        <v>0</v>
      </c>
      <c r="K252" s="219"/>
      <c r="L252" s="43"/>
      <c r="M252" s="220" t="s">
        <v>19</v>
      </c>
      <c r="N252" s="221" t="s">
        <v>43</v>
      </c>
      <c r="O252" s="83"/>
      <c r="P252" s="222">
        <f>O252*H252</f>
        <v>0</v>
      </c>
      <c r="Q252" s="222">
        <v>0</v>
      </c>
      <c r="R252" s="222">
        <f>Q252*H252</f>
        <v>0</v>
      </c>
      <c r="S252" s="222">
        <v>0</v>
      </c>
      <c r="T252" s="223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224" t="s">
        <v>145</v>
      </c>
      <c r="AT252" s="224" t="s">
        <v>141</v>
      </c>
      <c r="AU252" s="224" t="s">
        <v>81</v>
      </c>
      <c r="AY252" s="16" t="s">
        <v>139</v>
      </c>
      <c r="BE252" s="225">
        <f>IF(N252="základní",J252,0)</f>
        <v>0</v>
      </c>
      <c r="BF252" s="225">
        <f>IF(N252="snížená",J252,0)</f>
        <v>0</v>
      </c>
      <c r="BG252" s="225">
        <f>IF(N252="zákl. přenesená",J252,0)</f>
        <v>0</v>
      </c>
      <c r="BH252" s="225">
        <f>IF(N252="sníž. přenesená",J252,0)</f>
        <v>0</v>
      </c>
      <c r="BI252" s="225">
        <f>IF(N252="nulová",J252,0)</f>
        <v>0</v>
      </c>
      <c r="BJ252" s="16" t="s">
        <v>79</v>
      </c>
      <c r="BK252" s="225">
        <f>ROUND(I252*H252,2)</f>
        <v>0</v>
      </c>
      <c r="BL252" s="16" t="s">
        <v>145</v>
      </c>
      <c r="BM252" s="224" t="s">
        <v>1385</v>
      </c>
    </row>
    <row r="253" s="2" customFormat="1">
      <c r="A253" s="37"/>
      <c r="B253" s="38"/>
      <c r="C253" s="39"/>
      <c r="D253" s="226" t="s">
        <v>147</v>
      </c>
      <c r="E253" s="39"/>
      <c r="F253" s="227" t="s">
        <v>1386</v>
      </c>
      <c r="G253" s="39"/>
      <c r="H253" s="39"/>
      <c r="I253" s="228"/>
      <c r="J253" s="39"/>
      <c r="K253" s="39"/>
      <c r="L253" s="43"/>
      <c r="M253" s="229"/>
      <c r="N253" s="230"/>
      <c r="O253" s="83"/>
      <c r="P253" s="83"/>
      <c r="Q253" s="83"/>
      <c r="R253" s="83"/>
      <c r="S253" s="83"/>
      <c r="T253" s="84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T253" s="16" t="s">
        <v>147</v>
      </c>
      <c r="AU253" s="16" t="s">
        <v>81</v>
      </c>
    </row>
    <row r="254" s="2" customFormat="1" ht="16.5" customHeight="1">
      <c r="A254" s="37"/>
      <c r="B254" s="38"/>
      <c r="C254" s="212" t="s">
        <v>963</v>
      </c>
      <c r="D254" s="212" t="s">
        <v>141</v>
      </c>
      <c r="E254" s="213" t="s">
        <v>1387</v>
      </c>
      <c r="F254" s="214" t="s">
        <v>1388</v>
      </c>
      <c r="G254" s="215" t="s">
        <v>323</v>
      </c>
      <c r="H254" s="216">
        <v>38.899999999999999</v>
      </c>
      <c r="I254" s="217"/>
      <c r="J254" s="218">
        <f>ROUND(I254*H254,2)</f>
        <v>0</v>
      </c>
      <c r="K254" s="219"/>
      <c r="L254" s="43"/>
      <c r="M254" s="220" t="s">
        <v>19</v>
      </c>
      <c r="N254" s="221" t="s">
        <v>43</v>
      </c>
      <c r="O254" s="83"/>
      <c r="P254" s="222">
        <f>O254*H254</f>
        <v>0</v>
      </c>
      <c r="Q254" s="222">
        <v>0</v>
      </c>
      <c r="R254" s="222">
        <f>Q254*H254</f>
        <v>0</v>
      </c>
      <c r="S254" s="222">
        <v>0</v>
      </c>
      <c r="T254" s="223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224" t="s">
        <v>145</v>
      </c>
      <c r="AT254" s="224" t="s">
        <v>141</v>
      </c>
      <c r="AU254" s="224" t="s">
        <v>81</v>
      </c>
      <c r="AY254" s="16" t="s">
        <v>139</v>
      </c>
      <c r="BE254" s="225">
        <f>IF(N254="základní",J254,0)</f>
        <v>0</v>
      </c>
      <c r="BF254" s="225">
        <f>IF(N254="snížená",J254,0)</f>
        <v>0</v>
      </c>
      <c r="BG254" s="225">
        <f>IF(N254="zákl. přenesená",J254,0)</f>
        <v>0</v>
      </c>
      <c r="BH254" s="225">
        <f>IF(N254="sníž. přenesená",J254,0)</f>
        <v>0</v>
      </c>
      <c r="BI254" s="225">
        <f>IF(N254="nulová",J254,0)</f>
        <v>0</v>
      </c>
      <c r="BJ254" s="16" t="s">
        <v>79</v>
      </c>
      <c r="BK254" s="225">
        <f>ROUND(I254*H254,2)</f>
        <v>0</v>
      </c>
      <c r="BL254" s="16" t="s">
        <v>145</v>
      </c>
      <c r="BM254" s="224" t="s">
        <v>1389</v>
      </c>
    </row>
    <row r="255" s="2" customFormat="1">
      <c r="A255" s="37"/>
      <c r="B255" s="38"/>
      <c r="C255" s="39"/>
      <c r="D255" s="226" t="s">
        <v>147</v>
      </c>
      <c r="E255" s="39"/>
      <c r="F255" s="227" t="s">
        <v>1390</v>
      </c>
      <c r="G255" s="39"/>
      <c r="H255" s="39"/>
      <c r="I255" s="228"/>
      <c r="J255" s="39"/>
      <c r="K255" s="39"/>
      <c r="L255" s="43"/>
      <c r="M255" s="229"/>
      <c r="N255" s="230"/>
      <c r="O255" s="83"/>
      <c r="P255" s="83"/>
      <c r="Q255" s="83"/>
      <c r="R255" s="83"/>
      <c r="S255" s="83"/>
      <c r="T255" s="84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T255" s="16" t="s">
        <v>147</v>
      </c>
      <c r="AU255" s="16" t="s">
        <v>81</v>
      </c>
    </row>
    <row r="256" s="2" customFormat="1" ht="16.5" customHeight="1">
      <c r="A256" s="37"/>
      <c r="B256" s="38"/>
      <c r="C256" s="212" t="s">
        <v>967</v>
      </c>
      <c r="D256" s="212" t="s">
        <v>141</v>
      </c>
      <c r="E256" s="213" t="s">
        <v>1391</v>
      </c>
      <c r="F256" s="214" t="s">
        <v>1392</v>
      </c>
      <c r="G256" s="215" t="s">
        <v>323</v>
      </c>
      <c r="H256" s="216">
        <v>85.900000000000006</v>
      </c>
      <c r="I256" s="217"/>
      <c r="J256" s="218">
        <f>ROUND(I256*H256,2)</f>
        <v>0</v>
      </c>
      <c r="K256" s="219"/>
      <c r="L256" s="43"/>
      <c r="M256" s="220" t="s">
        <v>19</v>
      </c>
      <c r="N256" s="221" t="s">
        <v>43</v>
      </c>
      <c r="O256" s="83"/>
      <c r="P256" s="222">
        <f>O256*H256</f>
        <v>0</v>
      </c>
      <c r="Q256" s="222">
        <v>0</v>
      </c>
      <c r="R256" s="222">
        <f>Q256*H256</f>
        <v>0</v>
      </c>
      <c r="S256" s="222">
        <v>0</v>
      </c>
      <c r="T256" s="223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24" t="s">
        <v>145</v>
      </c>
      <c r="AT256" s="224" t="s">
        <v>141</v>
      </c>
      <c r="AU256" s="224" t="s">
        <v>81</v>
      </c>
      <c r="AY256" s="16" t="s">
        <v>139</v>
      </c>
      <c r="BE256" s="225">
        <f>IF(N256="základní",J256,0)</f>
        <v>0</v>
      </c>
      <c r="BF256" s="225">
        <f>IF(N256="snížená",J256,0)</f>
        <v>0</v>
      </c>
      <c r="BG256" s="225">
        <f>IF(N256="zákl. přenesená",J256,0)</f>
        <v>0</v>
      </c>
      <c r="BH256" s="225">
        <f>IF(N256="sníž. přenesená",J256,0)</f>
        <v>0</v>
      </c>
      <c r="BI256" s="225">
        <f>IF(N256="nulová",J256,0)</f>
        <v>0</v>
      </c>
      <c r="BJ256" s="16" t="s">
        <v>79</v>
      </c>
      <c r="BK256" s="225">
        <f>ROUND(I256*H256,2)</f>
        <v>0</v>
      </c>
      <c r="BL256" s="16" t="s">
        <v>145</v>
      </c>
      <c r="BM256" s="224" t="s">
        <v>1393</v>
      </c>
    </row>
    <row r="257" s="2" customFormat="1">
      <c r="A257" s="37"/>
      <c r="B257" s="38"/>
      <c r="C257" s="39"/>
      <c r="D257" s="226" t="s">
        <v>147</v>
      </c>
      <c r="E257" s="39"/>
      <c r="F257" s="227" t="s">
        <v>1394</v>
      </c>
      <c r="G257" s="39"/>
      <c r="H257" s="39"/>
      <c r="I257" s="228"/>
      <c r="J257" s="39"/>
      <c r="K257" s="39"/>
      <c r="L257" s="43"/>
      <c r="M257" s="229"/>
      <c r="N257" s="230"/>
      <c r="O257" s="83"/>
      <c r="P257" s="83"/>
      <c r="Q257" s="83"/>
      <c r="R257" s="83"/>
      <c r="S257" s="83"/>
      <c r="T257" s="84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T257" s="16" t="s">
        <v>147</v>
      </c>
      <c r="AU257" s="16" t="s">
        <v>81</v>
      </c>
    </row>
    <row r="258" s="2" customFormat="1" ht="16.5" customHeight="1">
      <c r="A258" s="37"/>
      <c r="B258" s="38"/>
      <c r="C258" s="212" t="s">
        <v>971</v>
      </c>
      <c r="D258" s="212" t="s">
        <v>141</v>
      </c>
      <c r="E258" s="213" t="s">
        <v>1395</v>
      </c>
      <c r="F258" s="214" t="s">
        <v>1396</v>
      </c>
      <c r="G258" s="215" t="s">
        <v>344</v>
      </c>
      <c r="H258" s="216">
        <v>3</v>
      </c>
      <c r="I258" s="217"/>
      <c r="J258" s="218">
        <f>ROUND(I258*H258,2)</f>
        <v>0</v>
      </c>
      <c r="K258" s="219"/>
      <c r="L258" s="43"/>
      <c r="M258" s="220" t="s">
        <v>19</v>
      </c>
      <c r="N258" s="221" t="s">
        <v>43</v>
      </c>
      <c r="O258" s="83"/>
      <c r="P258" s="222">
        <f>O258*H258</f>
        <v>0</v>
      </c>
      <c r="Q258" s="222">
        <v>0.45937</v>
      </c>
      <c r="R258" s="222">
        <f>Q258*H258</f>
        <v>1.37811</v>
      </c>
      <c r="S258" s="222">
        <v>0</v>
      </c>
      <c r="T258" s="223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224" t="s">
        <v>145</v>
      </c>
      <c r="AT258" s="224" t="s">
        <v>141</v>
      </c>
      <c r="AU258" s="224" t="s">
        <v>81</v>
      </c>
      <c r="AY258" s="16" t="s">
        <v>139</v>
      </c>
      <c r="BE258" s="225">
        <f>IF(N258="základní",J258,0)</f>
        <v>0</v>
      </c>
      <c r="BF258" s="225">
        <f>IF(N258="snížená",J258,0)</f>
        <v>0</v>
      </c>
      <c r="BG258" s="225">
        <f>IF(N258="zákl. přenesená",J258,0)</f>
        <v>0</v>
      </c>
      <c r="BH258" s="225">
        <f>IF(N258="sníž. přenesená",J258,0)</f>
        <v>0</v>
      </c>
      <c r="BI258" s="225">
        <f>IF(N258="nulová",J258,0)</f>
        <v>0</v>
      </c>
      <c r="BJ258" s="16" t="s">
        <v>79</v>
      </c>
      <c r="BK258" s="225">
        <f>ROUND(I258*H258,2)</f>
        <v>0</v>
      </c>
      <c r="BL258" s="16" t="s">
        <v>145</v>
      </c>
      <c r="BM258" s="224" t="s">
        <v>1397</v>
      </c>
    </row>
    <row r="259" s="2" customFormat="1">
      <c r="A259" s="37"/>
      <c r="B259" s="38"/>
      <c r="C259" s="39"/>
      <c r="D259" s="226" t="s">
        <v>147</v>
      </c>
      <c r="E259" s="39"/>
      <c r="F259" s="227" t="s">
        <v>1398</v>
      </c>
      <c r="G259" s="39"/>
      <c r="H259" s="39"/>
      <c r="I259" s="228"/>
      <c r="J259" s="39"/>
      <c r="K259" s="39"/>
      <c r="L259" s="43"/>
      <c r="M259" s="229"/>
      <c r="N259" s="230"/>
      <c r="O259" s="83"/>
      <c r="P259" s="83"/>
      <c r="Q259" s="83"/>
      <c r="R259" s="83"/>
      <c r="S259" s="83"/>
      <c r="T259" s="84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T259" s="16" t="s">
        <v>147</v>
      </c>
      <c r="AU259" s="16" t="s">
        <v>81</v>
      </c>
    </row>
    <row r="260" s="2" customFormat="1" ht="16.5" customHeight="1">
      <c r="A260" s="37"/>
      <c r="B260" s="38"/>
      <c r="C260" s="212" t="s">
        <v>975</v>
      </c>
      <c r="D260" s="212" t="s">
        <v>141</v>
      </c>
      <c r="E260" s="213" t="s">
        <v>1399</v>
      </c>
      <c r="F260" s="214" t="s">
        <v>1400</v>
      </c>
      <c r="G260" s="215" t="s">
        <v>344</v>
      </c>
      <c r="H260" s="216">
        <v>4</v>
      </c>
      <c r="I260" s="217"/>
      <c r="J260" s="218">
        <f>ROUND(I260*H260,2)</f>
        <v>0</v>
      </c>
      <c r="K260" s="219"/>
      <c r="L260" s="43"/>
      <c r="M260" s="220" t="s">
        <v>19</v>
      </c>
      <c r="N260" s="221" t="s">
        <v>43</v>
      </c>
      <c r="O260" s="83"/>
      <c r="P260" s="222">
        <f>O260*H260</f>
        <v>0</v>
      </c>
      <c r="Q260" s="222">
        <v>0.040000000000000001</v>
      </c>
      <c r="R260" s="222">
        <f>Q260*H260</f>
        <v>0.16</v>
      </c>
      <c r="S260" s="222">
        <v>0</v>
      </c>
      <c r="T260" s="223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224" t="s">
        <v>145</v>
      </c>
      <c r="AT260" s="224" t="s">
        <v>141</v>
      </c>
      <c r="AU260" s="224" t="s">
        <v>81</v>
      </c>
      <c r="AY260" s="16" t="s">
        <v>139</v>
      </c>
      <c r="BE260" s="225">
        <f>IF(N260="základní",J260,0)</f>
        <v>0</v>
      </c>
      <c r="BF260" s="225">
        <f>IF(N260="snížená",J260,0)</f>
        <v>0</v>
      </c>
      <c r="BG260" s="225">
        <f>IF(N260="zákl. přenesená",J260,0)</f>
        <v>0</v>
      </c>
      <c r="BH260" s="225">
        <f>IF(N260="sníž. přenesená",J260,0)</f>
        <v>0</v>
      </c>
      <c r="BI260" s="225">
        <f>IF(N260="nulová",J260,0)</f>
        <v>0</v>
      </c>
      <c r="BJ260" s="16" t="s">
        <v>79</v>
      </c>
      <c r="BK260" s="225">
        <f>ROUND(I260*H260,2)</f>
        <v>0</v>
      </c>
      <c r="BL260" s="16" t="s">
        <v>145</v>
      </c>
      <c r="BM260" s="224" t="s">
        <v>1401</v>
      </c>
    </row>
    <row r="261" s="2" customFormat="1">
      <c r="A261" s="37"/>
      <c r="B261" s="38"/>
      <c r="C261" s="39"/>
      <c r="D261" s="226" t="s">
        <v>147</v>
      </c>
      <c r="E261" s="39"/>
      <c r="F261" s="227" t="s">
        <v>1402</v>
      </c>
      <c r="G261" s="39"/>
      <c r="H261" s="39"/>
      <c r="I261" s="228"/>
      <c r="J261" s="39"/>
      <c r="K261" s="39"/>
      <c r="L261" s="43"/>
      <c r="M261" s="229"/>
      <c r="N261" s="230"/>
      <c r="O261" s="83"/>
      <c r="P261" s="83"/>
      <c r="Q261" s="83"/>
      <c r="R261" s="83"/>
      <c r="S261" s="83"/>
      <c r="T261" s="84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T261" s="16" t="s">
        <v>147</v>
      </c>
      <c r="AU261" s="16" t="s">
        <v>81</v>
      </c>
    </row>
    <row r="262" s="2" customFormat="1" ht="16.5" customHeight="1">
      <c r="A262" s="37"/>
      <c r="B262" s="38"/>
      <c r="C262" s="231" t="s">
        <v>979</v>
      </c>
      <c r="D262" s="231" t="s">
        <v>253</v>
      </c>
      <c r="E262" s="232" t="s">
        <v>1403</v>
      </c>
      <c r="F262" s="233" t="s">
        <v>1404</v>
      </c>
      <c r="G262" s="234" t="s">
        <v>344</v>
      </c>
      <c r="H262" s="235">
        <v>4</v>
      </c>
      <c r="I262" s="236"/>
      <c r="J262" s="237">
        <f>ROUND(I262*H262,2)</f>
        <v>0</v>
      </c>
      <c r="K262" s="238"/>
      <c r="L262" s="239"/>
      <c r="M262" s="240" t="s">
        <v>19</v>
      </c>
      <c r="N262" s="241" t="s">
        <v>43</v>
      </c>
      <c r="O262" s="83"/>
      <c r="P262" s="222">
        <f>O262*H262</f>
        <v>0</v>
      </c>
      <c r="Q262" s="222">
        <v>0.0073000000000000001</v>
      </c>
      <c r="R262" s="222">
        <f>Q262*H262</f>
        <v>0.0292</v>
      </c>
      <c r="S262" s="222">
        <v>0</v>
      </c>
      <c r="T262" s="223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224" t="s">
        <v>178</v>
      </c>
      <c r="AT262" s="224" t="s">
        <v>253</v>
      </c>
      <c r="AU262" s="224" t="s">
        <v>81</v>
      </c>
      <c r="AY262" s="16" t="s">
        <v>139</v>
      </c>
      <c r="BE262" s="225">
        <f>IF(N262="základní",J262,0)</f>
        <v>0</v>
      </c>
      <c r="BF262" s="225">
        <f>IF(N262="snížená",J262,0)</f>
        <v>0</v>
      </c>
      <c r="BG262" s="225">
        <f>IF(N262="zákl. přenesená",J262,0)</f>
        <v>0</v>
      </c>
      <c r="BH262" s="225">
        <f>IF(N262="sníž. přenesená",J262,0)</f>
        <v>0</v>
      </c>
      <c r="BI262" s="225">
        <f>IF(N262="nulová",J262,0)</f>
        <v>0</v>
      </c>
      <c r="BJ262" s="16" t="s">
        <v>79</v>
      </c>
      <c r="BK262" s="225">
        <f>ROUND(I262*H262,2)</f>
        <v>0</v>
      </c>
      <c r="BL262" s="16" t="s">
        <v>145</v>
      </c>
      <c r="BM262" s="224" t="s">
        <v>1405</v>
      </c>
    </row>
    <row r="263" s="2" customFormat="1" ht="16.5" customHeight="1">
      <c r="A263" s="37"/>
      <c r="B263" s="38"/>
      <c r="C263" s="231" t="s">
        <v>983</v>
      </c>
      <c r="D263" s="231" t="s">
        <v>253</v>
      </c>
      <c r="E263" s="232" t="s">
        <v>1406</v>
      </c>
      <c r="F263" s="233" t="s">
        <v>1407</v>
      </c>
      <c r="G263" s="234" t="s">
        <v>344</v>
      </c>
      <c r="H263" s="235">
        <v>4</v>
      </c>
      <c r="I263" s="236"/>
      <c r="J263" s="237">
        <f>ROUND(I263*H263,2)</f>
        <v>0</v>
      </c>
      <c r="K263" s="238"/>
      <c r="L263" s="239"/>
      <c r="M263" s="240" t="s">
        <v>19</v>
      </c>
      <c r="N263" s="241" t="s">
        <v>43</v>
      </c>
      <c r="O263" s="83"/>
      <c r="P263" s="222">
        <f>O263*H263</f>
        <v>0</v>
      </c>
      <c r="Q263" s="222">
        <v>0.00029999999999999997</v>
      </c>
      <c r="R263" s="222">
        <f>Q263*H263</f>
        <v>0.0011999999999999999</v>
      </c>
      <c r="S263" s="222">
        <v>0</v>
      </c>
      <c r="T263" s="223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224" t="s">
        <v>178</v>
      </c>
      <c r="AT263" s="224" t="s">
        <v>253</v>
      </c>
      <c r="AU263" s="224" t="s">
        <v>81</v>
      </c>
      <c r="AY263" s="16" t="s">
        <v>139</v>
      </c>
      <c r="BE263" s="225">
        <f>IF(N263="základní",J263,0)</f>
        <v>0</v>
      </c>
      <c r="BF263" s="225">
        <f>IF(N263="snížená",J263,0)</f>
        <v>0</v>
      </c>
      <c r="BG263" s="225">
        <f>IF(N263="zákl. přenesená",J263,0)</f>
        <v>0</v>
      </c>
      <c r="BH263" s="225">
        <f>IF(N263="sníž. přenesená",J263,0)</f>
        <v>0</v>
      </c>
      <c r="BI263" s="225">
        <f>IF(N263="nulová",J263,0)</f>
        <v>0</v>
      </c>
      <c r="BJ263" s="16" t="s">
        <v>79</v>
      </c>
      <c r="BK263" s="225">
        <f>ROUND(I263*H263,2)</f>
        <v>0</v>
      </c>
      <c r="BL263" s="16" t="s">
        <v>145</v>
      </c>
      <c r="BM263" s="224" t="s">
        <v>1408</v>
      </c>
    </row>
    <row r="264" s="2" customFormat="1" ht="16.5" customHeight="1">
      <c r="A264" s="37"/>
      <c r="B264" s="38"/>
      <c r="C264" s="212" t="s">
        <v>987</v>
      </c>
      <c r="D264" s="212" t="s">
        <v>141</v>
      </c>
      <c r="E264" s="213" t="s">
        <v>1409</v>
      </c>
      <c r="F264" s="214" t="s">
        <v>1410</v>
      </c>
      <c r="G264" s="215" t="s">
        <v>344</v>
      </c>
      <c r="H264" s="216">
        <v>3</v>
      </c>
      <c r="I264" s="217"/>
      <c r="J264" s="218">
        <f>ROUND(I264*H264,2)</f>
        <v>0</v>
      </c>
      <c r="K264" s="219"/>
      <c r="L264" s="43"/>
      <c r="M264" s="220" t="s">
        <v>19</v>
      </c>
      <c r="N264" s="221" t="s">
        <v>43</v>
      </c>
      <c r="O264" s="83"/>
      <c r="P264" s="222">
        <f>O264*H264</f>
        <v>0</v>
      </c>
      <c r="Q264" s="222">
        <v>0.040000000000000001</v>
      </c>
      <c r="R264" s="222">
        <f>Q264*H264</f>
        <v>0.12</v>
      </c>
      <c r="S264" s="222">
        <v>0</v>
      </c>
      <c r="T264" s="223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224" t="s">
        <v>145</v>
      </c>
      <c r="AT264" s="224" t="s">
        <v>141</v>
      </c>
      <c r="AU264" s="224" t="s">
        <v>81</v>
      </c>
      <c r="AY264" s="16" t="s">
        <v>139</v>
      </c>
      <c r="BE264" s="225">
        <f>IF(N264="základní",J264,0)</f>
        <v>0</v>
      </c>
      <c r="BF264" s="225">
        <f>IF(N264="snížená",J264,0)</f>
        <v>0</v>
      </c>
      <c r="BG264" s="225">
        <f>IF(N264="zákl. přenesená",J264,0)</f>
        <v>0</v>
      </c>
      <c r="BH264" s="225">
        <f>IF(N264="sníž. přenesená",J264,0)</f>
        <v>0</v>
      </c>
      <c r="BI264" s="225">
        <f>IF(N264="nulová",J264,0)</f>
        <v>0</v>
      </c>
      <c r="BJ264" s="16" t="s">
        <v>79</v>
      </c>
      <c r="BK264" s="225">
        <f>ROUND(I264*H264,2)</f>
        <v>0</v>
      </c>
      <c r="BL264" s="16" t="s">
        <v>145</v>
      </c>
      <c r="BM264" s="224" t="s">
        <v>1411</v>
      </c>
    </row>
    <row r="265" s="2" customFormat="1">
      <c r="A265" s="37"/>
      <c r="B265" s="38"/>
      <c r="C265" s="39"/>
      <c r="D265" s="226" t="s">
        <v>147</v>
      </c>
      <c r="E265" s="39"/>
      <c r="F265" s="227" t="s">
        <v>1412</v>
      </c>
      <c r="G265" s="39"/>
      <c r="H265" s="39"/>
      <c r="I265" s="228"/>
      <c r="J265" s="39"/>
      <c r="K265" s="39"/>
      <c r="L265" s="43"/>
      <c r="M265" s="229"/>
      <c r="N265" s="230"/>
      <c r="O265" s="83"/>
      <c r="P265" s="83"/>
      <c r="Q265" s="83"/>
      <c r="R265" s="83"/>
      <c r="S265" s="83"/>
      <c r="T265" s="84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T265" s="16" t="s">
        <v>147</v>
      </c>
      <c r="AU265" s="16" t="s">
        <v>81</v>
      </c>
    </row>
    <row r="266" s="2" customFormat="1" ht="16.5" customHeight="1">
      <c r="A266" s="37"/>
      <c r="B266" s="38"/>
      <c r="C266" s="231" t="s">
        <v>991</v>
      </c>
      <c r="D266" s="231" t="s">
        <v>253</v>
      </c>
      <c r="E266" s="232" t="s">
        <v>1413</v>
      </c>
      <c r="F266" s="233" t="s">
        <v>1414</v>
      </c>
      <c r="G266" s="234" t="s">
        <v>344</v>
      </c>
      <c r="H266" s="235">
        <v>3</v>
      </c>
      <c r="I266" s="236"/>
      <c r="J266" s="237">
        <f>ROUND(I266*H266,2)</f>
        <v>0</v>
      </c>
      <c r="K266" s="238"/>
      <c r="L266" s="239"/>
      <c r="M266" s="240" t="s">
        <v>19</v>
      </c>
      <c r="N266" s="241" t="s">
        <v>43</v>
      </c>
      <c r="O266" s="83"/>
      <c r="P266" s="222">
        <f>O266*H266</f>
        <v>0</v>
      </c>
      <c r="Q266" s="222">
        <v>0.013299999999999999</v>
      </c>
      <c r="R266" s="222">
        <f>Q266*H266</f>
        <v>0.039899999999999998</v>
      </c>
      <c r="S266" s="222">
        <v>0</v>
      </c>
      <c r="T266" s="223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24" t="s">
        <v>178</v>
      </c>
      <c r="AT266" s="224" t="s">
        <v>253</v>
      </c>
      <c r="AU266" s="224" t="s">
        <v>81</v>
      </c>
      <c r="AY266" s="16" t="s">
        <v>139</v>
      </c>
      <c r="BE266" s="225">
        <f>IF(N266="základní",J266,0)</f>
        <v>0</v>
      </c>
      <c r="BF266" s="225">
        <f>IF(N266="snížená",J266,0)</f>
        <v>0</v>
      </c>
      <c r="BG266" s="225">
        <f>IF(N266="zákl. přenesená",J266,0)</f>
        <v>0</v>
      </c>
      <c r="BH266" s="225">
        <f>IF(N266="sníž. přenesená",J266,0)</f>
        <v>0</v>
      </c>
      <c r="BI266" s="225">
        <f>IF(N266="nulová",J266,0)</f>
        <v>0</v>
      </c>
      <c r="BJ266" s="16" t="s">
        <v>79</v>
      </c>
      <c r="BK266" s="225">
        <f>ROUND(I266*H266,2)</f>
        <v>0</v>
      </c>
      <c r="BL266" s="16" t="s">
        <v>145</v>
      </c>
      <c r="BM266" s="224" t="s">
        <v>1415</v>
      </c>
    </row>
    <row r="267" s="2" customFormat="1" ht="16.5" customHeight="1">
      <c r="A267" s="37"/>
      <c r="B267" s="38"/>
      <c r="C267" s="231" t="s">
        <v>995</v>
      </c>
      <c r="D267" s="231" t="s">
        <v>253</v>
      </c>
      <c r="E267" s="232" t="s">
        <v>1416</v>
      </c>
      <c r="F267" s="233" t="s">
        <v>1417</v>
      </c>
      <c r="G267" s="234" t="s">
        <v>344</v>
      </c>
      <c r="H267" s="235">
        <v>3</v>
      </c>
      <c r="I267" s="236"/>
      <c r="J267" s="237">
        <f>ROUND(I267*H267,2)</f>
        <v>0</v>
      </c>
      <c r="K267" s="238"/>
      <c r="L267" s="239"/>
      <c r="M267" s="240" t="s">
        <v>19</v>
      </c>
      <c r="N267" s="241" t="s">
        <v>43</v>
      </c>
      <c r="O267" s="83"/>
      <c r="P267" s="222">
        <f>O267*H267</f>
        <v>0</v>
      </c>
      <c r="Q267" s="222">
        <v>0.00029999999999999997</v>
      </c>
      <c r="R267" s="222">
        <f>Q267*H267</f>
        <v>0.00089999999999999998</v>
      </c>
      <c r="S267" s="222">
        <v>0</v>
      </c>
      <c r="T267" s="223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224" t="s">
        <v>178</v>
      </c>
      <c r="AT267" s="224" t="s">
        <v>253</v>
      </c>
      <c r="AU267" s="224" t="s">
        <v>81</v>
      </c>
      <c r="AY267" s="16" t="s">
        <v>139</v>
      </c>
      <c r="BE267" s="225">
        <f>IF(N267="základní",J267,0)</f>
        <v>0</v>
      </c>
      <c r="BF267" s="225">
        <f>IF(N267="snížená",J267,0)</f>
        <v>0</v>
      </c>
      <c r="BG267" s="225">
        <f>IF(N267="zákl. přenesená",J267,0)</f>
        <v>0</v>
      </c>
      <c r="BH267" s="225">
        <f>IF(N267="sníž. přenesená",J267,0)</f>
        <v>0</v>
      </c>
      <c r="BI267" s="225">
        <f>IF(N267="nulová",J267,0)</f>
        <v>0</v>
      </c>
      <c r="BJ267" s="16" t="s">
        <v>79</v>
      </c>
      <c r="BK267" s="225">
        <f>ROUND(I267*H267,2)</f>
        <v>0</v>
      </c>
      <c r="BL267" s="16" t="s">
        <v>145</v>
      </c>
      <c r="BM267" s="224" t="s">
        <v>1418</v>
      </c>
    </row>
    <row r="268" s="2" customFormat="1" ht="16.5" customHeight="1">
      <c r="A268" s="37"/>
      <c r="B268" s="38"/>
      <c r="C268" s="212" t="s">
        <v>999</v>
      </c>
      <c r="D268" s="212" t="s">
        <v>141</v>
      </c>
      <c r="E268" s="213" t="s">
        <v>1419</v>
      </c>
      <c r="F268" s="214" t="s">
        <v>1420</v>
      </c>
      <c r="G268" s="215" t="s">
        <v>344</v>
      </c>
      <c r="H268" s="216">
        <v>1</v>
      </c>
      <c r="I268" s="217"/>
      <c r="J268" s="218">
        <f>ROUND(I268*H268,2)</f>
        <v>0</v>
      </c>
      <c r="K268" s="219"/>
      <c r="L268" s="43"/>
      <c r="M268" s="220" t="s">
        <v>19</v>
      </c>
      <c r="N268" s="221" t="s">
        <v>43</v>
      </c>
      <c r="O268" s="83"/>
      <c r="P268" s="222">
        <f>O268*H268</f>
        <v>0</v>
      </c>
      <c r="Q268" s="222">
        <v>0.050000000000000003</v>
      </c>
      <c r="R268" s="222">
        <f>Q268*H268</f>
        <v>0.050000000000000003</v>
      </c>
      <c r="S268" s="222">
        <v>0</v>
      </c>
      <c r="T268" s="223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224" t="s">
        <v>145</v>
      </c>
      <c r="AT268" s="224" t="s">
        <v>141</v>
      </c>
      <c r="AU268" s="224" t="s">
        <v>81</v>
      </c>
      <c r="AY268" s="16" t="s">
        <v>139</v>
      </c>
      <c r="BE268" s="225">
        <f>IF(N268="základní",J268,0)</f>
        <v>0</v>
      </c>
      <c r="BF268" s="225">
        <f>IF(N268="snížená",J268,0)</f>
        <v>0</v>
      </c>
      <c r="BG268" s="225">
        <f>IF(N268="zákl. přenesená",J268,0)</f>
        <v>0</v>
      </c>
      <c r="BH268" s="225">
        <f>IF(N268="sníž. přenesená",J268,0)</f>
        <v>0</v>
      </c>
      <c r="BI268" s="225">
        <f>IF(N268="nulová",J268,0)</f>
        <v>0</v>
      </c>
      <c r="BJ268" s="16" t="s">
        <v>79</v>
      </c>
      <c r="BK268" s="225">
        <f>ROUND(I268*H268,2)</f>
        <v>0</v>
      </c>
      <c r="BL268" s="16" t="s">
        <v>145</v>
      </c>
      <c r="BM268" s="224" t="s">
        <v>1421</v>
      </c>
    </row>
    <row r="269" s="2" customFormat="1">
      <c r="A269" s="37"/>
      <c r="B269" s="38"/>
      <c r="C269" s="39"/>
      <c r="D269" s="226" t="s">
        <v>147</v>
      </c>
      <c r="E269" s="39"/>
      <c r="F269" s="227" t="s">
        <v>1422</v>
      </c>
      <c r="G269" s="39"/>
      <c r="H269" s="39"/>
      <c r="I269" s="228"/>
      <c r="J269" s="39"/>
      <c r="K269" s="39"/>
      <c r="L269" s="43"/>
      <c r="M269" s="229"/>
      <c r="N269" s="230"/>
      <c r="O269" s="83"/>
      <c r="P269" s="83"/>
      <c r="Q269" s="83"/>
      <c r="R269" s="83"/>
      <c r="S269" s="83"/>
      <c r="T269" s="84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T269" s="16" t="s">
        <v>147</v>
      </c>
      <c r="AU269" s="16" t="s">
        <v>81</v>
      </c>
    </row>
    <row r="270" s="2" customFormat="1" ht="16.5" customHeight="1">
      <c r="A270" s="37"/>
      <c r="B270" s="38"/>
      <c r="C270" s="231" t="s">
        <v>1003</v>
      </c>
      <c r="D270" s="231" t="s">
        <v>253</v>
      </c>
      <c r="E270" s="232" t="s">
        <v>1423</v>
      </c>
      <c r="F270" s="233" t="s">
        <v>1424</v>
      </c>
      <c r="G270" s="234" t="s">
        <v>344</v>
      </c>
      <c r="H270" s="235">
        <v>1</v>
      </c>
      <c r="I270" s="236"/>
      <c r="J270" s="237">
        <f>ROUND(I270*H270,2)</f>
        <v>0</v>
      </c>
      <c r="K270" s="238"/>
      <c r="L270" s="239"/>
      <c r="M270" s="240" t="s">
        <v>19</v>
      </c>
      <c r="N270" s="241" t="s">
        <v>43</v>
      </c>
      <c r="O270" s="83"/>
      <c r="P270" s="222">
        <f>O270*H270</f>
        <v>0</v>
      </c>
      <c r="Q270" s="222">
        <v>0.029499999999999998</v>
      </c>
      <c r="R270" s="222">
        <f>Q270*H270</f>
        <v>0.029499999999999998</v>
      </c>
      <c r="S270" s="222">
        <v>0</v>
      </c>
      <c r="T270" s="223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224" t="s">
        <v>178</v>
      </c>
      <c r="AT270" s="224" t="s">
        <v>253</v>
      </c>
      <c r="AU270" s="224" t="s">
        <v>81</v>
      </c>
      <c r="AY270" s="16" t="s">
        <v>139</v>
      </c>
      <c r="BE270" s="225">
        <f>IF(N270="základní",J270,0)</f>
        <v>0</v>
      </c>
      <c r="BF270" s="225">
        <f>IF(N270="snížená",J270,0)</f>
        <v>0</v>
      </c>
      <c r="BG270" s="225">
        <f>IF(N270="zákl. přenesená",J270,0)</f>
        <v>0</v>
      </c>
      <c r="BH270" s="225">
        <f>IF(N270="sníž. přenesená",J270,0)</f>
        <v>0</v>
      </c>
      <c r="BI270" s="225">
        <f>IF(N270="nulová",J270,0)</f>
        <v>0</v>
      </c>
      <c r="BJ270" s="16" t="s">
        <v>79</v>
      </c>
      <c r="BK270" s="225">
        <f>ROUND(I270*H270,2)</f>
        <v>0</v>
      </c>
      <c r="BL270" s="16" t="s">
        <v>145</v>
      </c>
      <c r="BM270" s="224" t="s">
        <v>1425</v>
      </c>
    </row>
    <row r="271" s="2" customFormat="1" ht="16.5" customHeight="1">
      <c r="A271" s="37"/>
      <c r="B271" s="38"/>
      <c r="C271" s="231" t="s">
        <v>1007</v>
      </c>
      <c r="D271" s="231" t="s">
        <v>253</v>
      </c>
      <c r="E271" s="232" t="s">
        <v>1426</v>
      </c>
      <c r="F271" s="233" t="s">
        <v>1427</v>
      </c>
      <c r="G271" s="234" t="s">
        <v>344</v>
      </c>
      <c r="H271" s="235">
        <v>1</v>
      </c>
      <c r="I271" s="236"/>
      <c r="J271" s="237">
        <f>ROUND(I271*H271,2)</f>
        <v>0</v>
      </c>
      <c r="K271" s="238"/>
      <c r="L271" s="239"/>
      <c r="M271" s="240" t="s">
        <v>19</v>
      </c>
      <c r="N271" s="241" t="s">
        <v>43</v>
      </c>
      <c r="O271" s="83"/>
      <c r="P271" s="222">
        <f>O271*H271</f>
        <v>0</v>
      </c>
      <c r="Q271" s="222">
        <v>0.0025000000000000001</v>
      </c>
      <c r="R271" s="222">
        <f>Q271*H271</f>
        <v>0.0025000000000000001</v>
      </c>
      <c r="S271" s="222">
        <v>0</v>
      </c>
      <c r="T271" s="223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224" t="s">
        <v>178</v>
      </c>
      <c r="AT271" s="224" t="s">
        <v>253</v>
      </c>
      <c r="AU271" s="224" t="s">
        <v>81</v>
      </c>
      <c r="AY271" s="16" t="s">
        <v>139</v>
      </c>
      <c r="BE271" s="225">
        <f>IF(N271="základní",J271,0)</f>
        <v>0</v>
      </c>
      <c r="BF271" s="225">
        <f>IF(N271="snížená",J271,0)</f>
        <v>0</v>
      </c>
      <c r="BG271" s="225">
        <f>IF(N271="zákl. přenesená",J271,0)</f>
        <v>0</v>
      </c>
      <c r="BH271" s="225">
        <f>IF(N271="sníž. přenesená",J271,0)</f>
        <v>0</v>
      </c>
      <c r="BI271" s="225">
        <f>IF(N271="nulová",J271,0)</f>
        <v>0</v>
      </c>
      <c r="BJ271" s="16" t="s">
        <v>79</v>
      </c>
      <c r="BK271" s="225">
        <f>ROUND(I271*H271,2)</f>
        <v>0</v>
      </c>
      <c r="BL271" s="16" t="s">
        <v>145</v>
      </c>
      <c r="BM271" s="224" t="s">
        <v>1428</v>
      </c>
    </row>
    <row r="272" s="2" customFormat="1" ht="16.5" customHeight="1">
      <c r="A272" s="37"/>
      <c r="B272" s="38"/>
      <c r="C272" s="212" t="s">
        <v>1011</v>
      </c>
      <c r="D272" s="212" t="s">
        <v>141</v>
      </c>
      <c r="E272" s="213" t="s">
        <v>1429</v>
      </c>
      <c r="F272" s="214" t="s">
        <v>1430</v>
      </c>
      <c r="G272" s="215" t="s">
        <v>344</v>
      </c>
      <c r="H272" s="216">
        <v>3</v>
      </c>
      <c r="I272" s="217"/>
      <c r="J272" s="218">
        <f>ROUND(I272*H272,2)</f>
        <v>0</v>
      </c>
      <c r="K272" s="219"/>
      <c r="L272" s="43"/>
      <c r="M272" s="220" t="s">
        <v>19</v>
      </c>
      <c r="N272" s="221" t="s">
        <v>43</v>
      </c>
      <c r="O272" s="83"/>
      <c r="P272" s="222">
        <f>O272*H272</f>
        <v>0</v>
      </c>
      <c r="Q272" s="222">
        <v>0.00016000000000000001</v>
      </c>
      <c r="R272" s="222">
        <f>Q272*H272</f>
        <v>0.00048000000000000007</v>
      </c>
      <c r="S272" s="222">
        <v>0</v>
      </c>
      <c r="T272" s="223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224" t="s">
        <v>145</v>
      </c>
      <c r="AT272" s="224" t="s">
        <v>141</v>
      </c>
      <c r="AU272" s="224" t="s">
        <v>81</v>
      </c>
      <c r="AY272" s="16" t="s">
        <v>139</v>
      </c>
      <c r="BE272" s="225">
        <f>IF(N272="základní",J272,0)</f>
        <v>0</v>
      </c>
      <c r="BF272" s="225">
        <f>IF(N272="snížená",J272,0)</f>
        <v>0</v>
      </c>
      <c r="BG272" s="225">
        <f>IF(N272="zákl. přenesená",J272,0)</f>
        <v>0</v>
      </c>
      <c r="BH272" s="225">
        <f>IF(N272="sníž. přenesená",J272,0)</f>
        <v>0</v>
      </c>
      <c r="BI272" s="225">
        <f>IF(N272="nulová",J272,0)</f>
        <v>0</v>
      </c>
      <c r="BJ272" s="16" t="s">
        <v>79</v>
      </c>
      <c r="BK272" s="225">
        <f>ROUND(I272*H272,2)</f>
        <v>0</v>
      </c>
      <c r="BL272" s="16" t="s">
        <v>145</v>
      </c>
      <c r="BM272" s="224" t="s">
        <v>1431</v>
      </c>
    </row>
    <row r="273" s="2" customFormat="1">
      <c r="A273" s="37"/>
      <c r="B273" s="38"/>
      <c r="C273" s="39"/>
      <c r="D273" s="226" t="s">
        <v>147</v>
      </c>
      <c r="E273" s="39"/>
      <c r="F273" s="227" t="s">
        <v>1432</v>
      </c>
      <c r="G273" s="39"/>
      <c r="H273" s="39"/>
      <c r="I273" s="228"/>
      <c r="J273" s="39"/>
      <c r="K273" s="39"/>
      <c r="L273" s="43"/>
      <c r="M273" s="229"/>
      <c r="N273" s="230"/>
      <c r="O273" s="83"/>
      <c r="P273" s="83"/>
      <c r="Q273" s="83"/>
      <c r="R273" s="83"/>
      <c r="S273" s="83"/>
      <c r="T273" s="84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T273" s="16" t="s">
        <v>147</v>
      </c>
      <c r="AU273" s="16" t="s">
        <v>81</v>
      </c>
    </row>
    <row r="274" s="2" customFormat="1" ht="16.5" customHeight="1">
      <c r="A274" s="37"/>
      <c r="B274" s="38"/>
      <c r="C274" s="212" t="s">
        <v>1015</v>
      </c>
      <c r="D274" s="212" t="s">
        <v>141</v>
      </c>
      <c r="E274" s="213" t="s">
        <v>1433</v>
      </c>
      <c r="F274" s="214" t="s">
        <v>1434</v>
      </c>
      <c r="G274" s="215" t="s">
        <v>323</v>
      </c>
      <c r="H274" s="216">
        <v>100</v>
      </c>
      <c r="I274" s="217"/>
      <c r="J274" s="218">
        <f>ROUND(I274*H274,2)</f>
        <v>0</v>
      </c>
      <c r="K274" s="219"/>
      <c r="L274" s="43"/>
      <c r="M274" s="220" t="s">
        <v>19</v>
      </c>
      <c r="N274" s="221" t="s">
        <v>43</v>
      </c>
      <c r="O274" s="83"/>
      <c r="P274" s="222">
        <f>O274*H274</f>
        <v>0</v>
      </c>
      <c r="Q274" s="222">
        <v>0.00019000000000000001</v>
      </c>
      <c r="R274" s="222">
        <f>Q274*H274</f>
        <v>0.019</v>
      </c>
      <c r="S274" s="222">
        <v>0</v>
      </c>
      <c r="T274" s="223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224" t="s">
        <v>145</v>
      </c>
      <c r="AT274" s="224" t="s">
        <v>141</v>
      </c>
      <c r="AU274" s="224" t="s">
        <v>81</v>
      </c>
      <c r="AY274" s="16" t="s">
        <v>139</v>
      </c>
      <c r="BE274" s="225">
        <f>IF(N274="základní",J274,0)</f>
        <v>0</v>
      </c>
      <c r="BF274" s="225">
        <f>IF(N274="snížená",J274,0)</f>
        <v>0</v>
      </c>
      <c r="BG274" s="225">
        <f>IF(N274="zákl. přenesená",J274,0)</f>
        <v>0</v>
      </c>
      <c r="BH274" s="225">
        <f>IF(N274="sníž. přenesená",J274,0)</f>
        <v>0</v>
      </c>
      <c r="BI274" s="225">
        <f>IF(N274="nulová",J274,0)</f>
        <v>0</v>
      </c>
      <c r="BJ274" s="16" t="s">
        <v>79</v>
      </c>
      <c r="BK274" s="225">
        <f>ROUND(I274*H274,2)</f>
        <v>0</v>
      </c>
      <c r="BL274" s="16" t="s">
        <v>145</v>
      </c>
      <c r="BM274" s="224" t="s">
        <v>1435</v>
      </c>
    </row>
    <row r="275" s="2" customFormat="1" ht="16.5" customHeight="1">
      <c r="A275" s="37"/>
      <c r="B275" s="38"/>
      <c r="C275" s="212" t="s">
        <v>1019</v>
      </c>
      <c r="D275" s="212" t="s">
        <v>141</v>
      </c>
      <c r="E275" s="213" t="s">
        <v>1436</v>
      </c>
      <c r="F275" s="214" t="s">
        <v>1437</v>
      </c>
      <c r="G275" s="215" t="s">
        <v>323</v>
      </c>
      <c r="H275" s="216">
        <v>15</v>
      </c>
      <c r="I275" s="217"/>
      <c r="J275" s="218">
        <f>ROUND(I275*H275,2)</f>
        <v>0</v>
      </c>
      <c r="K275" s="219"/>
      <c r="L275" s="43"/>
      <c r="M275" s="220" t="s">
        <v>19</v>
      </c>
      <c r="N275" s="221" t="s">
        <v>43</v>
      </c>
      <c r="O275" s="83"/>
      <c r="P275" s="222">
        <f>O275*H275</f>
        <v>0</v>
      </c>
      <c r="Q275" s="222">
        <v>0.00019000000000000001</v>
      </c>
      <c r="R275" s="222">
        <f>Q275*H275</f>
        <v>0.0028500000000000001</v>
      </c>
      <c r="S275" s="222">
        <v>0</v>
      </c>
      <c r="T275" s="223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224" t="s">
        <v>145</v>
      </c>
      <c r="AT275" s="224" t="s">
        <v>141</v>
      </c>
      <c r="AU275" s="224" t="s">
        <v>81</v>
      </c>
      <c r="AY275" s="16" t="s">
        <v>139</v>
      </c>
      <c r="BE275" s="225">
        <f>IF(N275="základní",J275,0)</f>
        <v>0</v>
      </c>
      <c r="BF275" s="225">
        <f>IF(N275="snížená",J275,0)</f>
        <v>0</v>
      </c>
      <c r="BG275" s="225">
        <f>IF(N275="zákl. přenesená",J275,0)</f>
        <v>0</v>
      </c>
      <c r="BH275" s="225">
        <f>IF(N275="sníž. přenesená",J275,0)</f>
        <v>0</v>
      </c>
      <c r="BI275" s="225">
        <f>IF(N275="nulová",J275,0)</f>
        <v>0</v>
      </c>
      <c r="BJ275" s="16" t="s">
        <v>79</v>
      </c>
      <c r="BK275" s="225">
        <f>ROUND(I275*H275,2)</f>
        <v>0</v>
      </c>
      <c r="BL275" s="16" t="s">
        <v>145</v>
      </c>
      <c r="BM275" s="224" t="s">
        <v>1438</v>
      </c>
    </row>
    <row r="276" s="2" customFormat="1" ht="16.5" customHeight="1">
      <c r="A276" s="37"/>
      <c r="B276" s="38"/>
      <c r="C276" s="212" t="s">
        <v>1024</v>
      </c>
      <c r="D276" s="212" t="s">
        <v>141</v>
      </c>
      <c r="E276" s="213" t="s">
        <v>1439</v>
      </c>
      <c r="F276" s="214" t="s">
        <v>1440</v>
      </c>
      <c r="G276" s="215" t="s">
        <v>323</v>
      </c>
      <c r="H276" s="216">
        <v>100</v>
      </c>
      <c r="I276" s="217"/>
      <c r="J276" s="218">
        <f>ROUND(I276*H276,2)</f>
        <v>0</v>
      </c>
      <c r="K276" s="219"/>
      <c r="L276" s="43"/>
      <c r="M276" s="220" t="s">
        <v>19</v>
      </c>
      <c r="N276" s="221" t="s">
        <v>43</v>
      </c>
      <c r="O276" s="83"/>
      <c r="P276" s="222">
        <f>O276*H276</f>
        <v>0</v>
      </c>
      <c r="Q276" s="222">
        <v>0.00012999999999999999</v>
      </c>
      <c r="R276" s="222">
        <f>Q276*H276</f>
        <v>0.012999999999999999</v>
      </c>
      <c r="S276" s="222">
        <v>0</v>
      </c>
      <c r="T276" s="223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224" t="s">
        <v>145</v>
      </c>
      <c r="AT276" s="224" t="s">
        <v>141</v>
      </c>
      <c r="AU276" s="224" t="s">
        <v>81</v>
      </c>
      <c r="AY276" s="16" t="s">
        <v>139</v>
      </c>
      <c r="BE276" s="225">
        <f>IF(N276="základní",J276,0)</f>
        <v>0</v>
      </c>
      <c r="BF276" s="225">
        <f>IF(N276="snížená",J276,0)</f>
        <v>0</v>
      </c>
      <c r="BG276" s="225">
        <f>IF(N276="zákl. přenesená",J276,0)</f>
        <v>0</v>
      </c>
      <c r="BH276" s="225">
        <f>IF(N276="sníž. přenesená",J276,0)</f>
        <v>0</v>
      </c>
      <c r="BI276" s="225">
        <f>IF(N276="nulová",J276,0)</f>
        <v>0</v>
      </c>
      <c r="BJ276" s="16" t="s">
        <v>79</v>
      </c>
      <c r="BK276" s="225">
        <f>ROUND(I276*H276,2)</f>
        <v>0</v>
      </c>
      <c r="BL276" s="16" t="s">
        <v>145</v>
      </c>
      <c r="BM276" s="224" t="s">
        <v>1441</v>
      </c>
    </row>
    <row r="277" s="2" customFormat="1">
      <c r="A277" s="37"/>
      <c r="B277" s="38"/>
      <c r="C277" s="39"/>
      <c r="D277" s="226" t="s">
        <v>147</v>
      </c>
      <c r="E277" s="39"/>
      <c r="F277" s="227" t="s">
        <v>1442</v>
      </c>
      <c r="G277" s="39"/>
      <c r="H277" s="39"/>
      <c r="I277" s="228"/>
      <c r="J277" s="39"/>
      <c r="K277" s="39"/>
      <c r="L277" s="43"/>
      <c r="M277" s="229"/>
      <c r="N277" s="230"/>
      <c r="O277" s="83"/>
      <c r="P277" s="83"/>
      <c r="Q277" s="83"/>
      <c r="R277" s="83"/>
      <c r="S277" s="83"/>
      <c r="T277" s="84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T277" s="16" t="s">
        <v>147</v>
      </c>
      <c r="AU277" s="16" t="s">
        <v>81</v>
      </c>
    </row>
    <row r="278" s="2" customFormat="1" ht="16.5" customHeight="1">
      <c r="A278" s="37"/>
      <c r="B278" s="38"/>
      <c r="C278" s="212" t="s">
        <v>1029</v>
      </c>
      <c r="D278" s="212" t="s">
        <v>141</v>
      </c>
      <c r="E278" s="213" t="s">
        <v>1038</v>
      </c>
      <c r="F278" s="214" t="s">
        <v>1443</v>
      </c>
      <c r="G278" s="215" t="s">
        <v>344</v>
      </c>
      <c r="H278" s="216">
        <v>1</v>
      </c>
      <c r="I278" s="217"/>
      <c r="J278" s="218">
        <f>ROUND(I278*H278,2)</f>
        <v>0</v>
      </c>
      <c r="K278" s="219"/>
      <c r="L278" s="43"/>
      <c r="M278" s="220" t="s">
        <v>19</v>
      </c>
      <c r="N278" s="221" t="s">
        <v>43</v>
      </c>
      <c r="O278" s="83"/>
      <c r="P278" s="222">
        <f>O278*H278</f>
        <v>0</v>
      </c>
      <c r="Q278" s="222">
        <v>0</v>
      </c>
      <c r="R278" s="222">
        <f>Q278*H278</f>
        <v>0</v>
      </c>
      <c r="S278" s="222">
        <v>0</v>
      </c>
      <c r="T278" s="223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224" t="s">
        <v>145</v>
      </c>
      <c r="AT278" s="224" t="s">
        <v>141</v>
      </c>
      <c r="AU278" s="224" t="s">
        <v>81</v>
      </c>
      <c r="AY278" s="16" t="s">
        <v>139</v>
      </c>
      <c r="BE278" s="225">
        <f>IF(N278="základní",J278,0)</f>
        <v>0</v>
      </c>
      <c r="BF278" s="225">
        <f>IF(N278="snížená",J278,0)</f>
        <v>0</v>
      </c>
      <c r="BG278" s="225">
        <f>IF(N278="zákl. přenesená",J278,0)</f>
        <v>0</v>
      </c>
      <c r="BH278" s="225">
        <f>IF(N278="sníž. přenesená",J278,0)</f>
        <v>0</v>
      </c>
      <c r="BI278" s="225">
        <f>IF(N278="nulová",J278,0)</f>
        <v>0</v>
      </c>
      <c r="BJ278" s="16" t="s">
        <v>79</v>
      </c>
      <c r="BK278" s="225">
        <f>ROUND(I278*H278,2)</f>
        <v>0</v>
      </c>
      <c r="BL278" s="16" t="s">
        <v>145</v>
      </c>
      <c r="BM278" s="224" t="s">
        <v>1444</v>
      </c>
    </row>
    <row r="279" s="2" customFormat="1" ht="24.15" customHeight="1">
      <c r="A279" s="37"/>
      <c r="B279" s="38"/>
      <c r="C279" s="212" t="s">
        <v>1033</v>
      </c>
      <c r="D279" s="212" t="s">
        <v>141</v>
      </c>
      <c r="E279" s="213" t="s">
        <v>1042</v>
      </c>
      <c r="F279" s="214" t="s">
        <v>1043</v>
      </c>
      <c r="G279" s="215" t="s">
        <v>151</v>
      </c>
      <c r="H279" s="216">
        <v>0.079000000000000001</v>
      </c>
      <c r="I279" s="217"/>
      <c r="J279" s="218">
        <f>ROUND(I279*H279,2)</f>
        <v>0</v>
      </c>
      <c r="K279" s="219"/>
      <c r="L279" s="43"/>
      <c r="M279" s="220" t="s">
        <v>19</v>
      </c>
      <c r="N279" s="221" t="s">
        <v>43</v>
      </c>
      <c r="O279" s="83"/>
      <c r="P279" s="222">
        <f>O279*H279</f>
        <v>0</v>
      </c>
      <c r="Q279" s="222">
        <v>1.5298499999999999</v>
      </c>
      <c r="R279" s="222">
        <f>Q279*H279</f>
        <v>0.12085815</v>
      </c>
      <c r="S279" s="222">
        <v>0</v>
      </c>
      <c r="T279" s="223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224" t="s">
        <v>145</v>
      </c>
      <c r="AT279" s="224" t="s">
        <v>141</v>
      </c>
      <c r="AU279" s="224" t="s">
        <v>81</v>
      </c>
      <c r="AY279" s="16" t="s">
        <v>139</v>
      </c>
      <c r="BE279" s="225">
        <f>IF(N279="základní",J279,0)</f>
        <v>0</v>
      </c>
      <c r="BF279" s="225">
        <f>IF(N279="snížená",J279,0)</f>
        <v>0</v>
      </c>
      <c r="BG279" s="225">
        <f>IF(N279="zákl. přenesená",J279,0)</f>
        <v>0</v>
      </c>
      <c r="BH279" s="225">
        <f>IF(N279="sníž. přenesená",J279,0)</f>
        <v>0</v>
      </c>
      <c r="BI279" s="225">
        <f>IF(N279="nulová",J279,0)</f>
        <v>0</v>
      </c>
      <c r="BJ279" s="16" t="s">
        <v>79</v>
      </c>
      <c r="BK279" s="225">
        <f>ROUND(I279*H279,2)</f>
        <v>0</v>
      </c>
      <c r="BL279" s="16" t="s">
        <v>145</v>
      </c>
      <c r="BM279" s="224" t="s">
        <v>1445</v>
      </c>
    </row>
    <row r="280" s="2" customFormat="1">
      <c r="A280" s="37"/>
      <c r="B280" s="38"/>
      <c r="C280" s="39"/>
      <c r="D280" s="226" t="s">
        <v>147</v>
      </c>
      <c r="E280" s="39"/>
      <c r="F280" s="227" t="s">
        <v>1045</v>
      </c>
      <c r="G280" s="39"/>
      <c r="H280" s="39"/>
      <c r="I280" s="228"/>
      <c r="J280" s="39"/>
      <c r="K280" s="39"/>
      <c r="L280" s="43"/>
      <c r="M280" s="229"/>
      <c r="N280" s="230"/>
      <c r="O280" s="83"/>
      <c r="P280" s="83"/>
      <c r="Q280" s="83"/>
      <c r="R280" s="83"/>
      <c r="S280" s="83"/>
      <c r="T280" s="84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T280" s="16" t="s">
        <v>147</v>
      </c>
      <c r="AU280" s="16" t="s">
        <v>81</v>
      </c>
    </row>
    <row r="281" s="2" customFormat="1" ht="21.75" customHeight="1">
      <c r="A281" s="37"/>
      <c r="B281" s="38"/>
      <c r="C281" s="212" t="s">
        <v>1037</v>
      </c>
      <c r="D281" s="212" t="s">
        <v>141</v>
      </c>
      <c r="E281" s="213" t="s">
        <v>1446</v>
      </c>
      <c r="F281" s="214" t="s">
        <v>1447</v>
      </c>
      <c r="G281" s="215" t="s">
        <v>344</v>
      </c>
      <c r="H281" s="216">
        <v>3</v>
      </c>
      <c r="I281" s="217"/>
      <c r="J281" s="218">
        <f>ROUND(I281*H281,2)</f>
        <v>0</v>
      </c>
      <c r="K281" s="219"/>
      <c r="L281" s="43"/>
      <c r="M281" s="220" t="s">
        <v>19</v>
      </c>
      <c r="N281" s="221" t="s">
        <v>43</v>
      </c>
      <c r="O281" s="83"/>
      <c r="P281" s="222">
        <f>O281*H281</f>
        <v>0</v>
      </c>
      <c r="Q281" s="222">
        <v>0</v>
      </c>
      <c r="R281" s="222">
        <f>Q281*H281</f>
        <v>0</v>
      </c>
      <c r="S281" s="222">
        <v>0</v>
      </c>
      <c r="T281" s="223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224" t="s">
        <v>145</v>
      </c>
      <c r="AT281" s="224" t="s">
        <v>141</v>
      </c>
      <c r="AU281" s="224" t="s">
        <v>81</v>
      </c>
      <c r="AY281" s="16" t="s">
        <v>139</v>
      </c>
      <c r="BE281" s="225">
        <f>IF(N281="základní",J281,0)</f>
        <v>0</v>
      </c>
      <c r="BF281" s="225">
        <f>IF(N281="snížená",J281,0)</f>
        <v>0</v>
      </c>
      <c r="BG281" s="225">
        <f>IF(N281="zákl. přenesená",J281,0)</f>
        <v>0</v>
      </c>
      <c r="BH281" s="225">
        <f>IF(N281="sníž. přenesená",J281,0)</f>
        <v>0</v>
      </c>
      <c r="BI281" s="225">
        <f>IF(N281="nulová",J281,0)</f>
        <v>0</v>
      </c>
      <c r="BJ281" s="16" t="s">
        <v>79</v>
      </c>
      <c r="BK281" s="225">
        <f>ROUND(I281*H281,2)</f>
        <v>0</v>
      </c>
      <c r="BL281" s="16" t="s">
        <v>145</v>
      </c>
      <c r="BM281" s="224" t="s">
        <v>1448</v>
      </c>
    </row>
    <row r="282" s="12" customFormat="1" ht="22.8" customHeight="1">
      <c r="A282" s="12"/>
      <c r="B282" s="196"/>
      <c r="C282" s="197"/>
      <c r="D282" s="198" t="s">
        <v>71</v>
      </c>
      <c r="E282" s="210" t="s">
        <v>183</v>
      </c>
      <c r="F282" s="210" t="s">
        <v>319</v>
      </c>
      <c r="G282" s="197"/>
      <c r="H282" s="197"/>
      <c r="I282" s="200"/>
      <c r="J282" s="211">
        <f>BK282</f>
        <v>0</v>
      </c>
      <c r="K282" s="197"/>
      <c r="L282" s="202"/>
      <c r="M282" s="203"/>
      <c r="N282" s="204"/>
      <c r="O282" s="204"/>
      <c r="P282" s="205">
        <f>SUM(P283:P297)</f>
        <v>0</v>
      </c>
      <c r="Q282" s="204"/>
      <c r="R282" s="205">
        <f>SUM(R283:R297)</f>
        <v>3.6333880000000001</v>
      </c>
      <c r="S282" s="204"/>
      <c r="T282" s="206">
        <f>SUM(T283:T297)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07" t="s">
        <v>79</v>
      </c>
      <c r="AT282" s="208" t="s">
        <v>71</v>
      </c>
      <c r="AU282" s="208" t="s">
        <v>79</v>
      </c>
      <c r="AY282" s="207" t="s">
        <v>139</v>
      </c>
      <c r="BK282" s="209">
        <f>SUM(BK283:BK297)</f>
        <v>0</v>
      </c>
    </row>
    <row r="283" s="2" customFormat="1" ht="24.15" customHeight="1">
      <c r="A283" s="37"/>
      <c r="B283" s="38"/>
      <c r="C283" s="212" t="s">
        <v>1041</v>
      </c>
      <c r="D283" s="212" t="s">
        <v>141</v>
      </c>
      <c r="E283" s="213" t="s">
        <v>1449</v>
      </c>
      <c r="F283" s="214" t="s">
        <v>1450</v>
      </c>
      <c r="G283" s="215" t="s">
        <v>323</v>
      </c>
      <c r="H283" s="216">
        <v>4</v>
      </c>
      <c r="I283" s="217"/>
      <c r="J283" s="218">
        <f>ROUND(I283*H283,2)</f>
        <v>0</v>
      </c>
      <c r="K283" s="219"/>
      <c r="L283" s="43"/>
      <c r="M283" s="220" t="s">
        <v>19</v>
      </c>
      <c r="N283" s="221" t="s">
        <v>43</v>
      </c>
      <c r="O283" s="83"/>
      <c r="P283" s="222">
        <f>O283*H283</f>
        <v>0</v>
      </c>
      <c r="Q283" s="222">
        <v>0.15540000000000001</v>
      </c>
      <c r="R283" s="222">
        <f>Q283*H283</f>
        <v>0.62160000000000004</v>
      </c>
      <c r="S283" s="222">
        <v>0</v>
      </c>
      <c r="T283" s="223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224" t="s">
        <v>145</v>
      </c>
      <c r="AT283" s="224" t="s">
        <v>141</v>
      </c>
      <c r="AU283" s="224" t="s">
        <v>81</v>
      </c>
      <c r="AY283" s="16" t="s">
        <v>139</v>
      </c>
      <c r="BE283" s="225">
        <f>IF(N283="základní",J283,0)</f>
        <v>0</v>
      </c>
      <c r="BF283" s="225">
        <f>IF(N283="snížená",J283,0)</f>
        <v>0</v>
      </c>
      <c r="BG283" s="225">
        <f>IF(N283="zákl. přenesená",J283,0)</f>
        <v>0</v>
      </c>
      <c r="BH283" s="225">
        <f>IF(N283="sníž. přenesená",J283,0)</f>
        <v>0</v>
      </c>
      <c r="BI283" s="225">
        <f>IF(N283="nulová",J283,0)</f>
        <v>0</v>
      </c>
      <c r="BJ283" s="16" t="s">
        <v>79</v>
      </c>
      <c r="BK283" s="225">
        <f>ROUND(I283*H283,2)</f>
        <v>0</v>
      </c>
      <c r="BL283" s="16" t="s">
        <v>145</v>
      </c>
      <c r="BM283" s="224" t="s">
        <v>1451</v>
      </c>
    </row>
    <row r="284" s="2" customFormat="1">
      <c r="A284" s="37"/>
      <c r="B284" s="38"/>
      <c r="C284" s="39"/>
      <c r="D284" s="226" t="s">
        <v>147</v>
      </c>
      <c r="E284" s="39"/>
      <c r="F284" s="227" t="s">
        <v>1452</v>
      </c>
      <c r="G284" s="39"/>
      <c r="H284" s="39"/>
      <c r="I284" s="228"/>
      <c r="J284" s="39"/>
      <c r="K284" s="39"/>
      <c r="L284" s="43"/>
      <c r="M284" s="229"/>
      <c r="N284" s="230"/>
      <c r="O284" s="83"/>
      <c r="P284" s="83"/>
      <c r="Q284" s="83"/>
      <c r="R284" s="83"/>
      <c r="S284" s="83"/>
      <c r="T284" s="84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T284" s="16" t="s">
        <v>147</v>
      </c>
      <c r="AU284" s="16" t="s">
        <v>81</v>
      </c>
    </row>
    <row r="285" s="2" customFormat="1" ht="16.5" customHeight="1">
      <c r="A285" s="37"/>
      <c r="B285" s="38"/>
      <c r="C285" s="231" t="s">
        <v>1046</v>
      </c>
      <c r="D285" s="231" t="s">
        <v>253</v>
      </c>
      <c r="E285" s="232" t="s">
        <v>1453</v>
      </c>
      <c r="F285" s="233" t="s">
        <v>1454</v>
      </c>
      <c r="G285" s="234" t="s">
        <v>323</v>
      </c>
      <c r="H285" s="235">
        <v>4.0800000000000001</v>
      </c>
      <c r="I285" s="236"/>
      <c r="J285" s="237">
        <f>ROUND(I285*H285,2)</f>
        <v>0</v>
      </c>
      <c r="K285" s="238"/>
      <c r="L285" s="239"/>
      <c r="M285" s="240" t="s">
        <v>19</v>
      </c>
      <c r="N285" s="241" t="s">
        <v>43</v>
      </c>
      <c r="O285" s="83"/>
      <c r="P285" s="222">
        <f>O285*H285</f>
        <v>0</v>
      </c>
      <c r="Q285" s="222">
        <v>0.080000000000000002</v>
      </c>
      <c r="R285" s="222">
        <f>Q285*H285</f>
        <v>0.32640000000000002</v>
      </c>
      <c r="S285" s="222">
        <v>0</v>
      </c>
      <c r="T285" s="223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224" t="s">
        <v>178</v>
      </c>
      <c r="AT285" s="224" t="s">
        <v>253</v>
      </c>
      <c r="AU285" s="224" t="s">
        <v>81</v>
      </c>
      <c r="AY285" s="16" t="s">
        <v>139</v>
      </c>
      <c r="BE285" s="225">
        <f>IF(N285="základní",J285,0)</f>
        <v>0</v>
      </c>
      <c r="BF285" s="225">
        <f>IF(N285="snížená",J285,0)</f>
        <v>0</v>
      </c>
      <c r="BG285" s="225">
        <f>IF(N285="zákl. přenesená",J285,0)</f>
        <v>0</v>
      </c>
      <c r="BH285" s="225">
        <f>IF(N285="sníž. přenesená",J285,0)</f>
        <v>0</v>
      </c>
      <c r="BI285" s="225">
        <f>IF(N285="nulová",J285,0)</f>
        <v>0</v>
      </c>
      <c r="BJ285" s="16" t="s">
        <v>79</v>
      </c>
      <c r="BK285" s="225">
        <f>ROUND(I285*H285,2)</f>
        <v>0</v>
      </c>
      <c r="BL285" s="16" t="s">
        <v>145</v>
      </c>
      <c r="BM285" s="224" t="s">
        <v>1455</v>
      </c>
    </row>
    <row r="286" s="2" customFormat="1" ht="16.5" customHeight="1">
      <c r="A286" s="37"/>
      <c r="B286" s="38"/>
      <c r="C286" s="212" t="s">
        <v>1051</v>
      </c>
      <c r="D286" s="212" t="s">
        <v>141</v>
      </c>
      <c r="E286" s="213" t="s">
        <v>1456</v>
      </c>
      <c r="F286" s="214" t="s">
        <v>1457</v>
      </c>
      <c r="G286" s="215" t="s">
        <v>151</v>
      </c>
      <c r="H286" s="216">
        <v>0.20000000000000001</v>
      </c>
      <c r="I286" s="217"/>
      <c r="J286" s="218">
        <f>ROUND(I286*H286,2)</f>
        <v>0</v>
      </c>
      <c r="K286" s="219"/>
      <c r="L286" s="43"/>
      <c r="M286" s="220" t="s">
        <v>19</v>
      </c>
      <c r="N286" s="221" t="s">
        <v>43</v>
      </c>
      <c r="O286" s="83"/>
      <c r="P286" s="222">
        <f>O286*H286</f>
        <v>0</v>
      </c>
      <c r="Q286" s="222">
        <v>2.2563399999999998</v>
      </c>
      <c r="R286" s="222">
        <f>Q286*H286</f>
        <v>0.451268</v>
      </c>
      <c r="S286" s="222">
        <v>0</v>
      </c>
      <c r="T286" s="223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224" t="s">
        <v>145</v>
      </c>
      <c r="AT286" s="224" t="s">
        <v>141</v>
      </c>
      <c r="AU286" s="224" t="s">
        <v>81</v>
      </c>
      <c r="AY286" s="16" t="s">
        <v>139</v>
      </c>
      <c r="BE286" s="225">
        <f>IF(N286="základní",J286,0)</f>
        <v>0</v>
      </c>
      <c r="BF286" s="225">
        <f>IF(N286="snížená",J286,0)</f>
        <v>0</v>
      </c>
      <c r="BG286" s="225">
        <f>IF(N286="zákl. přenesená",J286,0)</f>
        <v>0</v>
      </c>
      <c r="BH286" s="225">
        <f>IF(N286="sníž. přenesená",J286,0)</f>
        <v>0</v>
      </c>
      <c r="BI286" s="225">
        <f>IF(N286="nulová",J286,0)</f>
        <v>0</v>
      </c>
      <c r="BJ286" s="16" t="s">
        <v>79</v>
      </c>
      <c r="BK286" s="225">
        <f>ROUND(I286*H286,2)</f>
        <v>0</v>
      </c>
      <c r="BL286" s="16" t="s">
        <v>145</v>
      </c>
      <c r="BM286" s="224" t="s">
        <v>1458</v>
      </c>
    </row>
    <row r="287" s="2" customFormat="1">
      <c r="A287" s="37"/>
      <c r="B287" s="38"/>
      <c r="C287" s="39"/>
      <c r="D287" s="226" t="s">
        <v>147</v>
      </c>
      <c r="E287" s="39"/>
      <c r="F287" s="227" t="s">
        <v>1459</v>
      </c>
      <c r="G287" s="39"/>
      <c r="H287" s="39"/>
      <c r="I287" s="228"/>
      <c r="J287" s="39"/>
      <c r="K287" s="39"/>
      <c r="L287" s="43"/>
      <c r="M287" s="229"/>
      <c r="N287" s="230"/>
      <c r="O287" s="83"/>
      <c r="P287" s="83"/>
      <c r="Q287" s="83"/>
      <c r="R287" s="83"/>
      <c r="S287" s="83"/>
      <c r="T287" s="84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T287" s="16" t="s">
        <v>147</v>
      </c>
      <c r="AU287" s="16" t="s">
        <v>81</v>
      </c>
    </row>
    <row r="288" s="2" customFormat="1" ht="21.75" customHeight="1">
      <c r="A288" s="37"/>
      <c r="B288" s="38"/>
      <c r="C288" s="212" t="s">
        <v>1056</v>
      </c>
      <c r="D288" s="212" t="s">
        <v>141</v>
      </c>
      <c r="E288" s="213" t="s">
        <v>1047</v>
      </c>
      <c r="F288" s="214" t="s">
        <v>1048</v>
      </c>
      <c r="G288" s="215" t="s">
        <v>323</v>
      </c>
      <c r="H288" s="216">
        <v>158</v>
      </c>
      <c r="I288" s="217"/>
      <c r="J288" s="218">
        <f>ROUND(I288*H288,2)</f>
        <v>0</v>
      </c>
      <c r="K288" s="219"/>
      <c r="L288" s="43"/>
      <c r="M288" s="220" t="s">
        <v>19</v>
      </c>
      <c r="N288" s="221" t="s">
        <v>43</v>
      </c>
      <c r="O288" s="83"/>
      <c r="P288" s="222">
        <f>O288*H288</f>
        <v>0</v>
      </c>
      <c r="Q288" s="222">
        <v>0</v>
      </c>
      <c r="R288" s="222">
        <f>Q288*H288</f>
        <v>0</v>
      </c>
      <c r="S288" s="222">
        <v>0</v>
      </c>
      <c r="T288" s="223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224" t="s">
        <v>145</v>
      </c>
      <c r="AT288" s="224" t="s">
        <v>141</v>
      </c>
      <c r="AU288" s="224" t="s">
        <v>81</v>
      </c>
      <c r="AY288" s="16" t="s">
        <v>139</v>
      </c>
      <c r="BE288" s="225">
        <f>IF(N288="základní",J288,0)</f>
        <v>0</v>
      </c>
      <c r="BF288" s="225">
        <f>IF(N288="snížená",J288,0)</f>
        <v>0</v>
      </c>
      <c r="BG288" s="225">
        <f>IF(N288="zákl. přenesená",J288,0)</f>
        <v>0</v>
      </c>
      <c r="BH288" s="225">
        <f>IF(N288="sníž. přenesená",J288,0)</f>
        <v>0</v>
      </c>
      <c r="BI288" s="225">
        <f>IF(N288="nulová",J288,0)</f>
        <v>0</v>
      </c>
      <c r="BJ288" s="16" t="s">
        <v>79</v>
      </c>
      <c r="BK288" s="225">
        <f>ROUND(I288*H288,2)</f>
        <v>0</v>
      </c>
      <c r="BL288" s="16" t="s">
        <v>145</v>
      </c>
      <c r="BM288" s="224" t="s">
        <v>1460</v>
      </c>
    </row>
    <row r="289" s="2" customFormat="1">
      <c r="A289" s="37"/>
      <c r="B289" s="38"/>
      <c r="C289" s="39"/>
      <c r="D289" s="226" t="s">
        <v>147</v>
      </c>
      <c r="E289" s="39"/>
      <c r="F289" s="227" t="s">
        <v>1050</v>
      </c>
      <c r="G289" s="39"/>
      <c r="H289" s="39"/>
      <c r="I289" s="228"/>
      <c r="J289" s="39"/>
      <c r="K289" s="39"/>
      <c r="L289" s="43"/>
      <c r="M289" s="229"/>
      <c r="N289" s="230"/>
      <c r="O289" s="83"/>
      <c r="P289" s="83"/>
      <c r="Q289" s="83"/>
      <c r="R289" s="83"/>
      <c r="S289" s="83"/>
      <c r="T289" s="84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T289" s="16" t="s">
        <v>147</v>
      </c>
      <c r="AU289" s="16" t="s">
        <v>81</v>
      </c>
    </row>
    <row r="290" s="2" customFormat="1" ht="24.15" customHeight="1">
      <c r="A290" s="37"/>
      <c r="B290" s="38"/>
      <c r="C290" s="212" t="s">
        <v>1061</v>
      </c>
      <c r="D290" s="212" t="s">
        <v>141</v>
      </c>
      <c r="E290" s="213" t="s">
        <v>1052</v>
      </c>
      <c r="F290" s="214" t="s">
        <v>1053</v>
      </c>
      <c r="G290" s="215" t="s">
        <v>323</v>
      </c>
      <c r="H290" s="216">
        <v>158</v>
      </c>
      <c r="I290" s="217"/>
      <c r="J290" s="218">
        <f>ROUND(I290*H290,2)</f>
        <v>0</v>
      </c>
      <c r="K290" s="219"/>
      <c r="L290" s="43"/>
      <c r="M290" s="220" t="s">
        <v>19</v>
      </c>
      <c r="N290" s="221" t="s">
        <v>43</v>
      </c>
      <c r="O290" s="83"/>
      <c r="P290" s="222">
        <f>O290*H290</f>
        <v>0</v>
      </c>
      <c r="Q290" s="222">
        <v>0.00027999999999999998</v>
      </c>
      <c r="R290" s="222">
        <f>Q290*H290</f>
        <v>0.044239999999999995</v>
      </c>
      <c r="S290" s="222">
        <v>0</v>
      </c>
      <c r="T290" s="223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224" t="s">
        <v>145</v>
      </c>
      <c r="AT290" s="224" t="s">
        <v>141</v>
      </c>
      <c r="AU290" s="224" t="s">
        <v>81</v>
      </c>
      <c r="AY290" s="16" t="s">
        <v>139</v>
      </c>
      <c r="BE290" s="225">
        <f>IF(N290="základní",J290,0)</f>
        <v>0</v>
      </c>
      <c r="BF290" s="225">
        <f>IF(N290="snížená",J290,0)</f>
        <v>0</v>
      </c>
      <c r="BG290" s="225">
        <f>IF(N290="zákl. přenesená",J290,0)</f>
        <v>0</v>
      </c>
      <c r="BH290" s="225">
        <f>IF(N290="sníž. přenesená",J290,0)</f>
        <v>0</v>
      </c>
      <c r="BI290" s="225">
        <f>IF(N290="nulová",J290,0)</f>
        <v>0</v>
      </c>
      <c r="BJ290" s="16" t="s">
        <v>79</v>
      </c>
      <c r="BK290" s="225">
        <f>ROUND(I290*H290,2)</f>
        <v>0</v>
      </c>
      <c r="BL290" s="16" t="s">
        <v>145</v>
      </c>
      <c r="BM290" s="224" t="s">
        <v>1461</v>
      </c>
    </row>
    <row r="291" s="2" customFormat="1">
      <c r="A291" s="37"/>
      <c r="B291" s="38"/>
      <c r="C291" s="39"/>
      <c r="D291" s="226" t="s">
        <v>147</v>
      </c>
      <c r="E291" s="39"/>
      <c r="F291" s="227" t="s">
        <v>1055</v>
      </c>
      <c r="G291" s="39"/>
      <c r="H291" s="39"/>
      <c r="I291" s="228"/>
      <c r="J291" s="39"/>
      <c r="K291" s="39"/>
      <c r="L291" s="43"/>
      <c r="M291" s="229"/>
      <c r="N291" s="230"/>
      <c r="O291" s="83"/>
      <c r="P291" s="83"/>
      <c r="Q291" s="83"/>
      <c r="R291" s="83"/>
      <c r="S291" s="83"/>
      <c r="T291" s="84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T291" s="16" t="s">
        <v>147</v>
      </c>
      <c r="AU291" s="16" t="s">
        <v>81</v>
      </c>
    </row>
    <row r="292" s="2" customFormat="1" ht="16.5" customHeight="1">
      <c r="A292" s="37"/>
      <c r="B292" s="38"/>
      <c r="C292" s="212" t="s">
        <v>1066</v>
      </c>
      <c r="D292" s="212" t="s">
        <v>141</v>
      </c>
      <c r="E292" s="213" t="s">
        <v>1057</v>
      </c>
      <c r="F292" s="214" t="s">
        <v>1058</v>
      </c>
      <c r="G292" s="215" t="s">
        <v>144</v>
      </c>
      <c r="H292" s="216">
        <v>158</v>
      </c>
      <c r="I292" s="217"/>
      <c r="J292" s="218">
        <f>ROUND(I292*H292,2)</f>
        <v>0</v>
      </c>
      <c r="K292" s="219"/>
      <c r="L292" s="43"/>
      <c r="M292" s="220" t="s">
        <v>19</v>
      </c>
      <c r="N292" s="221" t="s">
        <v>43</v>
      </c>
      <c r="O292" s="83"/>
      <c r="P292" s="222">
        <f>O292*H292</f>
        <v>0</v>
      </c>
      <c r="Q292" s="222">
        <v>0.013860000000000001</v>
      </c>
      <c r="R292" s="222">
        <f>Q292*H292</f>
        <v>2.18988</v>
      </c>
      <c r="S292" s="222">
        <v>0</v>
      </c>
      <c r="T292" s="223">
        <f>S292*H292</f>
        <v>0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224" t="s">
        <v>145</v>
      </c>
      <c r="AT292" s="224" t="s">
        <v>141</v>
      </c>
      <c r="AU292" s="224" t="s">
        <v>81</v>
      </c>
      <c r="AY292" s="16" t="s">
        <v>139</v>
      </c>
      <c r="BE292" s="225">
        <f>IF(N292="základní",J292,0)</f>
        <v>0</v>
      </c>
      <c r="BF292" s="225">
        <f>IF(N292="snížená",J292,0)</f>
        <v>0</v>
      </c>
      <c r="BG292" s="225">
        <f>IF(N292="zákl. přenesená",J292,0)</f>
        <v>0</v>
      </c>
      <c r="BH292" s="225">
        <f>IF(N292="sníž. přenesená",J292,0)</f>
        <v>0</v>
      </c>
      <c r="BI292" s="225">
        <f>IF(N292="nulová",J292,0)</f>
        <v>0</v>
      </c>
      <c r="BJ292" s="16" t="s">
        <v>79</v>
      </c>
      <c r="BK292" s="225">
        <f>ROUND(I292*H292,2)</f>
        <v>0</v>
      </c>
      <c r="BL292" s="16" t="s">
        <v>145</v>
      </c>
      <c r="BM292" s="224" t="s">
        <v>1462</v>
      </c>
    </row>
    <row r="293" s="2" customFormat="1">
      <c r="A293" s="37"/>
      <c r="B293" s="38"/>
      <c r="C293" s="39"/>
      <c r="D293" s="226" t="s">
        <v>147</v>
      </c>
      <c r="E293" s="39"/>
      <c r="F293" s="227" t="s">
        <v>1060</v>
      </c>
      <c r="G293" s="39"/>
      <c r="H293" s="39"/>
      <c r="I293" s="228"/>
      <c r="J293" s="39"/>
      <c r="K293" s="39"/>
      <c r="L293" s="43"/>
      <c r="M293" s="229"/>
      <c r="N293" s="230"/>
      <c r="O293" s="83"/>
      <c r="P293" s="83"/>
      <c r="Q293" s="83"/>
      <c r="R293" s="83"/>
      <c r="S293" s="83"/>
      <c r="T293" s="84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T293" s="16" t="s">
        <v>147</v>
      </c>
      <c r="AU293" s="16" t="s">
        <v>81</v>
      </c>
    </row>
    <row r="294" s="2" customFormat="1" ht="16.5" customHeight="1">
      <c r="A294" s="37"/>
      <c r="B294" s="38"/>
      <c r="C294" s="212" t="s">
        <v>1071</v>
      </c>
      <c r="D294" s="212" t="s">
        <v>141</v>
      </c>
      <c r="E294" s="213" t="s">
        <v>1062</v>
      </c>
      <c r="F294" s="214" t="s">
        <v>1063</v>
      </c>
      <c r="G294" s="215" t="s">
        <v>323</v>
      </c>
      <c r="H294" s="216">
        <v>158</v>
      </c>
      <c r="I294" s="217"/>
      <c r="J294" s="218">
        <f>ROUND(I294*H294,2)</f>
        <v>0</v>
      </c>
      <c r="K294" s="219"/>
      <c r="L294" s="43"/>
      <c r="M294" s="220" t="s">
        <v>19</v>
      </c>
      <c r="N294" s="221" t="s">
        <v>43</v>
      </c>
      <c r="O294" s="83"/>
      <c r="P294" s="222">
        <f>O294*H294</f>
        <v>0</v>
      </c>
      <c r="Q294" s="222">
        <v>0</v>
      </c>
      <c r="R294" s="222">
        <f>Q294*H294</f>
        <v>0</v>
      </c>
      <c r="S294" s="222">
        <v>0</v>
      </c>
      <c r="T294" s="223">
        <f>S294*H294</f>
        <v>0</v>
      </c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R294" s="224" t="s">
        <v>145</v>
      </c>
      <c r="AT294" s="224" t="s">
        <v>141</v>
      </c>
      <c r="AU294" s="224" t="s">
        <v>81</v>
      </c>
      <c r="AY294" s="16" t="s">
        <v>139</v>
      </c>
      <c r="BE294" s="225">
        <f>IF(N294="základní",J294,0)</f>
        <v>0</v>
      </c>
      <c r="BF294" s="225">
        <f>IF(N294="snížená",J294,0)</f>
        <v>0</v>
      </c>
      <c r="BG294" s="225">
        <f>IF(N294="zákl. přenesená",J294,0)</f>
        <v>0</v>
      </c>
      <c r="BH294" s="225">
        <f>IF(N294="sníž. přenesená",J294,0)</f>
        <v>0</v>
      </c>
      <c r="BI294" s="225">
        <f>IF(N294="nulová",J294,0)</f>
        <v>0</v>
      </c>
      <c r="BJ294" s="16" t="s">
        <v>79</v>
      </c>
      <c r="BK294" s="225">
        <f>ROUND(I294*H294,2)</f>
        <v>0</v>
      </c>
      <c r="BL294" s="16" t="s">
        <v>145</v>
      </c>
      <c r="BM294" s="224" t="s">
        <v>1463</v>
      </c>
    </row>
    <row r="295" s="2" customFormat="1">
      <c r="A295" s="37"/>
      <c r="B295" s="38"/>
      <c r="C295" s="39"/>
      <c r="D295" s="226" t="s">
        <v>147</v>
      </c>
      <c r="E295" s="39"/>
      <c r="F295" s="227" t="s">
        <v>1065</v>
      </c>
      <c r="G295" s="39"/>
      <c r="H295" s="39"/>
      <c r="I295" s="228"/>
      <c r="J295" s="39"/>
      <c r="K295" s="39"/>
      <c r="L295" s="43"/>
      <c r="M295" s="229"/>
      <c r="N295" s="230"/>
      <c r="O295" s="83"/>
      <c r="P295" s="83"/>
      <c r="Q295" s="83"/>
      <c r="R295" s="83"/>
      <c r="S295" s="83"/>
      <c r="T295" s="84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T295" s="16" t="s">
        <v>147</v>
      </c>
      <c r="AU295" s="16" t="s">
        <v>81</v>
      </c>
    </row>
    <row r="296" s="2" customFormat="1" ht="37.8" customHeight="1">
      <c r="A296" s="37"/>
      <c r="B296" s="38"/>
      <c r="C296" s="212" t="s">
        <v>1073</v>
      </c>
      <c r="D296" s="212" t="s">
        <v>141</v>
      </c>
      <c r="E296" s="213" t="s">
        <v>1464</v>
      </c>
      <c r="F296" s="214" t="s">
        <v>1465</v>
      </c>
      <c r="G296" s="215" t="s">
        <v>144</v>
      </c>
      <c r="H296" s="216">
        <v>12</v>
      </c>
      <c r="I296" s="217"/>
      <c r="J296" s="218">
        <f>ROUND(I296*H296,2)</f>
        <v>0</v>
      </c>
      <c r="K296" s="219"/>
      <c r="L296" s="43"/>
      <c r="M296" s="220" t="s">
        <v>19</v>
      </c>
      <c r="N296" s="221" t="s">
        <v>43</v>
      </c>
      <c r="O296" s="83"/>
      <c r="P296" s="222">
        <f>O296*H296</f>
        <v>0</v>
      </c>
      <c r="Q296" s="222">
        <v>0</v>
      </c>
      <c r="R296" s="222">
        <f>Q296*H296</f>
        <v>0</v>
      </c>
      <c r="S296" s="222">
        <v>0</v>
      </c>
      <c r="T296" s="223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224" t="s">
        <v>145</v>
      </c>
      <c r="AT296" s="224" t="s">
        <v>141</v>
      </c>
      <c r="AU296" s="224" t="s">
        <v>81</v>
      </c>
      <c r="AY296" s="16" t="s">
        <v>139</v>
      </c>
      <c r="BE296" s="225">
        <f>IF(N296="základní",J296,0)</f>
        <v>0</v>
      </c>
      <c r="BF296" s="225">
        <f>IF(N296="snížená",J296,0)</f>
        <v>0</v>
      </c>
      <c r="BG296" s="225">
        <f>IF(N296="zákl. přenesená",J296,0)</f>
        <v>0</v>
      </c>
      <c r="BH296" s="225">
        <f>IF(N296="sníž. přenesená",J296,0)</f>
        <v>0</v>
      </c>
      <c r="BI296" s="225">
        <f>IF(N296="nulová",J296,0)</f>
        <v>0</v>
      </c>
      <c r="BJ296" s="16" t="s">
        <v>79</v>
      </c>
      <c r="BK296" s="225">
        <f>ROUND(I296*H296,2)</f>
        <v>0</v>
      </c>
      <c r="BL296" s="16" t="s">
        <v>145</v>
      </c>
      <c r="BM296" s="224" t="s">
        <v>1466</v>
      </c>
    </row>
    <row r="297" s="2" customFormat="1">
      <c r="A297" s="37"/>
      <c r="B297" s="38"/>
      <c r="C297" s="39"/>
      <c r="D297" s="226" t="s">
        <v>147</v>
      </c>
      <c r="E297" s="39"/>
      <c r="F297" s="227" t="s">
        <v>1467</v>
      </c>
      <c r="G297" s="39"/>
      <c r="H297" s="39"/>
      <c r="I297" s="228"/>
      <c r="J297" s="39"/>
      <c r="K297" s="39"/>
      <c r="L297" s="43"/>
      <c r="M297" s="229"/>
      <c r="N297" s="230"/>
      <c r="O297" s="83"/>
      <c r="P297" s="83"/>
      <c r="Q297" s="83"/>
      <c r="R297" s="83"/>
      <c r="S297" s="83"/>
      <c r="T297" s="84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T297" s="16" t="s">
        <v>147</v>
      </c>
      <c r="AU297" s="16" t="s">
        <v>81</v>
      </c>
    </row>
    <row r="298" s="12" customFormat="1" ht="22.8" customHeight="1">
      <c r="A298" s="12"/>
      <c r="B298" s="196"/>
      <c r="C298" s="197"/>
      <c r="D298" s="198" t="s">
        <v>71</v>
      </c>
      <c r="E298" s="210" t="s">
        <v>538</v>
      </c>
      <c r="F298" s="210" t="s">
        <v>539</v>
      </c>
      <c r="G298" s="197"/>
      <c r="H298" s="197"/>
      <c r="I298" s="200"/>
      <c r="J298" s="211">
        <f>BK298</f>
        <v>0</v>
      </c>
      <c r="K298" s="197"/>
      <c r="L298" s="202"/>
      <c r="M298" s="203"/>
      <c r="N298" s="204"/>
      <c r="O298" s="204"/>
      <c r="P298" s="205">
        <f>SUM(P299:P310)</f>
        <v>0</v>
      </c>
      <c r="Q298" s="204"/>
      <c r="R298" s="205">
        <f>SUM(R299:R310)</f>
        <v>0</v>
      </c>
      <c r="S298" s="204"/>
      <c r="T298" s="206">
        <f>SUM(T299:T310)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207" t="s">
        <v>79</v>
      </c>
      <c r="AT298" s="208" t="s">
        <v>71</v>
      </c>
      <c r="AU298" s="208" t="s">
        <v>79</v>
      </c>
      <c r="AY298" s="207" t="s">
        <v>139</v>
      </c>
      <c r="BK298" s="209">
        <f>SUM(BK299:BK310)</f>
        <v>0</v>
      </c>
    </row>
    <row r="299" s="2" customFormat="1" ht="21.75" customHeight="1">
      <c r="A299" s="37"/>
      <c r="B299" s="38"/>
      <c r="C299" s="212" t="s">
        <v>1075</v>
      </c>
      <c r="D299" s="212" t="s">
        <v>141</v>
      </c>
      <c r="E299" s="213" t="s">
        <v>544</v>
      </c>
      <c r="F299" s="214" t="s">
        <v>545</v>
      </c>
      <c r="G299" s="215" t="s">
        <v>225</v>
      </c>
      <c r="H299" s="216">
        <v>122.018</v>
      </c>
      <c r="I299" s="217"/>
      <c r="J299" s="218">
        <f>ROUND(I299*H299,2)</f>
        <v>0</v>
      </c>
      <c r="K299" s="219"/>
      <c r="L299" s="43"/>
      <c r="M299" s="220" t="s">
        <v>19</v>
      </c>
      <c r="N299" s="221" t="s">
        <v>43</v>
      </c>
      <c r="O299" s="83"/>
      <c r="P299" s="222">
        <f>O299*H299</f>
        <v>0</v>
      </c>
      <c r="Q299" s="222">
        <v>0</v>
      </c>
      <c r="R299" s="222">
        <f>Q299*H299</f>
        <v>0</v>
      </c>
      <c r="S299" s="222">
        <v>0</v>
      </c>
      <c r="T299" s="223">
        <f>S299*H299</f>
        <v>0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224" t="s">
        <v>145</v>
      </c>
      <c r="AT299" s="224" t="s">
        <v>141</v>
      </c>
      <c r="AU299" s="224" t="s">
        <v>81</v>
      </c>
      <c r="AY299" s="16" t="s">
        <v>139</v>
      </c>
      <c r="BE299" s="225">
        <f>IF(N299="základní",J299,0)</f>
        <v>0</v>
      </c>
      <c r="BF299" s="225">
        <f>IF(N299="snížená",J299,0)</f>
        <v>0</v>
      </c>
      <c r="BG299" s="225">
        <f>IF(N299="zákl. přenesená",J299,0)</f>
        <v>0</v>
      </c>
      <c r="BH299" s="225">
        <f>IF(N299="sníž. přenesená",J299,0)</f>
        <v>0</v>
      </c>
      <c r="BI299" s="225">
        <f>IF(N299="nulová",J299,0)</f>
        <v>0</v>
      </c>
      <c r="BJ299" s="16" t="s">
        <v>79</v>
      </c>
      <c r="BK299" s="225">
        <f>ROUND(I299*H299,2)</f>
        <v>0</v>
      </c>
      <c r="BL299" s="16" t="s">
        <v>145</v>
      </c>
      <c r="BM299" s="224" t="s">
        <v>1468</v>
      </c>
    </row>
    <row r="300" s="2" customFormat="1">
      <c r="A300" s="37"/>
      <c r="B300" s="38"/>
      <c r="C300" s="39"/>
      <c r="D300" s="226" t="s">
        <v>147</v>
      </c>
      <c r="E300" s="39"/>
      <c r="F300" s="227" t="s">
        <v>547</v>
      </c>
      <c r="G300" s="39"/>
      <c r="H300" s="39"/>
      <c r="I300" s="228"/>
      <c r="J300" s="39"/>
      <c r="K300" s="39"/>
      <c r="L300" s="43"/>
      <c r="M300" s="229"/>
      <c r="N300" s="230"/>
      <c r="O300" s="83"/>
      <c r="P300" s="83"/>
      <c r="Q300" s="83"/>
      <c r="R300" s="83"/>
      <c r="S300" s="83"/>
      <c r="T300" s="84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T300" s="16" t="s">
        <v>147</v>
      </c>
      <c r="AU300" s="16" t="s">
        <v>81</v>
      </c>
    </row>
    <row r="301" s="2" customFormat="1" ht="24.15" customHeight="1">
      <c r="A301" s="37"/>
      <c r="B301" s="38"/>
      <c r="C301" s="212" t="s">
        <v>1080</v>
      </c>
      <c r="D301" s="212" t="s">
        <v>141</v>
      </c>
      <c r="E301" s="213" t="s">
        <v>548</v>
      </c>
      <c r="F301" s="214" t="s">
        <v>549</v>
      </c>
      <c r="G301" s="215" t="s">
        <v>225</v>
      </c>
      <c r="H301" s="216">
        <v>3050.4499999999998</v>
      </c>
      <c r="I301" s="217"/>
      <c r="J301" s="218">
        <f>ROUND(I301*H301,2)</f>
        <v>0</v>
      </c>
      <c r="K301" s="219"/>
      <c r="L301" s="43"/>
      <c r="M301" s="220" t="s">
        <v>19</v>
      </c>
      <c r="N301" s="221" t="s">
        <v>43</v>
      </c>
      <c r="O301" s="83"/>
      <c r="P301" s="222">
        <f>O301*H301</f>
        <v>0</v>
      </c>
      <c r="Q301" s="222">
        <v>0</v>
      </c>
      <c r="R301" s="222">
        <f>Q301*H301</f>
        <v>0</v>
      </c>
      <c r="S301" s="222">
        <v>0</v>
      </c>
      <c r="T301" s="223">
        <f>S301*H301</f>
        <v>0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R301" s="224" t="s">
        <v>145</v>
      </c>
      <c r="AT301" s="224" t="s">
        <v>141</v>
      </c>
      <c r="AU301" s="224" t="s">
        <v>81</v>
      </c>
      <c r="AY301" s="16" t="s">
        <v>139</v>
      </c>
      <c r="BE301" s="225">
        <f>IF(N301="základní",J301,0)</f>
        <v>0</v>
      </c>
      <c r="BF301" s="225">
        <f>IF(N301="snížená",J301,0)</f>
        <v>0</v>
      </c>
      <c r="BG301" s="225">
        <f>IF(N301="zákl. přenesená",J301,0)</f>
        <v>0</v>
      </c>
      <c r="BH301" s="225">
        <f>IF(N301="sníž. přenesená",J301,0)</f>
        <v>0</v>
      </c>
      <c r="BI301" s="225">
        <f>IF(N301="nulová",J301,0)</f>
        <v>0</v>
      </c>
      <c r="BJ301" s="16" t="s">
        <v>79</v>
      </c>
      <c r="BK301" s="225">
        <f>ROUND(I301*H301,2)</f>
        <v>0</v>
      </c>
      <c r="BL301" s="16" t="s">
        <v>145</v>
      </c>
      <c r="BM301" s="224" t="s">
        <v>1469</v>
      </c>
    </row>
    <row r="302" s="2" customFormat="1">
      <c r="A302" s="37"/>
      <c r="B302" s="38"/>
      <c r="C302" s="39"/>
      <c r="D302" s="226" t="s">
        <v>147</v>
      </c>
      <c r="E302" s="39"/>
      <c r="F302" s="227" t="s">
        <v>551</v>
      </c>
      <c r="G302" s="39"/>
      <c r="H302" s="39"/>
      <c r="I302" s="228"/>
      <c r="J302" s="39"/>
      <c r="K302" s="39"/>
      <c r="L302" s="43"/>
      <c r="M302" s="229"/>
      <c r="N302" s="230"/>
      <c r="O302" s="83"/>
      <c r="P302" s="83"/>
      <c r="Q302" s="83"/>
      <c r="R302" s="83"/>
      <c r="S302" s="83"/>
      <c r="T302" s="84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T302" s="16" t="s">
        <v>147</v>
      </c>
      <c r="AU302" s="16" t="s">
        <v>81</v>
      </c>
    </row>
    <row r="303" s="2" customFormat="1" ht="24.15" customHeight="1">
      <c r="A303" s="37"/>
      <c r="B303" s="38"/>
      <c r="C303" s="212" t="s">
        <v>1082</v>
      </c>
      <c r="D303" s="212" t="s">
        <v>141</v>
      </c>
      <c r="E303" s="213" t="s">
        <v>1076</v>
      </c>
      <c r="F303" s="214" t="s">
        <v>1077</v>
      </c>
      <c r="G303" s="215" t="s">
        <v>225</v>
      </c>
      <c r="H303" s="216">
        <v>3.8799999999999999</v>
      </c>
      <c r="I303" s="217"/>
      <c r="J303" s="218">
        <f>ROUND(I303*H303,2)</f>
        <v>0</v>
      </c>
      <c r="K303" s="219"/>
      <c r="L303" s="43"/>
      <c r="M303" s="220" t="s">
        <v>19</v>
      </c>
      <c r="N303" s="221" t="s">
        <v>43</v>
      </c>
      <c r="O303" s="83"/>
      <c r="P303" s="222">
        <f>O303*H303</f>
        <v>0</v>
      </c>
      <c r="Q303" s="222">
        <v>0</v>
      </c>
      <c r="R303" s="222">
        <f>Q303*H303</f>
        <v>0</v>
      </c>
      <c r="S303" s="222">
        <v>0</v>
      </c>
      <c r="T303" s="223">
        <f>S303*H303</f>
        <v>0</v>
      </c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R303" s="224" t="s">
        <v>145</v>
      </c>
      <c r="AT303" s="224" t="s">
        <v>141</v>
      </c>
      <c r="AU303" s="224" t="s">
        <v>81</v>
      </c>
      <c r="AY303" s="16" t="s">
        <v>139</v>
      </c>
      <c r="BE303" s="225">
        <f>IF(N303="základní",J303,0)</f>
        <v>0</v>
      </c>
      <c r="BF303" s="225">
        <f>IF(N303="snížená",J303,0)</f>
        <v>0</v>
      </c>
      <c r="BG303" s="225">
        <f>IF(N303="zákl. přenesená",J303,0)</f>
        <v>0</v>
      </c>
      <c r="BH303" s="225">
        <f>IF(N303="sníž. přenesená",J303,0)</f>
        <v>0</v>
      </c>
      <c r="BI303" s="225">
        <f>IF(N303="nulová",J303,0)</f>
        <v>0</v>
      </c>
      <c r="BJ303" s="16" t="s">
        <v>79</v>
      </c>
      <c r="BK303" s="225">
        <f>ROUND(I303*H303,2)</f>
        <v>0</v>
      </c>
      <c r="BL303" s="16" t="s">
        <v>145</v>
      </c>
      <c r="BM303" s="224" t="s">
        <v>1470</v>
      </c>
    </row>
    <row r="304" s="2" customFormat="1">
      <c r="A304" s="37"/>
      <c r="B304" s="38"/>
      <c r="C304" s="39"/>
      <c r="D304" s="226" t="s">
        <v>147</v>
      </c>
      <c r="E304" s="39"/>
      <c r="F304" s="227" t="s">
        <v>1079</v>
      </c>
      <c r="G304" s="39"/>
      <c r="H304" s="39"/>
      <c r="I304" s="228"/>
      <c r="J304" s="39"/>
      <c r="K304" s="39"/>
      <c r="L304" s="43"/>
      <c r="M304" s="229"/>
      <c r="N304" s="230"/>
      <c r="O304" s="83"/>
      <c r="P304" s="83"/>
      <c r="Q304" s="83"/>
      <c r="R304" s="83"/>
      <c r="S304" s="83"/>
      <c r="T304" s="84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T304" s="16" t="s">
        <v>147</v>
      </c>
      <c r="AU304" s="16" t="s">
        <v>81</v>
      </c>
    </row>
    <row r="305" s="2" customFormat="1" ht="24.15" customHeight="1">
      <c r="A305" s="37"/>
      <c r="B305" s="38"/>
      <c r="C305" s="212" t="s">
        <v>1087</v>
      </c>
      <c r="D305" s="212" t="s">
        <v>141</v>
      </c>
      <c r="E305" s="213" t="s">
        <v>552</v>
      </c>
      <c r="F305" s="214" t="s">
        <v>553</v>
      </c>
      <c r="G305" s="215" t="s">
        <v>225</v>
      </c>
      <c r="H305" s="216">
        <v>3.1680000000000001</v>
      </c>
      <c r="I305" s="217"/>
      <c r="J305" s="218">
        <f>ROUND(I305*H305,2)</f>
        <v>0</v>
      </c>
      <c r="K305" s="219"/>
      <c r="L305" s="43"/>
      <c r="M305" s="220" t="s">
        <v>19</v>
      </c>
      <c r="N305" s="221" t="s">
        <v>43</v>
      </c>
      <c r="O305" s="83"/>
      <c r="P305" s="222">
        <f>O305*H305</f>
        <v>0</v>
      </c>
      <c r="Q305" s="222">
        <v>0</v>
      </c>
      <c r="R305" s="222">
        <f>Q305*H305</f>
        <v>0</v>
      </c>
      <c r="S305" s="222">
        <v>0</v>
      </c>
      <c r="T305" s="223">
        <f>S305*H305</f>
        <v>0</v>
      </c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R305" s="224" t="s">
        <v>145</v>
      </c>
      <c r="AT305" s="224" t="s">
        <v>141</v>
      </c>
      <c r="AU305" s="224" t="s">
        <v>81</v>
      </c>
      <c r="AY305" s="16" t="s">
        <v>139</v>
      </c>
      <c r="BE305" s="225">
        <f>IF(N305="základní",J305,0)</f>
        <v>0</v>
      </c>
      <c r="BF305" s="225">
        <f>IF(N305="snížená",J305,0)</f>
        <v>0</v>
      </c>
      <c r="BG305" s="225">
        <f>IF(N305="zákl. přenesená",J305,0)</f>
        <v>0</v>
      </c>
      <c r="BH305" s="225">
        <f>IF(N305="sníž. přenesená",J305,0)</f>
        <v>0</v>
      </c>
      <c r="BI305" s="225">
        <f>IF(N305="nulová",J305,0)</f>
        <v>0</v>
      </c>
      <c r="BJ305" s="16" t="s">
        <v>79</v>
      </c>
      <c r="BK305" s="225">
        <f>ROUND(I305*H305,2)</f>
        <v>0</v>
      </c>
      <c r="BL305" s="16" t="s">
        <v>145</v>
      </c>
      <c r="BM305" s="224" t="s">
        <v>1471</v>
      </c>
    </row>
    <row r="306" s="2" customFormat="1">
      <c r="A306" s="37"/>
      <c r="B306" s="38"/>
      <c r="C306" s="39"/>
      <c r="D306" s="226" t="s">
        <v>147</v>
      </c>
      <c r="E306" s="39"/>
      <c r="F306" s="227" t="s">
        <v>555</v>
      </c>
      <c r="G306" s="39"/>
      <c r="H306" s="39"/>
      <c r="I306" s="228"/>
      <c r="J306" s="39"/>
      <c r="K306" s="39"/>
      <c r="L306" s="43"/>
      <c r="M306" s="229"/>
      <c r="N306" s="230"/>
      <c r="O306" s="83"/>
      <c r="P306" s="83"/>
      <c r="Q306" s="83"/>
      <c r="R306" s="83"/>
      <c r="S306" s="83"/>
      <c r="T306" s="84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T306" s="16" t="s">
        <v>147</v>
      </c>
      <c r="AU306" s="16" t="s">
        <v>81</v>
      </c>
    </row>
    <row r="307" s="2" customFormat="1" ht="24.15" customHeight="1">
      <c r="A307" s="37"/>
      <c r="B307" s="38"/>
      <c r="C307" s="212" t="s">
        <v>1091</v>
      </c>
      <c r="D307" s="212" t="s">
        <v>141</v>
      </c>
      <c r="E307" s="213" t="s">
        <v>1083</v>
      </c>
      <c r="F307" s="214" t="s">
        <v>1084</v>
      </c>
      <c r="G307" s="215" t="s">
        <v>225</v>
      </c>
      <c r="H307" s="216">
        <v>56.506</v>
      </c>
      <c r="I307" s="217"/>
      <c r="J307" s="218">
        <f>ROUND(I307*H307,2)</f>
        <v>0</v>
      </c>
      <c r="K307" s="219"/>
      <c r="L307" s="43"/>
      <c r="M307" s="220" t="s">
        <v>19</v>
      </c>
      <c r="N307" s="221" t="s">
        <v>43</v>
      </c>
      <c r="O307" s="83"/>
      <c r="P307" s="222">
        <f>O307*H307</f>
        <v>0</v>
      </c>
      <c r="Q307" s="222">
        <v>0</v>
      </c>
      <c r="R307" s="222">
        <f>Q307*H307</f>
        <v>0</v>
      </c>
      <c r="S307" s="222">
        <v>0</v>
      </c>
      <c r="T307" s="223">
        <f>S307*H307</f>
        <v>0</v>
      </c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R307" s="224" t="s">
        <v>145</v>
      </c>
      <c r="AT307" s="224" t="s">
        <v>141</v>
      </c>
      <c r="AU307" s="224" t="s">
        <v>81</v>
      </c>
      <c r="AY307" s="16" t="s">
        <v>139</v>
      </c>
      <c r="BE307" s="225">
        <f>IF(N307="základní",J307,0)</f>
        <v>0</v>
      </c>
      <c r="BF307" s="225">
        <f>IF(N307="snížená",J307,0)</f>
        <v>0</v>
      </c>
      <c r="BG307" s="225">
        <f>IF(N307="zákl. přenesená",J307,0)</f>
        <v>0</v>
      </c>
      <c r="BH307" s="225">
        <f>IF(N307="sníž. přenesená",J307,0)</f>
        <v>0</v>
      </c>
      <c r="BI307" s="225">
        <f>IF(N307="nulová",J307,0)</f>
        <v>0</v>
      </c>
      <c r="BJ307" s="16" t="s">
        <v>79</v>
      </c>
      <c r="BK307" s="225">
        <f>ROUND(I307*H307,2)</f>
        <v>0</v>
      </c>
      <c r="BL307" s="16" t="s">
        <v>145</v>
      </c>
      <c r="BM307" s="224" t="s">
        <v>1472</v>
      </c>
    </row>
    <row r="308" s="2" customFormat="1">
      <c r="A308" s="37"/>
      <c r="B308" s="38"/>
      <c r="C308" s="39"/>
      <c r="D308" s="226" t="s">
        <v>147</v>
      </c>
      <c r="E308" s="39"/>
      <c r="F308" s="227" t="s">
        <v>1086</v>
      </c>
      <c r="G308" s="39"/>
      <c r="H308" s="39"/>
      <c r="I308" s="228"/>
      <c r="J308" s="39"/>
      <c r="K308" s="39"/>
      <c r="L308" s="43"/>
      <c r="M308" s="229"/>
      <c r="N308" s="230"/>
      <c r="O308" s="83"/>
      <c r="P308" s="83"/>
      <c r="Q308" s="83"/>
      <c r="R308" s="83"/>
      <c r="S308" s="83"/>
      <c r="T308" s="84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T308" s="16" t="s">
        <v>147</v>
      </c>
      <c r="AU308" s="16" t="s">
        <v>81</v>
      </c>
    </row>
    <row r="309" s="2" customFormat="1" ht="24.15" customHeight="1">
      <c r="A309" s="37"/>
      <c r="B309" s="38"/>
      <c r="C309" s="212" t="s">
        <v>1096</v>
      </c>
      <c r="D309" s="212" t="s">
        <v>141</v>
      </c>
      <c r="E309" s="213" t="s">
        <v>1088</v>
      </c>
      <c r="F309" s="214" t="s">
        <v>224</v>
      </c>
      <c r="G309" s="215" t="s">
        <v>225</v>
      </c>
      <c r="H309" s="216">
        <v>58.463999999999999</v>
      </c>
      <c r="I309" s="217"/>
      <c r="J309" s="218">
        <f>ROUND(I309*H309,2)</f>
        <v>0</v>
      </c>
      <c r="K309" s="219"/>
      <c r="L309" s="43"/>
      <c r="M309" s="220" t="s">
        <v>19</v>
      </c>
      <c r="N309" s="221" t="s">
        <v>43</v>
      </c>
      <c r="O309" s="83"/>
      <c r="P309" s="222">
        <f>O309*H309</f>
        <v>0</v>
      </c>
      <c r="Q309" s="222">
        <v>0</v>
      </c>
      <c r="R309" s="222">
        <f>Q309*H309</f>
        <v>0</v>
      </c>
      <c r="S309" s="222">
        <v>0</v>
      </c>
      <c r="T309" s="223">
        <f>S309*H309</f>
        <v>0</v>
      </c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R309" s="224" t="s">
        <v>145</v>
      </c>
      <c r="AT309" s="224" t="s">
        <v>141</v>
      </c>
      <c r="AU309" s="224" t="s">
        <v>81</v>
      </c>
      <c r="AY309" s="16" t="s">
        <v>139</v>
      </c>
      <c r="BE309" s="225">
        <f>IF(N309="základní",J309,0)</f>
        <v>0</v>
      </c>
      <c r="BF309" s="225">
        <f>IF(N309="snížená",J309,0)</f>
        <v>0</v>
      </c>
      <c r="BG309" s="225">
        <f>IF(N309="zákl. přenesená",J309,0)</f>
        <v>0</v>
      </c>
      <c r="BH309" s="225">
        <f>IF(N309="sníž. přenesená",J309,0)</f>
        <v>0</v>
      </c>
      <c r="BI309" s="225">
        <f>IF(N309="nulová",J309,0)</f>
        <v>0</v>
      </c>
      <c r="BJ309" s="16" t="s">
        <v>79</v>
      </c>
      <c r="BK309" s="225">
        <f>ROUND(I309*H309,2)</f>
        <v>0</v>
      </c>
      <c r="BL309" s="16" t="s">
        <v>145</v>
      </c>
      <c r="BM309" s="224" t="s">
        <v>1473</v>
      </c>
    </row>
    <row r="310" s="2" customFormat="1">
      <c r="A310" s="37"/>
      <c r="B310" s="38"/>
      <c r="C310" s="39"/>
      <c r="D310" s="226" t="s">
        <v>147</v>
      </c>
      <c r="E310" s="39"/>
      <c r="F310" s="227" t="s">
        <v>1090</v>
      </c>
      <c r="G310" s="39"/>
      <c r="H310" s="39"/>
      <c r="I310" s="228"/>
      <c r="J310" s="39"/>
      <c r="K310" s="39"/>
      <c r="L310" s="43"/>
      <c r="M310" s="229"/>
      <c r="N310" s="230"/>
      <c r="O310" s="83"/>
      <c r="P310" s="83"/>
      <c r="Q310" s="83"/>
      <c r="R310" s="83"/>
      <c r="S310" s="83"/>
      <c r="T310" s="84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T310" s="16" t="s">
        <v>147</v>
      </c>
      <c r="AU310" s="16" t="s">
        <v>81</v>
      </c>
    </row>
    <row r="311" s="12" customFormat="1" ht="22.8" customHeight="1">
      <c r="A311" s="12"/>
      <c r="B311" s="196"/>
      <c r="C311" s="197"/>
      <c r="D311" s="198" t="s">
        <v>71</v>
      </c>
      <c r="E311" s="210" t="s">
        <v>354</v>
      </c>
      <c r="F311" s="210" t="s">
        <v>355</v>
      </c>
      <c r="G311" s="197"/>
      <c r="H311" s="197"/>
      <c r="I311" s="200"/>
      <c r="J311" s="211">
        <f>BK311</f>
        <v>0</v>
      </c>
      <c r="K311" s="197"/>
      <c r="L311" s="202"/>
      <c r="M311" s="203"/>
      <c r="N311" s="204"/>
      <c r="O311" s="204"/>
      <c r="P311" s="205">
        <f>SUM(P312:P313)</f>
        <v>0</v>
      </c>
      <c r="Q311" s="204"/>
      <c r="R311" s="205">
        <f>SUM(R312:R313)</f>
        <v>0</v>
      </c>
      <c r="S311" s="204"/>
      <c r="T311" s="206">
        <f>SUM(T312:T313)</f>
        <v>0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R311" s="207" t="s">
        <v>79</v>
      </c>
      <c r="AT311" s="208" t="s">
        <v>71</v>
      </c>
      <c r="AU311" s="208" t="s">
        <v>79</v>
      </c>
      <c r="AY311" s="207" t="s">
        <v>139</v>
      </c>
      <c r="BK311" s="209">
        <f>SUM(BK312:BK313)</f>
        <v>0</v>
      </c>
    </row>
    <row r="312" s="2" customFormat="1" ht="24.15" customHeight="1">
      <c r="A312" s="37"/>
      <c r="B312" s="38"/>
      <c r="C312" s="212" t="s">
        <v>1098</v>
      </c>
      <c r="D312" s="212" t="s">
        <v>141</v>
      </c>
      <c r="E312" s="213" t="s">
        <v>1474</v>
      </c>
      <c r="F312" s="214" t="s">
        <v>1475</v>
      </c>
      <c r="G312" s="215" t="s">
        <v>225</v>
      </c>
      <c r="H312" s="216">
        <v>24.710999999999999</v>
      </c>
      <c r="I312" s="217"/>
      <c r="J312" s="218">
        <f>ROUND(I312*H312,2)</f>
        <v>0</v>
      </c>
      <c r="K312" s="219"/>
      <c r="L312" s="43"/>
      <c r="M312" s="220" t="s">
        <v>19</v>
      </c>
      <c r="N312" s="221" t="s">
        <v>43</v>
      </c>
      <c r="O312" s="83"/>
      <c r="P312" s="222">
        <f>O312*H312</f>
        <v>0</v>
      </c>
      <c r="Q312" s="222">
        <v>0</v>
      </c>
      <c r="R312" s="222">
        <f>Q312*H312</f>
        <v>0</v>
      </c>
      <c r="S312" s="222">
        <v>0</v>
      </c>
      <c r="T312" s="223">
        <f>S312*H312</f>
        <v>0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224" t="s">
        <v>145</v>
      </c>
      <c r="AT312" s="224" t="s">
        <v>141</v>
      </c>
      <c r="AU312" s="224" t="s">
        <v>81</v>
      </c>
      <c r="AY312" s="16" t="s">
        <v>139</v>
      </c>
      <c r="BE312" s="225">
        <f>IF(N312="základní",J312,0)</f>
        <v>0</v>
      </c>
      <c r="BF312" s="225">
        <f>IF(N312="snížená",J312,0)</f>
        <v>0</v>
      </c>
      <c r="BG312" s="225">
        <f>IF(N312="zákl. přenesená",J312,0)</f>
        <v>0</v>
      </c>
      <c r="BH312" s="225">
        <f>IF(N312="sníž. přenesená",J312,0)</f>
        <v>0</v>
      </c>
      <c r="BI312" s="225">
        <f>IF(N312="nulová",J312,0)</f>
        <v>0</v>
      </c>
      <c r="BJ312" s="16" t="s">
        <v>79</v>
      </c>
      <c r="BK312" s="225">
        <f>ROUND(I312*H312,2)</f>
        <v>0</v>
      </c>
      <c r="BL312" s="16" t="s">
        <v>145</v>
      </c>
      <c r="BM312" s="224" t="s">
        <v>1476</v>
      </c>
    </row>
    <row r="313" s="2" customFormat="1">
      <c r="A313" s="37"/>
      <c r="B313" s="38"/>
      <c r="C313" s="39"/>
      <c r="D313" s="226" t="s">
        <v>147</v>
      </c>
      <c r="E313" s="39"/>
      <c r="F313" s="227" t="s">
        <v>1477</v>
      </c>
      <c r="G313" s="39"/>
      <c r="H313" s="39"/>
      <c r="I313" s="228"/>
      <c r="J313" s="39"/>
      <c r="K313" s="39"/>
      <c r="L313" s="43"/>
      <c r="M313" s="229"/>
      <c r="N313" s="230"/>
      <c r="O313" s="83"/>
      <c r="P313" s="83"/>
      <c r="Q313" s="83"/>
      <c r="R313" s="83"/>
      <c r="S313" s="83"/>
      <c r="T313" s="84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T313" s="16" t="s">
        <v>147</v>
      </c>
      <c r="AU313" s="16" t="s">
        <v>81</v>
      </c>
    </row>
    <row r="314" s="12" customFormat="1" ht="25.92" customHeight="1">
      <c r="A314" s="12"/>
      <c r="B314" s="196"/>
      <c r="C314" s="197"/>
      <c r="D314" s="198" t="s">
        <v>71</v>
      </c>
      <c r="E314" s="199" t="s">
        <v>253</v>
      </c>
      <c r="F314" s="199" t="s">
        <v>1106</v>
      </c>
      <c r="G314" s="197"/>
      <c r="H314" s="197"/>
      <c r="I314" s="200"/>
      <c r="J314" s="201">
        <f>BK314</f>
        <v>0</v>
      </c>
      <c r="K314" s="197"/>
      <c r="L314" s="202"/>
      <c r="M314" s="203"/>
      <c r="N314" s="204"/>
      <c r="O314" s="204"/>
      <c r="P314" s="205">
        <f>P315</f>
        <v>0</v>
      </c>
      <c r="Q314" s="204"/>
      <c r="R314" s="205">
        <f>R315</f>
        <v>2.0640000000000001</v>
      </c>
      <c r="S314" s="204"/>
      <c r="T314" s="206">
        <f>T315</f>
        <v>0</v>
      </c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R314" s="207" t="s">
        <v>154</v>
      </c>
      <c r="AT314" s="208" t="s">
        <v>71</v>
      </c>
      <c r="AU314" s="208" t="s">
        <v>72</v>
      </c>
      <c r="AY314" s="207" t="s">
        <v>139</v>
      </c>
      <c r="BK314" s="209">
        <f>BK315</f>
        <v>0</v>
      </c>
    </row>
    <row r="315" s="12" customFormat="1" ht="22.8" customHeight="1">
      <c r="A315" s="12"/>
      <c r="B315" s="196"/>
      <c r="C315" s="197"/>
      <c r="D315" s="198" t="s">
        <v>71</v>
      </c>
      <c r="E315" s="210" t="s">
        <v>1107</v>
      </c>
      <c r="F315" s="210" t="s">
        <v>1108</v>
      </c>
      <c r="G315" s="197"/>
      <c r="H315" s="197"/>
      <c r="I315" s="200"/>
      <c r="J315" s="211">
        <f>BK315</f>
        <v>0</v>
      </c>
      <c r="K315" s="197"/>
      <c r="L315" s="202"/>
      <c r="M315" s="203"/>
      <c r="N315" s="204"/>
      <c r="O315" s="204"/>
      <c r="P315" s="205">
        <f>SUM(P316:P319)</f>
        <v>0</v>
      </c>
      <c r="Q315" s="204"/>
      <c r="R315" s="205">
        <f>SUM(R316:R319)</f>
        <v>2.0640000000000001</v>
      </c>
      <c r="S315" s="204"/>
      <c r="T315" s="206">
        <f>SUM(T316:T319)</f>
        <v>0</v>
      </c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R315" s="207" t="s">
        <v>154</v>
      </c>
      <c r="AT315" s="208" t="s">
        <v>71</v>
      </c>
      <c r="AU315" s="208" t="s">
        <v>79</v>
      </c>
      <c r="AY315" s="207" t="s">
        <v>139</v>
      </c>
      <c r="BK315" s="209">
        <f>SUM(BK316:BK319)</f>
        <v>0</v>
      </c>
    </row>
    <row r="316" s="2" customFormat="1" ht="24.15" customHeight="1">
      <c r="A316" s="37"/>
      <c r="B316" s="38"/>
      <c r="C316" s="212" t="s">
        <v>1100</v>
      </c>
      <c r="D316" s="212" t="s">
        <v>141</v>
      </c>
      <c r="E316" s="213" t="s">
        <v>1110</v>
      </c>
      <c r="F316" s="214" t="s">
        <v>1111</v>
      </c>
      <c r="G316" s="215" t="s">
        <v>323</v>
      </c>
      <c r="H316" s="216">
        <v>16</v>
      </c>
      <c r="I316" s="217"/>
      <c r="J316" s="218">
        <f>ROUND(I316*H316,2)</f>
        <v>0</v>
      </c>
      <c r="K316" s="219"/>
      <c r="L316" s="43"/>
      <c r="M316" s="220" t="s">
        <v>19</v>
      </c>
      <c r="N316" s="221" t="s">
        <v>43</v>
      </c>
      <c r="O316" s="83"/>
      <c r="P316" s="222">
        <f>O316*H316</f>
        <v>0</v>
      </c>
      <c r="Q316" s="222">
        <v>0</v>
      </c>
      <c r="R316" s="222">
        <f>Q316*H316</f>
        <v>0</v>
      </c>
      <c r="S316" s="222">
        <v>0</v>
      </c>
      <c r="T316" s="223">
        <f>S316*H316</f>
        <v>0</v>
      </c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R316" s="224" t="s">
        <v>459</v>
      </c>
      <c r="AT316" s="224" t="s">
        <v>141</v>
      </c>
      <c r="AU316" s="224" t="s">
        <v>81</v>
      </c>
      <c r="AY316" s="16" t="s">
        <v>139</v>
      </c>
      <c r="BE316" s="225">
        <f>IF(N316="základní",J316,0)</f>
        <v>0</v>
      </c>
      <c r="BF316" s="225">
        <f>IF(N316="snížená",J316,0)</f>
        <v>0</v>
      </c>
      <c r="BG316" s="225">
        <f>IF(N316="zákl. přenesená",J316,0)</f>
        <v>0</v>
      </c>
      <c r="BH316" s="225">
        <f>IF(N316="sníž. přenesená",J316,0)</f>
        <v>0</v>
      </c>
      <c r="BI316" s="225">
        <f>IF(N316="nulová",J316,0)</f>
        <v>0</v>
      </c>
      <c r="BJ316" s="16" t="s">
        <v>79</v>
      </c>
      <c r="BK316" s="225">
        <f>ROUND(I316*H316,2)</f>
        <v>0</v>
      </c>
      <c r="BL316" s="16" t="s">
        <v>459</v>
      </c>
      <c r="BM316" s="224" t="s">
        <v>1478</v>
      </c>
    </row>
    <row r="317" s="2" customFormat="1">
      <c r="A317" s="37"/>
      <c r="B317" s="38"/>
      <c r="C317" s="39"/>
      <c r="D317" s="226" t="s">
        <v>147</v>
      </c>
      <c r="E317" s="39"/>
      <c r="F317" s="227" t="s">
        <v>1113</v>
      </c>
      <c r="G317" s="39"/>
      <c r="H317" s="39"/>
      <c r="I317" s="228"/>
      <c r="J317" s="39"/>
      <c r="K317" s="39"/>
      <c r="L317" s="43"/>
      <c r="M317" s="229"/>
      <c r="N317" s="230"/>
      <c r="O317" s="83"/>
      <c r="P317" s="83"/>
      <c r="Q317" s="83"/>
      <c r="R317" s="83"/>
      <c r="S317" s="83"/>
      <c r="T317" s="84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T317" s="16" t="s">
        <v>147</v>
      </c>
      <c r="AU317" s="16" t="s">
        <v>81</v>
      </c>
    </row>
    <row r="318" s="2" customFormat="1" ht="16.5" customHeight="1">
      <c r="A318" s="37"/>
      <c r="B318" s="38"/>
      <c r="C318" s="231" t="s">
        <v>1102</v>
      </c>
      <c r="D318" s="231" t="s">
        <v>253</v>
      </c>
      <c r="E318" s="232" t="s">
        <v>1115</v>
      </c>
      <c r="F318" s="233" t="s">
        <v>1116</v>
      </c>
      <c r="G318" s="234" t="s">
        <v>323</v>
      </c>
      <c r="H318" s="235">
        <v>16</v>
      </c>
      <c r="I318" s="236"/>
      <c r="J318" s="237">
        <f>ROUND(I318*H318,2)</f>
        <v>0</v>
      </c>
      <c r="K318" s="238"/>
      <c r="L318" s="239"/>
      <c r="M318" s="240" t="s">
        <v>19</v>
      </c>
      <c r="N318" s="241" t="s">
        <v>43</v>
      </c>
      <c r="O318" s="83"/>
      <c r="P318" s="222">
        <f>O318*H318</f>
        <v>0</v>
      </c>
      <c r="Q318" s="222">
        <v>0.097000000000000003</v>
      </c>
      <c r="R318" s="222">
        <f>Q318*H318</f>
        <v>1.5520000000000001</v>
      </c>
      <c r="S318" s="222">
        <v>0</v>
      </c>
      <c r="T318" s="223">
        <f>S318*H318</f>
        <v>0</v>
      </c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R318" s="224" t="s">
        <v>178</v>
      </c>
      <c r="AT318" s="224" t="s">
        <v>253</v>
      </c>
      <c r="AU318" s="224" t="s">
        <v>81</v>
      </c>
      <c r="AY318" s="16" t="s">
        <v>139</v>
      </c>
      <c r="BE318" s="225">
        <f>IF(N318="základní",J318,0)</f>
        <v>0</v>
      </c>
      <c r="BF318" s="225">
        <f>IF(N318="snížená",J318,0)</f>
        <v>0</v>
      </c>
      <c r="BG318" s="225">
        <f>IF(N318="zákl. přenesená",J318,0)</f>
        <v>0</v>
      </c>
      <c r="BH318" s="225">
        <f>IF(N318="sníž. přenesená",J318,0)</f>
        <v>0</v>
      </c>
      <c r="BI318" s="225">
        <f>IF(N318="nulová",J318,0)</f>
        <v>0</v>
      </c>
      <c r="BJ318" s="16" t="s">
        <v>79</v>
      </c>
      <c r="BK318" s="225">
        <f>ROUND(I318*H318,2)</f>
        <v>0</v>
      </c>
      <c r="BL318" s="16" t="s">
        <v>145</v>
      </c>
      <c r="BM318" s="224" t="s">
        <v>1479</v>
      </c>
    </row>
    <row r="319" s="2" customFormat="1" ht="16.5" customHeight="1">
      <c r="A319" s="37"/>
      <c r="B319" s="38"/>
      <c r="C319" s="231" t="s">
        <v>1104</v>
      </c>
      <c r="D319" s="231" t="s">
        <v>253</v>
      </c>
      <c r="E319" s="232" t="s">
        <v>1119</v>
      </c>
      <c r="F319" s="233" t="s">
        <v>1120</v>
      </c>
      <c r="G319" s="234" t="s">
        <v>344</v>
      </c>
      <c r="H319" s="235">
        <v>32</v>
      </c>
      <c r="I319" s="236"/>
      <c r="J319" s="237">
        <f>ROUND(I319*H319,2)</f>
        <v>0</v>
      </c>
      <c r="K319" s="238"/>
      <c r="L319" s="239"/>
      <c r="M319" s="246" t="s">
        <v>19</v>
      </c>
      <c r="N319" s="247" t="s">
        <v>43</v>
      </c>
      <c r="O319" s="244"/>
      <c r="P319" s="248">
        <f>O319*H319</f>
        <v>0</v>
      </c>
      <c r="Q319" s="248">
        <v>0.016</v>
      </c>
      <c r="R319" s="248">
        <f>Q319*H319</f>
        <v>0.51200000000000001</v>
      </c>
      <c r="S319" s="248">
        <v>0</v>
      </c>
      <c r="T319" s="249">
        <f>S319*H319</f>
        <v>0</v>
      </c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R319" s="224" t="s">
        <v>178</v>
      </c>
      <c r="AT319" s="224" t="s">
        <v>253</v>
      </c>
      <c r="AU319" s="224" t="s">
        <v>81</v>
      </c>
      <c r="AY319" s="16" t="s">
        <v>139</v>
      </c>
      <c r="BE319" s="225">
        <f>IF(N319="základní",J319,0)</f>
        <v>0</v>
      </c>
      <c r="BF319" s="225">
        <f>IF(N319="snížená",J319,0)</f>
        <v>0</v>
      </c>
      <c r="BG319" s="225">
        <f>IF(N319="zákl. přenesená",J319,0)</f>
        <v>0</v>
      </c>
      <c r="BH319" s="225">
        <f>IF(N319="sníž. přenesená",J319,0)</f>
        <v>0</v>
      </c>
      <c r="BI319" s="225">
        <f>IF(N319="nulová",J319,0)</f>
        <v>0</v>
      </c>
      <c r="BJ319" s="16" t="s">
        <v>79</v>
      </c>
      <c r="BK319" s="225">
        <f>ROUND(I319*H319,2)</f>
        <v>0</v>
      </c>
      <c r="BL319" s="16" t="s">
        <v>145</v>
      </c>
      <c r="BM319" s="224" t="s">
        <v>1480</v>
      </c>
    </row>
    <row r="320" s="2" customFormat="1" ht="6.96" customHeight="1">
      <c r="A320" s="37"/>
      <c r="B320" s="58"/>
      <c r="C320" s="59"/>
      <c r="D320" s="59"/>
      <c r="E320" s="59"/>
      <c r="F320" s="59"/>
      <c r="G320" s="59"/>
      <c r="H320" s="59"/>
      <c r="I320" s="59"/>
      <c r="J320" s="59"/>
      <c r="K320" s="59"/>
      <c r="L320" s="43"/>
      <c r="M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</row>
  </sheetData>
  <sheetProtection sheet="1" autoFilter="0" formatColumns="0" formatRows="0" objects="1" scenarios="1" spinCount="100000" saltValue="3BfS7n/VJOsdgEo9PRpaj0neQKdemt6+QRIoMbl8FqFkyVfl0PJmfml9wi0OeNkDTIwuMY6muVC0pHNz/LZFog==" hashValue="yT0zyhZN18KZldtOfHkPLt0RpvZItOJZEde5kz0hCWzuTaPoj6CEqNc2Egk4TnuKM7DjUgdRUSEGYjuJQUdtPg==" algorithmName="SHA-512" password="CC35"/>
  <autoFilter ref="C88:K319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hyperlinks>
    <hyperlink ref="F93" r:id="rId1" display="https://podminky.urs.cz/item/CS_URS_2024_01/113106121"/>
    <hyperlink ref="F95" r:id="rId2" display="https://podminky.urs.cz/item/CS_URS_2024_01/113107164"/>
    <hyperlink ref="F97" r:id="rId3" display="https://podminky.urs.cz/item/CS_URS_2024_01/113107322"/>
    <hyperlink ref="F99" r:id="rId4" display="https://podminky.urs.cz/item/CS_URS_2024_01/113107342"/>
    <hyperlink ref="F101" r:id="rId5" display="https://podminky.urs.cz/item/CS_URS_2024_01/113154123"/>
    <hyperlink ref="F103" r:id="rId6" display="https://podminky.urs.cz/item/CS_URS_2024_01/113202111"/>
    <hyperlink ref="F105" r:id="rId7" display="https://podminky.urs.cz/item/CS_URS_2024_01/119001405"/>
    <hyperlink ref="F107" r:id="rId8" display="https://podminky.urs.cz/item/CS_URS_2024_01/119001411"/>
    <hyperlink ref="F109" r:id="rId9" display="https://podminky.urs.cz/item/CS_URS_2024_01/119001421"/>
    <hyperlink ref="F111" r:id="rId10" display="https://podminky.urs.cz/item/CS_URS_2024_01/132254203"/>
    <hyperlink ref="F113" r:id="rId11" display="https://podminky.urs.cz/item/CS_URS_2024_01/132354203"/>
    <hyperlink ref="F115" r:id="rId12" display="https://podminky.urs.cz/item/CS_URS_2024_01/132454203"/>
    <hyperlink ref="F117" r:id="rId13" display="https://podminky.urs.cz/item/CS_URS_2024_01/132554203"/>
    <hyperlink ref="F119" r:id="rId14" display="https://podminky.urs.cz/item/CS_URS_2024_01/138511201"/>
    <hyperlink ref="F121" r:id="rId15" display="https://podminky.urs.cz/item/CS_URS_2024_01/139001101"/>
    <hyperlink ref="F123" r:id="rId16" display="https://podminky.urs.cz/item/CS_URS_2024_01/151101102"/>
    <hyperlink ref="F125" r:id="rId17" display="https://podminky.urs.cz/item/CS_URS_2024_01/151101112"/>
    <hyperlink ref="F127" r:id="rId18" display="https://podminky.urs.cz/item/CS_URS_2024_01/162351103"/>
    <hyperlink ref="F129" r:id="rId19" display="https://podminky.urs.cz/item/CS_URS_2024_01/162651112"/>
    <hyperlink ref="F131" r:id="rId20" display="https://podminky.urs.cz/item/CS_URS_2024_01/162651132"/>
    <hyperlink ref="F133" r:id="rId21" display="https://podminky.urs.cz/item/CS_URS_2024_01/162651152"/>
    <hyperlink ref="F135" r:id="rId22" display="https://podminky.urs.cz/item/CS_URS_2024_01/162751157"/>
    <hyperlink ref="F137" r:id="rId23" display="https://podminky.urs.cz/item/CS_URS_2024_01/162751159"/>
    <hyperlink ref="F139" r:id="rId24" display="https://podminky.urs.cz/item/CS_URS_2024_01/167151111"/>
    <hyperlink ref="F141" r:id="rId25" display="https://podminky.urs.cz/item/CS_URS_2024_01/167151112"/>
    <hyperlink ref="F143" r:id="rId26" display="https://podminky.urs.cz/item/CS_URS_2024_01/167151113"/>
    <hyperlink ref="F145" r:id="rId27" display="https://podminky.urs.cz/item/CS_URS_2024_01/171201221"/>
    <hyperlink ref="F147" r:id="rId28" display="https://podminky.urs.cz/item/CS_URS_2024_01/171251201"/>
    <hyperlink ref="F149" r:id="rId29" display="https://podminky.urs.cz/item/CS_URS_2024_01/174111101"/>
    <hyperlink ref="F151" r:id="rId30" display="https://podminky.urs.cz/item/CS_URS_2024_01/175151101"/>
    <hyperlink ref="F157" r:id="rId31" display="https://podminky.urs.cz/item/CS_URS_2024_01/451573111"/>
    <hyperlink ref="F159" r:id="rId32" display="https://podminky.urs.cz/item/CS_URS_2024_01/452313141"/>
    <hyperlink ref="F161" r:id="rId33" display="https://podminky.urs.cz/item/CS_URS_2024_01/452353111"/>
    <hyperlink ref="F163" r:id="rId34" display="https://podminky.urs.cz/item/CS_URS_2024_01/452353112"/>
    <hyperlink ref="F166" r:id="rId35" display="https://podminky.urs.cz/item/CS_URS_2024_01/564750001"/>
    <hyperlink ref="F168" r:id="rId36" display="https://podminky.urs.cz/item/CS_URS_2024_01/564801012"/>
    <hyperlink ref="F170" r:id="rId37" display="https://podminky.urs.cz/item/CS_URS_2024_01/564871116"/>
    <hyperlink ref="F172" r:id="rId38" display="https://podminky.urs.cz/item/CS_URS_2024_01/565135101"/>
    <hyperlink ref="F174" r:id="rId39" display="https://podminky.urs.cz/item/CS_URS_2024_01/573111115"/>
    <hyperlink ref="F176" r:id="rId40" display="https://podminky.urs.cz/item/CS_URS_2024_01/573211112"/>
    <hyperlink ref="F178" r:id="rId41" display="https://podminky.urs.cz/item/CS_URS_2024_01/573231108"/>
    <hyperlink ref="F180" r:id="rId42" display="https://podminky.urs.cz/item/CS_URS_2024_01/577144031"/>
    <hyperlink ref="F182" r:id="rId43" display="https://podminky.urs.cz/item/CS_URS_2024_01/596811120"/>
    <hyperlink ref="F185" r:id="rId44" display="https://podminky.urs.cz/item/CS_URS_2024_01/850311811"/>
    <hyperlink ref="F187" r:id="rId45" display="https://podminky.urs.cz/item/CS_URS_2024_01/851241131"/>
    <hyperlink ref="F191" r:id="rId46" display="https://podminky.urs.cz/item/CS_URS_2024_01/851261131"/>
    <hyperlink ref="F196" r:id="rId47" display="https://podminky.urs.cz/item/CS_URS_2024_01/857241131"/>
    <hyperlink ref="F201" r:id="rId48" display="https://podminky.urs.cz/item/CS_URS_2024_01/857242122"/>
    <hyperlink ref="F207" r:id="rId49" display="https://podminky.urs.cz/item/CS_URS_2024_01/857261131"/>
    <hyperlink ref="F211" r:id="rId50" display="https://podminky.urs.cz/item/CS_URS_2024_01/857262122"/>
    <hyperlink ref="F219" r:id="rId51" display="https://podminky.urs.cz/item/CS_URS_2024_01/857264122"/>
    <hyperlink ref="F222" r:id="rId52" display="https://podminky.urs.cz/item/CS_URS_2024_01/871161211"/>
    <hyperlink ref="F225" r:id="rId53" display="https://podminky.urs.cz/item/CS_URS_2024_01/877171301"/>
    <hyperlink ref="F228" r:id="rId54" display="https://podminky.urs.cz/item/CS_URS_2024_01/891241112"/>
    <hyperlink ref="F232" r:id="rId55" display="https://podminky.urs.cz/item/CS_URS_2024_01/891247112"/>
    <hyperlink ref="F236" r:id="rId56" display="https://podminky.urs.cz/item/CS_URS_2024_01/891249111"/>
    <hyperlink ref="F241" r:id="rId57" display="https://podminky.urs.cz/item/CS_URS_2024_01/891261112"/>
    <hyperlink ref="F245" r:id="rId58" display="https://podminky.urs.cz/item/CS_URS_2024_01/891269111"/>
    <hyperlink ref="F253" r:id="rId59" display="https://podminky.urs.cz/item/CS_URS_2024_01/892241111"/>
    <hyperlink ref="F255" r:id="rId60" display="https://podminky.urs.cz/item/CS_URS_2024_01/892271111"/>
    <hyperlink ref="F257" r:id="rId61" display="https://podminky.urs.cz/item/CS_URS_2024_01/892273122"/>
    <hyperlink ref="F259" r:id="rId62" display="https://podminky.urs.cz/item/CS_URS_2024_01/892372111"/>
    <hyperlink ref="F261" r:id="rId63" display="https://podminky.urs.cz/item/CS_URS_2024_01/899401111"/>
    <hyperlink ref="F265" r:id="rId64" display="https://podminky.urs.cz/item/CS_URS_2024_01/899401112"/>
    <hyperlink ref="F269" r:id="rId65" display="https://podminky.urs.cz/item/CS_URS_2024_01/899401113"/>
    <hyperlink ref="F273" r:id="rId66" display="https://podminky.urs.cz/item/CS_URS_2024_01/899713111"/>
    <hyperlink ref="F277" r:id="rId67" display="https://podminky.urs.cz/item/CS_URS_2024_01/899722114"/>
    <hyperlink ref="F280" r:id="rId68" display="https://podminky.urs.cz/item/CS_URS_2024_01/899910201"/>
    <hyperlink ref="F284" r:id="rId69" display="https://podminky.urs.cz/item/CS_URS_2024_01/916131213"/>
    <hyperlink ref="F287" r:id="rId70" display="https://podminky.urs.cz/item/CS_URS_2024_01/916991121"/>
    <hyperlink ref="F289" r:id="rId71" display="https://podminky.urs.cz/item/CS_URS_2024_01/919112213"/>
    <hyperlink ref="F291" r:id="rId72" display="https://podminky.urs.cz/item/CS_URS_2024_01/919121213"/>
    <hyperlink ref="F293" r:id="rId73" display="https://podminky.urs.cz/item/CS_URS_2024_01/919721221"/>
    <hyperlink ref="F295" r:id="rId74" display="https://podminky.urs.cz/item/CS_URS_2024_01/919735112"/>
    <hyperlink ref="F297" r:id="rId75" display="https://podminky.urs.cz/item/CS_URS_2024_01/979054441"/>
    <hyperlink ref="F300" r:id="rId76" display="https://podminky.urs.cz/item/CS_URS_2024_01/997013501"/>
    <hyperlink ref="F302" r:id="rId77" display="https://podminky.urs.cz/item/CS_URS_2024_01/997013509"/>
    <hyperlink ref="F304" r:id="rId78" display="https://podminky.urs.cz/item/CS_URS_2024_01/997013601"/>
    <hyperlink ref="F306" r:id="rId79" display="https://podminky.urs.cz/item/CS_URS_2024_01/997013631"/>
    <hyperlink ref="F308" r:id="rId80" display="https://podminky.urs.cz/item/CS_URS_2024_01/997013645"/>
    <hyperlink ref="F310" r:id="rId81" display="https://podminky.urs.cz/item/CS_URS_2024_01/997013655"/>
    <hyperlink ref="F313" r:id="rId82" display="https://podminky.urs.cz/item/CS_URS_2024_01/998273102"/>
    <hyperlink ref="F317" r:id="rId83" display="https://podminky.urs.cz/item/CS_URS_2024_01/460751113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84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102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9"/>
      <c r="AT3" s="16" t="s">
        <v>81</v>
      </c>
    </row>
    <row r="4" s="1" customFormat="1" ht="24.96" customHeight="1">
      <c r="B4" s="19"/>
      <c r="D4" s="139" t="s">
        <v>103</v>
      </c>
      <c r="L4" s="19"/>
      <c r="M4" s="14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1" t="s">
        <v>16</v>
      </c>
      <c r="L6" s="19"/>
    </row>
    <row r="7" s="1" customFormat="1" ht="16.5" customHeight="1">
      <c r="B7" s="19"/>
      <c r="E7" s="142" t="str">
        <f>'Rekapitulace stavby'!K6</f>
        <v>Rekonstrukce vírového separátoru ul.Polenská, Jihlava</v>
      </c>
      <c r="F7" s="141"/>
      <c r="G7" s="141"/>
      <c r="H7" s="141"/>
      <c r="L7" s="19"/>
    </row>
    <row r="8" s="2" customFormat="1" ht="12" customHeight="1">
      <c r="A8" s="37"/>
      <c r="B8" s="43"/>
      <c r="C8" s="37"/>
      <c r="D8" s="141" t="s">
        <v>104</v>
      </c>
      <c r="E8" s="37"/>
      <c r="F8" s="37"/>
      <c r="G8" s="37"/>
      <c r="H8" s="37"/>
      <c r="I8" s="37"/>
      <c r="J8" s="37"/>
      <c r="K8" s="37"/>
      <c r="L8" s="143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1481</v>
      </c>
      <c r="F9" s="37"/>
      <c r="G9" s="37"/>
      <c r="H9" s="37"/>
      <c r="I9" s="37"/>
      <c r="J9" s="37"/>
      <c r="K9" s="37"/>
      <c r="L9" s="14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14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32" t="s">
        <v>19</v>
      </c>
      <c r="G11" s="37"/>
      <c r="H11" s="37"/>
      <c r="I11" s="141" t="s">
        <v>20</v>
      </c>
      <c r="J11" s="132" t="s">
        <v>19</v>
      </c>
      <c r="K11" s="37"/>
      <c r="L11" s="14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21</v>
      </c>
      <c r="E12" s="37"/>
      <c r="F12" s="132" t="s">
        <v>22</v>
      </c>
      <c r="G12" s="37"/>
      <c r="H12" s="37"/>
      <c r="I12" s="141" t="s">
        <v>23</v>
      </c>
      <c r="J12" s="145" t="str">
        <f>'Rekapitulace stavby'!AN8</f>
        <v>11. 7. 2024</v>
      </c>
      <c r="K12" s="37"/>
      <c r="L12" s="14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14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25</v>
      </c>
      <c r="E14" s="37"/>
      <c r="F14" s="37"/>
      <c r="G14" s="37"/>
      <c r="H14" s="37"/>
      <c r="I14" s="141" t="s">
        <v>26</v>
      </c>
      <c r="J14" s="132" t="s">
        <v>19</v>
      </c>
      <c r="K14" s="37"/>
      <c r="L14" s="14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2" t="s">
        <v>27</v>
      </c>
      <c r="F15" s="37"/>
      <c r="G15" s="37"/>
      <c r="H15" s="37"/>
      <c r="I15" s="141" t="s">
        <v>28</v>
      </c>
      <c r="J15" s="132" t="s">
        <v>19</v>
      </c>
      <c r="K15" s="37"/>
      <c r="L15" s="14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14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29</v>
      </c>
      <c r="E17" s="37"/>
      <c r="F17" s="37"/>
      <c r="G17" s="37"/>
      <c r="H17" s="37"/>
      <c r="I17" s="141" t="s">
        <v>26</v>
      </c>
      <c r="J17" s="32" t="str">
        <f>'Rekapitulace stavby'!AN13</f>
        <v>Vyplň údaj</v>
      </c>
      <c r="K17" s="37"/>
      <c r="L17" s="14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2"/>
      <c r="G18" s="132"/>
      <c r="H18" s="132"/>
      <c r="I18" s="141" t="s">
        <v>28</v>
      </c>
      <c r="J18" s="32" t="str">
        <f>'Rekapitulace stavby'!AN14</f>
        <v>Vyplň údaj</v>
      </c>
      <c r="K18" s="37"/>
      <c r="L18" s="14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14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31</v>
      </c>
      <c r="E20" s="37"/>
      <c r="F20" s="37"/>
      <c r="G20" s="37"/>
      <c r="H20" s="37"/>
      <c r="I20" s="141" t="s">
        <v>26</v>
      </c>
      <c r="J20" s="132" t="s">
        <v>19</v>
      </c>
      <c r="K20" s="37"/>
      <c r="L20" s="14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2" t="s">
        <v>32</v>
      </c>
      <c r="F21" s="37"/>
      <c r="G21" s="37"/>
      <c r="H21" s="37"/>
      <c r="I21" s="141" t="s">
        <v>28</v>
      </c>
      <c r="J21" s="132" t="s">
        <v>19</v>
      </c>
      <c r="K21" s="37"/>
      <c r="L21" s="14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14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34</v>
      </c>
      <c r="E23" s="37"/>
      <c r="F23" s="37"/>
      <c r="G23" s="37"/>
      <c r="H23" s="37"/>
      <c r="I23" s="141" t="s">
        <v>26</v>
      </c>
      <c r="J23" s="132" t="s">
        <v>19</v>
      </c>
      <c r="K23" s="37"/>
      <c r="L23" s="14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2" t="s">
        <v>1482</v>
      </c>
      <c r="F24" s="37"/>
      <c r="G24" s="37"/>
      <c r="H24" s="37"/>
      <c r="I24" s="141" t="s">
        <v>28</v>
      </c>
      <c r="J24" s="132" t="s">
        <v>19</v>
      </c>
      <c r="K24" s="37"/>
      <c r="L24" s="14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14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36</v>
      </c>
      <c r="E26" s="37"/>
      <c r="F26" s="37"/>
      <c r="G26" s="37"/>
      <c r="H26" s="37"/>
      <c r="I26" s="37"/>
      <c r="J26" s="37"/>
      <c r="K26" s="37"/>
      <c r="L26" s="14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6"/>
      <c r="B27" s="147"/>
      <c r="C27" s="146"/>
      <c r="D27" s="146"/>
      <c r="E27" s="148" t="s">
        <v>19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14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0"/>
      <c r="E29" s="150"/>
      <c r="F29" s="150"/>
      <c r="G29" s="150"/>
      <c r="H29" s="150"/>
      <c r="I29" s="150"/>
      <c r="J29" s="150"/>
      <c r="K29" s="150"/>
      <c r="L29" s="143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1" t="s">
        <v>38</v>
      </c>
      <c r="E30" s="37"/>
      <c r="F30" s="37"/>
      <c r="G30" s="37"/>
      <c r="H30" s="37"/>
      <c r="I30" s="37"/>
      <c r="J30" s="152">
        <f>ROUND(J84, 2)</f>
        <v>0</v>
      </c>
      <c r="K30" s="37"/>
      <c r="L30" s="14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0"/>
      <c r="E31" s="150"/>
      <c r="F31" s="150"/>
      <c r="G31" s="150"/>
      <c r="H31" s="150"/>
      <c r="I31" s="150"/>
      <c r="J31" s="150"/>
      <c r="K31" s="150"/>
      <c r="L31" s="14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3" t="s">
        <v>40</v>
      </c>
      <c r="G32" s="37"/>
      <c r="H32" s="37"/>
      <c r="I32" s="153" t="s">
        <v>39</v>
      </c>
      <c r="J32" s="153" t="s">
        <v>41</v>
      </c>
      <c r="K32" s="37"/>
      <c r="L32" s="14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4" t="s">
        <v>42</v>
      </c>
      <c r="E33" s="141" t="s">
        <v>43</v>
      </c>
      <c r="F33" s="155">
        <f>ROUND((SUM(BE84:BE108)),  2)</f>
        <v>0</v>
      </c>
      <c r="G33" s="37"/>
      <c r="H33" s="37"/>
      <c r="I33" s="156">
        <v>0.20999999999999999</v>
      </c>
      <c r="J33" s="155">
        <f>ROUND(((SUM(BE84:BE108))*I33),  2)</f>
        <v>0</v>
      </c>
      <c r="K33" s="37"/>
      <c r="L33" s="14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44</v>
      </c>
      <c r="F34" s="155">
        <f>ROUND((SUM(BF84:BF108)),  2)</f>
        <v>0</v>
      </c>
      <c r="G34" s="37"/>
      <c r="H34" s="37"/>
      <c r="I34" s="156">
        <v>0.12</v>
      </c>
      <c r="J34" s="155">
        <f>ROUND(((SUM(BF84:BF108))*I34),  2)</f>
        <v>0</v>
      </c>
      <c r="K34" s="37"/>
      <c r="L34" s="14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45</v>
      </c>
      <c r="F35" s="155">
        <f>ROUND((SUM(BG84:BG108)),  2)</f>
        <v>0</v>
      </c>
      <c r="G35" s="37"/>
      <c r="H35" s="37"/>
      <c r="I35" s="156">
        <v>0.20999999999999999</v>
      </c>
      <c r="J35" s="155">
        <f>0</f>
        <v>0</v>
      </c>
      <c r="K35" s="37"/>
      <c r="L35" s="14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46</v>
      </c>
      <c r="F36" s="155">
        <f>ROUND((SUM(BH84:BH108)),  2)</f>
        <v>0</v>
      </c>
      <c r="G36" s="37"/>
      <c r="H36" s="37"/>
      <c r="I36" s="156">
        <v>0.12</v>
      </c>
      <c r="J36" s="155">
        <f>0</f>
        <v>0</v>
      </c>
      <c r="K36" s="37"/>
      <c r="L36" s="14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47</v>
      </c>
      <c r="F37" s="155">
        <f>ROUND((SUM(BI84:BI108)),  2)</f>
        <v>0</v>
      </c>
      <c r="G37" s="37"/>
      <c r="H37" s="37"/>
      <c r="I37" s="156">
        <v>0</v>
      </c>
      <c r="J37" s="155">
        <f>0</f>
        <v>0</v>
      </c>
      <c r="K37" s="37"/>
      <c r="L37" s="14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14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7"/>
      <c r="D39" s="158" t="s">
        <v>48</v>
      </c>
      <c r="E39" s="159"/>
      <c r="F39" s="159"/>
      <c r="G39" s="160" t="s">
        <v>49</v>
      </c>
      <c r="H39" s="161" t="s">
        <v>50</v>
      </c>
      <c r="I39" s="159"/>
      <c r="J39" s="162">
        <f>SUM(J30:J37)</f>
        <v>0</v>
      </c>
      <c r="K39" s="163"/>
      <c r="L39" s="14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64"/>
      <c r="C40" s="165"/>
      <c r="D40" s="165"/>
      <c r="E40" s="165"/>
      <c r="F40" s="165"/>
      <c r="G40" s="165"/>
      <c r="H40" s="165"/>
      <c r="I40" s="165"/>
      <c r="J40" s="165"/>
      <c r="K40" s="165"/>
      <c r="L40" s="14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="2" customFormat="1" ht="6.96" customHeight="1">
      <c r="A44" s="37"/>
      <c r="B44" s="166"/>
      <c r="C44" s="167"/>
      <c r="D44" s="167"/>
      <c r="E44" s="167"/>
      <c r="F44" s="167"/>
      <c r="G44" s="167"/>
      <c r="H44" s="167"/>
      <c r="I44" s="167"/>
      <c r="J44" s="167"/>
      <c r="K44" s="167"/>
      <c r="L44" s="143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2" customFormat="1" ht="24.96" customHeight="1">
      <c r="A45" s="37"/>
      <c r="B45" s="38"/>
      <c r="C45" s="22" t="s">
        <v>108</v>
      </c>
      <c r="D45" s="39"/>
      <c r="E45" s="39"/>
      <c r="F45" s="39"/>
      <c r="G45" s="39"/>
      <c r="H45" s="39"/>
      <c r="I45" s="39"/>
      <c r="J45" s="39"/>
      <c r="K45" s="39"/>
      <c r="L45" s="143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4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39"/>
      <c r="J47" s="39"/>
      <c r="K47" s="39"/>
      <c r="L47" s="14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16.5" customHeight="1">
      <c r="A48" s="37"/>
      <c r="B48" s="38"/>
      <c r="C48" s="39"/>
      <c r="D48" s="39"/>
      <c r="E48" s="168" t="str">
        <f>E7</f>
        <v>Rekonstrukce vírového separátoru ul.Polenská, Jihlava</v>
      </c>
      <c r="F48" s="31"/>
      <c r="G48" s="31"/>
      <c r="H48" s="31"/>
      <c r="I48" s="39"/>
      <c r="J48" s="39"/>
      <c r="K48" s="39"/>
      <c r="L48" s="14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104</v>
      </c>
      <c r="D49" s="39"/>
      <c r="E49" s="39"/>
      <c r="F49" s="39"/>
      <c r="G49" s="39"/>
      <c r="H49" s="39"/>
      <c r="I49" s="39"/>
      <c r="J49" s="39"/>
      <c r="K49" s="39"/>
      <c r="L49" s="14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68" t="str">
        <f>E9</f>
        <v>Ostatní - vedlejší náklady</v>
      </c>
      <c r="F50" s="39"/>
      <c r="G50" s="39"/>
      <c r="H50" s="39"/>
      <c r="I50" s="39"/>
      <c r="J50" s="39"/>
      <c r="K50" s="39"/>
      <c r="L50" s="14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43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="2" customFormat="1" ht="12" customHeight="1">
      <c r="A52" s="37"/>
      <c r="B52" s="38"/>
      <c r="C52" s="31" t="s">
        <v>21</v>
      </c>
      <c r="D52" s="39"/>
      <c r="E52" s="39"/>
      <c r="F52" s="26" t="str">
        <f>F12</f>
        <v>Jihlava</v>
      </c>
      <c r="G52" s="39"/>
      <c r="H52" s="39"/>
      <c r="I52" s="31" t="s">
        <v>23</v>
      </c>
      <c r="J52" s="71" t="str">
        <f>IF(J12="","",J12)</f>
        <v>11. 7. 2024</v>
      </c>
      <c r="K52" s="39"/>
      <c r="L52" s="14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4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25.65" customHeight="1">
      <c r="A54" s="37"/>
      <c r="B54" s="38"/>
      <c r="C54" s="31" t="s">
        <v>25</v>
      </c>
      <c r="D54" s="39"/>
      <c r="E54" s="39"/>
      <c r="F54" s="26" t="str">
        <f>E15</f>
        <v>Statutární město Jihlava</v>
      </c>
      <c r="G54" s="39"/>
      <c r="H54" s="39"/>
      <c r="I54" s="31" t="s">
        <v>31</v>
      </c>
      <c r="J54" s="35" t="str">
        <f>E21</f>
        <v>AQA-CLEAN ing.Josef Novotný</v>
      </c>
      <c r="K54" s="39"/>
      <c r="L54" s="14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15.15" customHeight="1">
      <c r="A55" s="37"/>
      <c r="B55" s="38"/>
      <c r="C55" s="31" t="s">
        <v>29</v>
      </c>
      <c r="D55" s="39"/>
      <c r="E55" s="39"/>
      <c r="F55" s="26" t="str">
        <f>IF(E18="","",E18)</f>
        <v>Vyplň údaj</v>
      </c>
      <c r="G55" s="39"/>
      <c r="H55" s="39"/>
      <c r="I55" s="31" t="s">
        <v>34</v>
      </c>
      <c r="J55" s="35" t="str">
        <f>E24</f>
        <v>Ing. Josef Kopecký</v>
      </c>
      <c r="K55" s="39"/>
      <c r="L55" s="14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4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29.28" customHeight="1">
      <c r="A57" s="37"/>
      <c r="B57" s="38"/>
      <c r="C57" s="169" t="s">
        <v>109</v>
      </c>
      <c r="D57" s="170"/>
      <c r="E57" s="170"/>
      <c r="F57" s="170"/>
      <c r="G57" s="170"/>
      <c r="H57" s="170"/>
      <c r="I57" s="170"/>
      <c r="J57" s="171" t="s">
        <v>110</v>
      </c>
      <c r="K57" s="170"/>
      <c r="L57" s="14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4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22.8" customHeight="1">
      <c r="A59" s="37"/>
      <c r="B59" s="38"/>
      <c r="C59" s="172" t="s">
        <v>70</v>
      </c>
      <c r="D59" s="39"/>
      <c r="E59" s="39"/>
      <c r="F59" s="39"/>
      <c r="G59" s="39"/>
      <c r="H59" s="39"/>
      <c r="I59" s="39"/>
      <c r="J59" s="101">
        <f>J84</f>
        <v>0</v>
      </c>
      <c r="K59" s="39"/>
      <c r="L59" s="14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111</v>
      </c>
    </row>
    <row r="60" s="9" customFormat="1" ht="24.96" customHeight="1">
      <c r="A60" s="9"/>
      <c r="B60" s="173"/>
      <c r="C60" s="174"/>
      <c r="D60" s="175" t="s">
        <v>1483</v>
      </c>
      <c r="E60" s="176"/>
      <c r="F60" s="176"/>
      <c r="G60" s="176"/>
      <c r="H60" s="176"/>
      <c r="I60" s="176"/>
      <c r="J60" s="177">
        <f>J85</f>
        <v>0</v>
      </c>
      <c r="K60" s="174"/>
      <c r="L60" s="178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9"/>
      <c r="C61" s="124"/>
      <c r="D61" s="180" t="s">
        <v>1484</v>
      </c>
      <c r="E61" s="181"/>
      <c r="F61" s="181"/>
      <c r="G61" s="181"/>
      <c r="H61" s="181"/>
      <c r="I61" s="181"/>
      <c r="J61" s="182">
        <f>J86</f>
        <v>0</v>
      </c>
      <c r="K61" s="124"/>
      <c r="L61" s="183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9"/>
      <c r="C62" s="124"/>
      <c r="D62" s="180" t="s">
        <v>1485</v>
      </c>
      <c r="E62" s="181"/>
      <c r="F62" s="181"/>
      <c r="G62" s="181"/>
      <c r="H62" s="181"/>
      <c r="I62" s="181"/>
      <c r="J62" s="182">
        <f>J91</f>
        <v>0</v>
      </c>
      <c r="K62" s="124"/>
      <c r="L62" s="183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9"/>
      <c r="C63" s="124"/>
      <c r="D63" s="180" t="s">
        <v>1486</v>
      </c>
      <c r="E63" s="181"/>
      <c r="F63" s="181"/>
      <c r="G63" s="181"/>
      <c r="H63" s="181"/>
      <c r="I63" s="181"/>
      <c r="J63" s="182">
        <f>J98</f>
        <v>0</v>
      </c>
      <c r="K63" s="124"/>
      <c r="L63" s="183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9"/>
      <c r="C64" s="124"/>
      <c r="D64" s="180" t="s">
        <v>1487</v>
      </c>
      <c r="E64" s="181"/>
      <c r="F64" s="181"/>
      <c r="G64" s="181"/>
      <c r="H64" s="181"/>
      <c r="I64" s="181"/>
      <c r="J64" s="182">
        <f>J106</f>
        <v>0</v>
      </c>
      <c r="K64" s="124"/>
      <c r="L64" s="183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37"/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143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s="2" customFormat="1" ht="6.96" customHeight="1">
      <c r="A66" s="37"/>
      <c r="B66" s="58"/>
      <c r="C66" s="59"/>
      <c r="D66" s="59"/>
      <c r="E66" s="59"/>
      <c r="F66" s="59"/>
      <c r="G66" s="59"/>
      <c r="H66" s="59"/>
      <c r="I66" s="59"/>
      <c r="J66" s="59"/>
      <c r="K66" s="59"/>
      <c r="L66" s="143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70" s="2" customFormat="1" ht="6.96" customHeight="1">
      <c r="A70" s="37"/>
      <c r="B70" s="60"/>
      <c r="C70" s="61"/>
      <c r="D70" s="61"/>
      <c r="E70" s="61"/>
      <c r="F70" s="61"/>
      <c r="G70" s="61"/>
      <c r="H70" s="61"/>
      <c r="I70" s="61"/>
      <c r="J70" s="61"/>
      <c r="K70" s="61"/>
      <c r="L70" s="143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="2" customFormat="1" ht="24.96" customHeight="1">
      <c r="A71" s="37"/>
      <c r="B71" s="38"/>
      <c r="C71" s="22" t="s">
        <v>124</v>
      </c>
      <c r="D71" s="39"/>
      <c r="E71" s="39"/>
      <c r="F71" s="39"/>
      <c r="G71" s="39"/>
      <c r="H71" s="39"/>
      <c r="I71" s="39"/>
      <c r="J71" s="39"/>
      <c r="K71" s="39"/>
      <c r="L71" s="143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="2" customFormat="1" ht="6.96" customHeight="1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143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="2" customFormat="1" ht="12" customHeight="1">
      <c r="A73" s="37"/>
      <c r="B73" s="38"/>
      <c r="C73" s="31" t="s">
        <v>16</v>
      </c>
      <c r="D73" s="39"/>
      <c r="E73" s="39"/>
      <c r="F73" s="39"/>
      <c r="G73" s="39"/>
      <c r="H73" s="39"/>
      <c r="I73" s="39"/>
      <c r="J73" s="39"/>
      <c r="K73" s="39"/>
      <c r="L73" s="143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="2" customFormat="1" ht="16.5" customHeight="1">
      <c r="A74" s="37"/>
      <c r="B74" s="38"/>
      <c r="C74" s="39"/>
      <c r="D74" s="39"/>
      <c r="E74" s="168" t="str">
        <f>E7</f>
        <v>Rekonstrukce vírového separátoru ul.Polenská, Jihlava</v>
      </c>
      <c r="F74" s="31"/>
      <c r="G74" s="31"/>
      <c r="H74" s="31"/>
      <c r="I74" s="39"/>
      <c r="J74" s="39"/>
      <c r="K74" s="39"/>
      <c r="L74" s="143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="2" customFormat="1" ht="12" customHeight="1">
      <c r="A75" s="37"/>
      <c r="B75" s="38"/>
      <c r="C75" s="31" t="s">
        <v>104</v>
      </c>
      <c r="D75" s="39"/>
      <c r="E75" s="39"/>
      <c r="F75" s="39"/>
      <c r="G75" s="39"/>
      <c r="H75" s="39"/>
      <c r="I75" s="39"/>
      <c r="J75" s="39"/>
      <c r="K75" s="39"/>
      <c r="L75" s="143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16.5" customHeight="1">
      <c r="A76" s="37"/>
      <c r="B76" s="38"/>
      <c r="C76" s="39"/>
      <c r="D76" s="39"/>
      <c r="E76" s="68" t="str">
        <f>E9</f>
        <v>Ostatní - vedlejší náklady</v>
      </c>
      <c r="F76" s="39"/>
      <c r="G76" s="39"/>
      <c r="H76" s="39"/>
      <c r="I76" s="39"/>
      <c r="J76" s="39"/>
      <c r="K76" s="39"/>
      <c r="L76" s="143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6.96" customHeight="1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14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12" customHeight="1">
      <c r="A78" s="37"/>
      <c r="B78" s="38"/>
      <c r="C78" s="31" t="s">
        <v>21</v>
      </c>
      <c r="D78" s="39"/>
      <c r="E78" s="39"/>
      <c r="F78" s="26" t="str">
        <f>F12</f>
        <v>Jihlava</v>
      </c>
      <c r="G78" s="39"/>
      <c r="H78" s="39"/>
      <c r="I78" s="31" t="s">
        <v>23</v>
      </c>
      <c r="J78" s="71" t="str">
        <f>IF(J12="","",J12)</f>
        <v>11. 7. 2024</v>
      </c>
      <c r="K78" s="39"/>
      <c r="L78" s="143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2" customFormat="1" ht="6.96" customHeight="1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143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25.65" customHeight="1">
      <c r="A80" s="37"/>
      <c r="B80" s="38"/>
      <c r="C80" s="31" t="s">
        <v>25</v>
      </c>
      <c r="D80" s="39"/>
      <c r="E80" s="39"/>
      <c r="F80" s="26" t="str">
        <f>E15</f>
        <v>Statutární město Jihlava</v>
      </c>
      <c r="G80" s="39"/>
      <c r="H80" s="39"/>
      <c r="I80" s="31" t="s">
        <v>31</v>
      </c>
      <c r="J80" s="35" t="str">
        <f>E21</f>
        <v>AQA-CLEAN ing.Josef Novotný</v>
      </c>
      <c r="K80" s="39"/>
      <c r="L80" s="143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15.15" customHeight="1">
      <c r="A81" s="37"/>
      <c r="B81" s="38"/>
      <c r="C81" s="31" t="s">
        <v>29</v>
      </c>
      <c r="D81" s="39"/>
      <c r="E81" s="39"/>
      <c r="F81" s="26" t="str">
        <f>IF(E18="","",E18)</f>
        <v>Vyplň údaj</v>
      </c>
      <c r="G81" s="39"/>
      <c r="H81" s="39"/>
      <c r="I81" s="31" t="s">
        <v>34</v>
      </c>
      <c r="J81" s="35" t="str">
        <f>E24</f>
        <v>Ing. Josef Kopecký</v>
      </c>
      <c r="K81" s="39"/>
      <c r="L81" s="143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10.32" customHeight="1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143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11" customFormat="1" ht="29.28" customHeight="1">
      <c r="A83" s="184"/>
      <c r="B83" s="185"/>
      <c r="C83" s="186" t="s">
        <v>125</v>
      </c>
      <c r="D83" s="187" t="s">
        <v>57</v>
      </c>
      <c r="E83" s="187" t="s">
        <v>53</v>
      </c>
      <c r="F83" s="187" t="s">
        <v>54</v>
      </c>
      <c r="G83" s="187" t="s">
        <v>126</v>
      </c>
      <c r="H83" s="187" t="s">
        <v>127</v>
      </c>
      <c r="I83" s="187" t="s">
        <v>128</v>
      </c>
      <c r="J83" s="188" t="s">
        <v>110</v>
      </c>
      <c r="K83" s="189" t="s">
        <v>129</v>
      </c>
      <c r="L83" s="190"/>
      <c r="M83" s="91" t="s">
        <v>19</v>
      </c>
      <c r="N83" s="92" t="s">
        <v>42</v>
      </c>
      <c r="O83" s="92" t="s">
        <v>130</v>
      </c>
      <c r="P83" s="92" t="s">
        <v>131</v>
      </c>
      <c r="Q83" s="92" t="s">
        <v>132</v>
      </c>
      <c r="R83" s="92" t="s">
        <v>133</v>
      </c>
      <c r="S83" s="92" t="s">
        <v>134</v>
      </c>
      <c r="T83" s="93" t="s">
        <v>135</v>
      </c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</row>
    <row r="84" s="2" customFormat="1" ht="22.8" customHeight="1">
      <c r="A84" s="37"/>
      <c r="B84" s="38"/>
      <c r="C84" s="98" t="s">
        <v>136</v>
      </c>
      <c r="D84" s="39"/>
      <c r="E84" s="39"/>
      <c r="F84" s="39"/>
      <c r="G84" s="39"/>
      <c r="H84" s="39"/>
      <c r="I84" s="39"/>
      <c r="J84" s="191">
        <f>BK84</f>
        <v>0</v>
      </c>
      <c r="K84" s="39"/>
      <c r="L84" s="43"/>
      <c r="M84" s="94"/>
      <c r="N84" s="192"/>
      <c r="O84" s="95"/>
      <c r="P84" s="193">
        <f>P85</f>
        <v>0</v>
      </c>
      <c r="Q84" s="95"/>
      <c r="R84" s="193">
        <f>R85</f>
        <v>0</v>
      </c>
      <c r="S84" s="95"/>
      <c r="T84" s="194">
        <f>T85</f>
        <v>0</v>
      </c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T84" s="16" t="s">
        <v>71</v>
      </c>
      <c r="AU84" s="16" t="s">
        <v>111</v>
      </c>
      <c r="BK84" s="195">
        <f>BK85</f>
        <v>0</v>
      </c>
    </row>
    <row r="85" s="12" customFormat="1" ht="25.92" customHeight="1">
      <c r="A85" s="12"/>
      <c r="B85" s="196"/>
      <c r="C85" s="197"/>
      <c r="D85" s="198" t="s">
        <v>71</v>
      </c>
      <c r="E85" s="199" t="s">
        <v>1488</v>
      </c>
      <c r="F85" s="199" t="s">
        <v>1489</v>
      </c>
      <c r="G85" s="197"/>
      <c r="H85" s="197"/>
      <c r="I85" s="200"/>
      <c r="J85" s="201">
        <f>BK85</f>
        <v>0</v>
      </c>
      <c r="K85" s="197"/>
      <c r="L85" s="202"/>
      <c r="M85" s="203"/>
      <c r="N85" s="204"/>
      <c r="O85" s="204"/>
      <c r="P85" s="205">
        <f>P86+P91+P98+P106</f>
        <v>0</v>
      </c>
      <c r="Q85" s="204"/>
      <c r="R85" s="205">
        <f>R86+R91+R98+R106</f>
        <v>0</v>
      </c>
      <c r="S85" s="204"/>
      <c r="T85" s="206">
        <f>T86+T91+T98+T106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7" t="s">
        <v>163</v>
      </c>
      <c r="AT85" s="208" t="s">
        <v>71</v>
      </c>
      <c r="AU85" s="208" t="s">
        <v>72</v>
      </c>
      <c r="AY85" s="207" t="s">
        <v>139</v>
      </c>
      <c r="BK85" s="209">
        <f>BK86+BK91+BK98+BK106</f>
        <v>0</v>
      </c>
    </row>
    <row r="86" s="12" customFormat="1" ht="22.8" customHeight="1">
      <c r="A86" s="12"/>
      <c r="B86" s="196"/>
      <c r="C86" s="197"/>
      <c r="D86" s="198" t="s">
        <v>71</v>
      </c>
      <c r="E86" s="210" t="s">
        <v>1490</v>
      </c>
      <c r="F86" s="210" t="s">
        <v>1491</v>
      </c>
      <c r="G86" s="197"/>
      <c r="H86" s="197"/>
      <c r="I86" s="200"/>
      <c r="J86" s="211">
        <f>BK86</f>
        <v>0</v>
      </c>
      <c r="K86" s="197"/>
      <c r="L86" s="202"/>
      <c r="M86" s="203"/>
      <c r="N86" s="204"/>
      <c r="O86" s="204"/>
      <c r="P86" s="205">
        <f>SUM(P87:P90)</f>
        <v>0</v>
      </c>
      <c r="Q86" s="204"/>
      <c r="R86" s="205">
        <f>SUM(R87:R90)</f>
        <v>0</v>
      </c>
      <c r="S86" s="204"/>
      <c r="T86" s="206">
        <f>SUM(T87:T90)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7" t="s">
        <v>163</v>
      </c>
      <c r="AT86" s="208" t="s">
        <v>71</v>
      </c>
      <c r="AU86" s="208" t="s">
        <v>79</v>
      </c>
      <c r="AY86" s="207" t="s">
        <v>139</v>
      </c>
      <c r="BK86" s="209">
        <f>SUM(BK87:BK90)</f>
        <v>0</v>
      </c>
    </row>
    <row r="87" s="2" customFormat="1" ht="16.5" customHeight="1">
      <c r="A87" s="37"/>
      <c r="B87" s="38"/>
      <c r="C87" s="212" t="s">
        <v>79</v>
      </c>
      <c r="D87" s="212" t="s">
        <v>141</v>
      </c>
      <c r="E87" s="213" t="s">
        <v>1492</v>
      </c>
      <c r="F87" s="214" t="s">
        <v>1493</v>
      </c>
      <c r="G87" s="215" t="s">
        <v>1494</v>
      </c>
      <c r="H87" s="216">
        <v>1</v>
      </c>
      <c r="I87" s="217"/>
      <c r="J87" s="218">
        <f>ROUND(I87*H87,2)</f>
        <v>0</v>
      </c>
      <c r="K87" s="219"/>
      <c r="L87" s="43"/>
      <c r="M87" s="220" t="s">
        <v>19</v>
      </c>
      <c r="N87" s="221" t="s">
        <v>43</v>
      </c>
      <c r="O87" s="83"/>
      <c r="P87" s="222">
        <f>O87*H87</f>
        <v>0</v>
      </c>
      <c r="Q87" s="222">
        <v>0</v>
      </c>
      <c r="R87" s="222">
        <f>Q87*H87</f>
        <v>0</v>
      </c>
      <c r="S87" s="222">
        <v>0</v>
      </c>
      <c r="T87" s="223">
        <f>S87*H87</f>
        <v>0</v>
      </c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R87" s="224" t="s">
        <v>1495</v>
      </c>
      <c r="AT87" s="224" t="s">
        <v>141</v>
      </c>
      <c r="AU87" s="224" t="s">
        <v>81</v>
      </c>
      <c r="AY87" s="16" t="s">
        <v>139</v>
      </c>
      <c r="BE87" s="225">
        <f>IF(N87="základní",J87,0)</f>
        <v>0</v>
      </c>
      <c r="BF87" s="225">
        <f>IF(N87="snížená",J87,0)</f>
        <v>0</v>
      </c>
      <c r="BG87" s="225">
        <f>IF(N87="zákl. přenesená",J87,0)</f>
        <v>0</v>
      </c>
      <c r="BH87" s="225">
        <f>IF(N87="sníž. přenesená",J87,0)</f>
        <v>0</v>
      </c>
      <c r="BI87" s="225">
        <f>IF(N87="nulová",J87,0)</f>
        <v>0</v>
      </c>
      <c r="BJ87" s="16" t="s">
        <v>79</v>
      </c>
      <c r="BK87" s="225">
        <f>ROUND(I87*H87,2)</f>
        <v>0</v>
      </c>
      <c r="BL87" s="16" t="s">
        <v>1495</v>
      </c>
      <c r="BM87" s="224" t="s">
        <v>1496</v>
      </c>
    </row>
    <row r="88" s="2" customFormat="1" ht="16.5" customHeight="1">
      <c r="A88" s="37"/>
      <c r="B88" s="38"/>
      <c r="C88" s="212" t="s">
        <v>81</v>
      </c>
      <c r="D88" s="212" t="s">
        <v>141</v>
      </c>
      <c r="E88" s="213" t="s">
        <v>1497</v>
      </c>
      <c r="F88" s="214" t="s">
        <v>1498</v>
      </c>
      <c r="G88" s="215" t="s">
        <v>1494</v>
      </c>
      <c r="H88" s="216">
        <v>1</v>
      </c>
      <c r="I88" s="217"/>
      <c r="J88" s="218">
        <f>ROUND(I88*H88,2)</f>
        <v>0</v>
      </c>
      <c r="K88" s="219"/>
      <c r="L88" s="43"/>
      <c r="M88" s="220" t="s">
        <v>19</v>
      </c>
      <c r="N88" s="221" t="s">
        <v>43</v>
      </c>
      <c r="O88" s="83"/>
      <c r="P88" s="222">
        <f>O88*H88</f>
        <v>0</v>
      </c>
      <c r="Q88" s="222">
        <v>0</v>
      </c>
      <c r="R88" s="222">
        <f>Q88*H88</f>
        <v>0</v>
      </c>
      <c r="S88" s="222">
        <v>0</v>
      </c>
      <c r="T88" s="223">
        <f>S88*H88</f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224" t="s">
        <v>1495</v>
      </c>
      <c r="AT88" s="224" t="s">
        <v>141</v>
      </c>
      <c r="AU88" s="224" t="s">
        <v>81</v>
      </c>
      <c r="AY88" s="16" t="s">
        <v>139</v>
      </c>
      <c r="BE88" s="225">
        <f>IF(N88="základní",J88,0)</f>
        <v>0</v>
      </c>
      <c r="BF88" s="225">
        <f>IF(N88="snížená",J88,0)</f>
        <v>0</v>
      </c>
      <c r="BG88" s="225">
        <f>IF(N88="zákl. přenesená",J88,0)</f>
        <v>0</v>
      </c>
      <c r="BH88" s="225">
        <f>IF(N88="sníž. přenesená",J88,0)</f>
        <v>0</v>
      </c>
      <c r="BI88" s="225">
        <f>IF(N88="nulová",J88,0)</f>
        <v>0</v>
      </c>
      <c r="BJ88" s="16" t="s">
        <v>79</v>
      </c>
      <c r="BK88" s="225">
        <f>ROUND(I88*H88,2)</f>
        <v>0</v>
      </c>
      <c r="BL88" s="16" t="s">
        <v>1495</v>
      </c>
      <c r="BM88" s="224" t="s">
        <v>1499</v>
      </c>
    </row>
    <row r="89" s="2" customFormat="1" ht="16.5" customHeight="1">
      <c r="A89" s="37"/>
      <c r="B89" s="38"/>
      <c r="C89" s="212" t="s">
        <v>154</v>
      </c>
      <c r="D89" s="212" t="s">
        <v>141</v>
      </c>
      <c r="E89" s="213" t="s">
        <v>1500</v>
      </c>
      <c r="F89" s="214" t="s">
        <v>1501</v>
      </c>
      <c r="G89" s="215" t="s">
        <v>1494</v>
      </c>
      <c r="H89" s="216">
        <v>1</v>
      </c>
      <c r="I89" s="217"/>
      <c r="J89" s="218">
        <f>ROUND(I89*H89,2)</f>
        <v>0</v>
      </c>
      <c r="K89" s="219"/>
      <c r="L89" s="43"/>
      <c r="M89" s="220" t="s">
        <v>19</v>
      </c>
      <c r="N89" s="221" t="s">
        <v>43</v>
      </c>
      <c r="O89" s="83"/>
      <c r="P89" s="222">
        <f>O89*H89</f>
        <v>0</v>
      </c>
      <c r="Q89" s="222">
        <v>0</v>
      </c>
      <c r="R89" s="222">
        <f>Q89*H89</f>
        <v>0</v>
      </c>
      <c r="S89" s="222">
        <v>0</v>
      </c>
      <c r="T89" s="223">
        <f>S89*H89</f>
        <v>0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R89" s="224" t="s">
        <v>1495</v>
      </c>
      <c r="AT89" s="224" t="s">
        <v>141</v>
      </c>
      <c r="AU89" s="224" t="s">
        <v>81</v>
      </c>
      <c r="AY89" s="16" t="s">
        <v>139</v>
      </c>
      <c r="BE89" s="225">
        <f>IF(N89="základní",J89,0)</f>
        <v>0</v>
      </c>
      <c r="BF89" s="225">
        <f>IF(N89="snížená",J89,0)</f>
        <v>0</v>
      </c>
      <c r="BG89" s="225">
        <f>IF(N89="zákl. přenesená",J89,0)</f>
        <v>0</v>
      </c>
      <c r="BH89" s="225">
        <f>IF(N89="sníž. přenesená",J89,0)</f>
        <v>0</v>
      </c>
      <c r="BI89" s="225">
        <f>IF(N89="nulová",J89,0)</f>
        <v>0</v>
      </c>
      <c r="BJ89" s="16" t="s">
        <v>79</v>
      </c>
      <c r="BK89" s="225">
        <f>ROUND(I89*H89,2)</f>
        <v>0</v>
      </c>
      <c r="BL89" s="16" t="s">
        <v>1495</v>
      </c>
      <c r="BM89" s="224" t="s">
        <v>1502</v>
      </c>
    </row>
    <row r="90" s="2" customFormat="1" ht="24.15" customHeight="1">
      <c r="A90" s="37"/>
      <c r="B90" s="38"/>
      <c r="C90" s="212" t="s">
        <v>145</v>
      </c>
      <c r="D90" s="212" t="s">
        <v>141</v>
      </c>
      <c r="E90" s="213" t="s">
        <v>1503</v>
      </c>
      <c r="F90" s="214" t="s">
        <v>1504</v>
      </c>
      <c r="G90" s="215" t="s">
        <v>1494</v>
      </c>
      <c r="H90" s="216">
        <v>1</v>
      </c>
      <c r="I90" s="217"/>
      <c r="J90" s="218">
        <f>ROUND(I90*H90,2)</f>
        <v>0</v>
      </c>
      <c r="K90" s="219"/>
      <c r="L90" s="43"/>
      <c r="M90" s="220" t="s">
        <v>19</v>
      </c>
      <c r="N90" s="221" t="s">
        <v>43</v>
      </c>
      <c r="O90" s="83"/>
      <c r="P90" s="222">
        <f>O90*H90</f>
        <v>0</v>
      </c>
      <c r="Q90" s="222">
        <v>0</v>
      </c>
      <c r="R90" s="222">
        <f>Q90*H90</f>
        <v>0</v>
      </c>
      <c r="S90" s="222">
        <v>0</v>
      </c>
      <c r="T90" s="223">
        <f>S90*H90</f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R90" s="224" t="s">
        <v>1495</v>
      </c>
      <c r="AT90" s="224" t="s">
        <v>141</v>
      </c>
      <c r="AU90" s="224" t="s">
        <v>81</v>
      </c>
      <c r="AY90" s="16" t="s">
        <v>139</v>
      </c>
      <c r="BE90" s="225">
        <f>IF(N90="základní",J90,0)</f>
        <v>0</v>
      </c>
      <c r="BF90" s="225">
        <f>IF(N90="snížená",J90,0)</f>
        <v>0</v>
      </c>
      <c r="BG90" s="225">
        <f>IF(N90="zákl. přenesená",J90,0)</f>
        <v>0</v>
      </c>
      <c r="BH90" s="225">
        <f>IF(N90="sníž. přenesená",J90,0)</f>
        <v>0</v>
      </c>
      <c r="BI90" s="225">
        <f>IF(N90="nulová",J90,0)</f>
        <v>0</v>
      </c>
      <c r="BJ90" s="16" t="s">
        <v>79</v>
      </c>
      <c r="BK90" s="225">
        <f>ROUND(I90*H90,2)</f>
        <v>0</v>
      </c>
      <c r="BL90" s="16" t="s">
        <v>1495</v>
      </c>
      <c r="BM90" s="224" t="s">
        <v>1505</v>
      </c>
    </row>
    <row r="91" s="12" customFormat="1" ht="22.8" customHeight="1">
      <c r="A91" s="12"/>
      <c r="B91" s="196"/>
      <c r="C91" s="197"/>
      <c r="D91" s="198" t="s">
        <v>71</v>
      </c>
      <c r="E91" s="210" t="s">
        <v>1506</v>
      </c>
      <c r="F91" s="210" t="s">
        <v>1507</v>
      </c>
      <c r="G91" s="197"/>
      <c r="H91" s="197"/>
      <c r="I91" s="200"/>
      <c r="J91" s="211">
        <f>BK91</f>
        <v>0</v>
      </c>
      <c r="K91" s="197"/>
      <c r="L91" s="202"/>
      <c r="M91" s="203"/>
      <c r="N91" s="204"/>
      <c r="O91" s="204"/>
      <c r="P91" s="205">
        <f>SUM(P92:P97)</f>
        <v>0</v>
      </c>
      <c r="Q91" s="204"/>
      <c r="R91" s="205">
        <f>SUM(R92:R97)</f>
        <v>0</v>
      </c>
      <c r="S91" s="204"/>
      <c r="T91" s="206">
        <f>SUM(T92:T97)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7" t="s">
        <v>163</v>
      </c>
      <c r="AT91" s="208" t="s">
        <v>71</v>
      </c>
      <c r="AU91" s="208" t="s">
        <v>79</v>
      </c>
      <c r="AY91" s="207" t="s">
        <v>139</v>
      </c>
      <c r="BK91" s="209">
        <f>SUM(BK92:BK97)</f>
        <v>0</v>
      </c>
    </row>
    <row r="92" s="2" customFormat="1" ht="16.5" customHeight="1">
      <c r="A92" s="37"/>
      <c r="B92" s="38"/>
      <c r="C92" s="212" t="s">
        <v>163</v>
      </c>
      <c r="D92" s="212" t="s">
        <v>141</v>
      </c>
      <c r="E92" s="213" t="s">
        <v>1508</v>
      </c>
      <c r="F92" s="214" t="s">
        <v>1507</v>
      </c>
      <c r="G92" s="215" t="s">
        <v>1494</v>
      </c>
      <c r="H92" s="216">
        <v>1</v>
      </c>
      <c r="I92" s="217"/>
      <c r="J92" s="218">
        <f>ROUND(I92*H92,2)</f>
        <v>0</v>
      </c>
      <c r="K92" s="219"/>
      <c r="L92" s="43"/>
      <c r="M92" s="220" t="s">
        <v>19</v>
      </c>
      <c r="N92" s="221" t="s">
        <v>43</v>
      </c>
      <c r="O92" s="83"/>
      <c r="P92" s="222">
        <f>O92*H92</f>
        <v>0</v>
      </c>
      <c r="Q92" s="222">
        <v>0</v>
      </c>
      <c r="R92" s="222">
        <f>Q92*H92</f>
        <v>0</v>
      </c>
      <c r="S92" s="222">
        <v>0</v>
      </c>
      <c r="T92" s="223">
        <f>S92*H92</f>
        <v>0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R92" s="224" t="s">
        <v>1495</v>
      </c>
      <c r="AT92" s="224" t="s">
        <v>141</v>
      </c>
      <c r="AU92" s="224" t="s">
        <v>81</v>
      </c>
      <c r="AY92" s="16" t="s">
        <v>139</v>
      </c>
      <c r="BE92" s="225">
        <f>IF(N92="základní",J92,0)</f>
        <v>0</v>
      </c>
      <c r="BF92" s="225">
        <f>IF(N92="snížená",J92,0)</f>
        <v>0</v>
      </c>
      <c r="BG92" s="225">
        <f>IF(N92="zákl. přenesená",J92,0)</f>
        <v>0</v>
      </c>
      <c r="BH92" s="225">
        <f>IF(N92="sníž. přenesená",J92,0)</f>
        <v>0</v>
      </c>
      <c r="BI92" s="225">
        <f>IF(N92="nulová",J92,0)</f>
        <v>0</v>
      </c>
      <c r="BJ92" s="16" t="s">
        <v>79</v>
      </c>
      <c r="BK92" s="225">
        <f>ROUND(I92*H92,2)</f>
        <v>0</v>
      </c>
      <c r="BL92" s="16" t="s">
        <v>1495</v>
      </c>
      <c r="BM92" s="224" t="s">
        <v>1509</v>
      </c>
    </row>
    <row r="93" s="2" customFormat="1" ht="16.5" customHeight="1">
      <c r="A93" s="37"/>
      <c r="B93" s="38"/>
      <c r="C93" s="212" t="s">
        <v>168</v>
      </c>
      <c r="D93" s="212" t="s">
        <v>141</v>
      </c>
      <c r="E93" s="213" t="s">
        <v>1510</v>
      </c>
      <c r="F93" s="214" t="s">
        <v>1511</v>
      </c>
      <c r="G93" s="215" t="s">
        <v>1494</v>
      </c>
      <c r="H93" s="216">
        <v>1</v>
      </c>
      <c r="I93" s="217"/>
      <c r="J93" s="218">
        <f>ROUND(I93*H93,2)</f>
        <v>0</v>
      </c>
      <c r="K93" s="219"/>
      <c r="L93" s="43"/>
      <c r="M93" s="220" t="s">
        <v>19</v>
      </c>
      <c r="N93" s="221" t="s">
        <v>43</v>
      </c>
      <c r="O93" s="83"/>
      <c r="P93" s="222">
        <f>O93*H93</f>
        <v>0</v>
      </c>
      <c r="Q93" s="222">
        <v>0</v>
      </c>
      <c r="R93" s="222">
        <f>Q93*H93</f>
        <v>0</v>
      </c>
      <c r="S93" s="222">
        <v>0</v>
      </c>
      <c r="T93" s="223">
        <f>S93*H93</f>
        <v>0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R93" s="224" t="s">
        <v>1495</v>
      </c>
      <c r="AT93" s="224" t="s">
        <v>141</v>
      </c>
      <c r="AU93" s="224" t="s">
        <v>81</v>
      </c>
      <c r="AY93" s="16" t="s">
        <v>139</v>
      </c>
      <c r="BE93" s="225">
        <f>IF(N93="základní",J93,0)</f>
        <v>0</v>
      </c>
      <c r="BF93" s="225">
        <f>IF(N93="snížená",J93,0)</f>
        <v>0</v>
      </c>
      <c r="BG93" s="225">
        <f>IF(N93="zákl. přenesená",J93,0)</f>
        <v>0</v>
      </c>
      <c r="BH93" s="225">
        <f>IF(N93="sníž. přenesená",J93,0)</f>
        <v>0</v>
      </c>
      <c r="BI93" s="225">
        <f>IF(N93="nulová",J93,0)</f>
        <v>0</v>
      </c>
      <c r="BJ93" s="16" t="s">
        <v>79</v>
      </c>
      <c r="BK93" s="225">
        <f>ROUND(I93*H93,2)</f>
        <v>0</v>
      </c>
      <c r="BL93" s="16" t="s">
        <v>1495</v>
      </c>
      <c r="BM93" s="224" t="s">
        <v>1512</v>
      </c>
    </row>
    <row r="94" s="2" customFormat="1" ht="16.5" customHeight="1">
      <c r="A94" s="37"/>
      <c r="B94" s="38"/>
      <c r="C94" s="212" t="s">
        <v>173</v>
      </c>
      <c r="D94" s="212" t="s">
        <v>141</v>
      </c>
      <c r="E94" s="213" t="s">
        <v>1513</v>
      </c>
      <c r="F94" s="214" t="s">
        <v>1514</v>
      </c>
      <c r="G94" s="215" t="s">
        <v>1494</v>
      </c>
      <c r="H94" s="216">
        <v>1</v>
      </c>
      <c r="I94" s="217"/>
      <c r="J94" s="218">
        <f>ROUND(I94*H94,2)</f>
        <v>0</v>
      </c>
      <c r="K94" s="219"/>
      <c r="L94" s="43"/>
      <c r="M94" s="220" t="s">
        <v>19</v>
      </c>
      <c r="N94" s="221" t="s">
        <v>43</v>
      </c>
      <c r="O94" s="83"/>
      <c r="P94" s="222">
        <f>O94*H94</f>
        <v>0</v>
      </c>
      <c r="Q94" s="222">
        <v>0</v>
      </c>
      <c r="R94" s="222">
        <f>Q94*H94</f>
        <v>0</v>
      </c>
      <c r="S94" s="222">
        <v>0</v>
      </c>
      <c r="T94" s="223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224" t="s">
        <v>1495</v>
      </c>
      <c r="AT94" s="224" t="s">
        <v>141</v>
      </c>
      <c r="AU94" s="224" t="s">
        <v>81</v>
      </c>
      <c r="AY94" s="16" t="s">
        <v>139</v>
      </c>
      <c r="BE94" s="225">
        <f>IF(N94="základní",J94,0)</f>
        <v>0</v>
      </c>
      <c r="BF94" s="225">
        <f>IF(N94="snížená",J94,0)</f>
        <v>0</v>
      </c>
      <c r="BG94" s="225">
        <f>IF(N94="zákl. přenesená",J94,0)</f>
        <v>0</v>
      </c>
      <c r="BH94" s="225">
        <f>IF(N94="sníž. přenesená",J94,0)</f>
        <v>0</v>
      </c>
      <c r="BI94" s="225">
        <f>IF(N94="nulová",J94,0)</f>
        <v>0</v>
      </c>
      <c r="BJ94" s="16" t="s">
        <v>79</v>
      </c>
      <c r="BK94" s="225">
        <f>ROUND(I94*H94,2)</f>
        <v>0</v>
      </c>
      <c r="BL94" s="16" t="s">
        <v>1495</v>
      </c>
      <c r="BM94" s="224" t="s">
        <v>1515</v>
      </c>
    </row>
    <row r="95" s="2" customFormat="1" ht="16.5" customHeight="1">
      <c r="A95" s="37"/>
      <c r="B95" s="38"/>
      <c r="C95" s="212" t="s">
        <v>178</v>
      </c>
      <c r="D95" s="212" t="s">
        <v>141</v>
      </c>
      <c r="E95" s="213" t="s">
        <v>1516</v>
      </c>
      <c r="F95" s="214" t="s">
        <v>1517</v>
      </c>
      <c r="G95" s="215" t="s">
        <v>1518</v>
      </c>
      <c r="H95" s="216">
        <v>1</v>
      </c>
      <c r="I95" s="217"/>
      <c r="J95" s="218">
        <f>ROUND(I95*H95,2)</f>
        <v>0</v>
      </c>
      <c r="K95" s="219"/>
      <c r="L95" s="43"/>
      <c r="M95" s="220" t="s">
        <v>19</v>
      </c>
      <c r="N95" s="221" t="s">
        <v>43</v>
      </c>
      <c r="O95" s="83"/>
      <c r="P95" s="222">
        <f>O95*H95</f>
        <v>0</v>
      </c>
      <c r="Q95" s="222">
        <v>0</v>
      </c>
      <c r="R95" s="222">
        <f>Q95*H95</f>
        <v>0</v>
      </c>
      <c r="S95" s="222">
        <v>0</v>
      </c>
      <c r="T95" s="223">
        <f>S95*H95</f>
        <v>0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R95" s="224" t="s">
        <v>1495</v>
      </c>
      <c r="AT95" s="224" t="s">
        <v>141</v>
      </c>
      <c r="AU95" s="224" t="s">
        <v>81</v>
      </c>
      <c r="AY95" s="16" t="s">
        <v>139</v>
      </c>
      <c r="BE95" s="225">
        <f>IF(N95="základní",J95,0)</f>
        <v>0</v>
      </c>
      <c r="BF95" s="225">
        <f>IF(N95="snížená",J95,0)</f>
        <v>0</v>
      </c>
      <c r="BG95" s="225">
        <f>IF(N95="zákl. přenesená",J95,0)</f>
        <v>0</v>
      </c>
      <c r="BH95" s="225">
        <f>IF(N95="sníž. přenesená",J95,0)</f>
        <v>0</v>
      </c>
      <c r="BI95" s="225">
        <f>IF(N95="nulová",J95,0)</f>
        <v>0</v>
      </c>
      <c r="BJ95" s="16" t="s">
        <v>79</v>
      </c>
      <c r="BK95" s="225">
        <f>ROUND(I95*H95,2)</f>
        <v>0</v>
      </c>
      <c r="BL95" s="16" t="s">
        <v>1495</v>
      </c>
      <c r="BM95" s="224" t="s">
        <v>1519</v>
      </c>
    </row>
    <row r="96" s="2" customFormat="1">
      <c r="A96" s="37"/>
      <c r="B96" s="38"/>
      <c r="C96" s="39"/>
      <c r="D96" s="226" t="s">
        <v>147</v>
      </c>
      <c r="E96" s="39"/>
      <c r="F96" s="227" t="s">
        <v>1520</v>
      </c>
      <c r="G96" s="39"/>
      <c r="H96" s="39"/>
      <c r="I96" s="228"/>
      <c r="J96" s="39"/>
      <c r="K96" s="39"/>
      <c r="L96" s="43"/>
      <c r="M96" s="229"/>
      <c r="N96" s="230"/>
      <c r="O96" s="83"/>
      <c r="P96" s="83"/>
      <c r="Q96" s="83"/>
      <c r="R96" s="83"/>
      <c r="S96" s="83"/>
      <c r="T96" s="84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T96" s="16" t="s">
        <v>147</v>
      </c>
      <c r="AU96" s="16" t="s">
        <v>81</v>
      </c>
    </row>
    <row r="97" s="2" customFormat="1" ht="16.5" customHeight="1">
      <c r="A97" s="37"/>
      <c r="B97" s="38"/>
      <c r="C97" s="212" t="s">
        <v>183</v>
      </c>
      <c r="D97" s="212" t="s">
        <v>141</v>
      </c>
      <c r="E97" s="213" t="s">
        <v>1521</v>
      </c>
      <c r="F97" s="214" t="s">
        <v>1522</v>
      </c>
      <c r="G97" s="215" t="s">
        <v>1494</v>
      </c>
      <c r="H97" s="216">
        <v>1</v>
      </c>
      <c r="I97" s="217"/>
      <c r="J97" s="218">
        <f>ROUND(I97*H97,2)</f>
        <v>0</v>
      </c>
      <c r="K97" s="219"/>
      <c r="L97" s="43"/>
      <c r="M97" s="220" t="s">
        <v>19</v>
      </c>
      <c r="N97" s="221" t="s">
        <v>43</v>
      </c>
      <c r="O97" s="83"/>
      <c r="P97" s="222">
        <f>O97*H97</f>
        <v>0</v>
      </c>
      <c r="Q97" s="222">
        <v>0</v>
      </c>
      <c r="R97" s="222">
        <f>Q97*H97</f>
        <v>0</v>
      </c>
      <c r="S97" s="222">
        <v>0</v>
      </c>
      <c r="T97" s="223">
        <f>S97*H97</f>
        <v>0</v>
      </c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R97" s="224" t="s">
        <v>1495</v>
      </c>
      <c r="AT97" s="224" t="s">
        <v>141</v>
      </c>
      <c r="AU97" s="224" t="s">
        <v>81</v>
      </c>
      <c r="AY97" s="16" t="s">
        <v>139</v>
      </c>
      <c r="BE97" s="225">
        <f>IF(N97="základní",J97,0)</f>
        <v>0</v>
      </c>
      <c r="BF97" s="225">
        <f>IF(N97="snížená",J97,0)</f>
        <v>0</v>
      </c>
      <c r="BG97" s="225">
        <f>IF(N97="zákl. přenesená",J97,0)</f>
        <v>0</v>
      </c>
      <c r="BH97" s="225">
        <f>IF(N97="sníž. přenesená",J97,0)</f>
        <v>0</v>
      </c>
      <c r="BI97" s="225">
        <f>IF(N97="nulová",J97,0)</f>
        <v>0</v>
      </c>
      <c r="BJ97" s="16" t="s">
        <v>79</v>
      </c>
      <c r="BK97" s="225">
        <f>ROUND(I97*H97,2)</f>
        <v>0</v>
      </c>
      <c r="BL97" s="16" t="s">
        <v>1495</v>
      </c>
      <c r="BM97" s="224" t="s">
        <v>1523</v>
      </c>
    </row>
    <row r="98" s="12" customFormat="1" ht="22.8" customHeight="1">
      <c r="A98" s="12"/>
      <c r="B98" s="196"/>
      <c r="C98" s="197"/>
      <c r="D98" s="198" t="s">
        <v>71</v>
      </c>
      <c r="E98" s="210" t="s">
        <v>1524</v>
      </c>
      <c r="F98" s="210" t="s">
        <v>1525</v>
      </c>
      <c r="G98" s="197"/>
      <c r="H98" s="197"/>
      <c r="I98" s="200"/>
      <c r="J98" s="211">
        <f>BK98</f>
        <v>0</v>
      </c>
      <c r="K98" s="197"/>
      <c r="L98" s="202"/>
      <c r="M98" s="203"/>
      <c r="N98" s="204"/>
      <c r="O98" s="204"/>
      <c r="P98" s="205">
        <f>SUM(P99:P105)</f>
        <v>0</v>
      </c>
      <c r="Q98" s="204"/>
      <c r="R98" s="205">
        <f>SUM(R99:R105)</f>
        <v>0</v>
      </c>
      <c r="S98" s="204"/>
      <c r="T98" s="206">
        <f>SUM(T99:T105)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7" t="s">
        <v>163</v>
      </c>
      <c r="AT98" s="208" t="s">
        <v>71</v>
      </c>
      <c r="AU98" s="208" t="s">
        <v>79</v>
      </c>
      <c r="AY98" s="207" t="s">
        <v>139</v>
      </c>
      <c r="BK98" s="209">
        <f>SUM(BK99:BK105)</f>
        <v>0</v>
      </c>
    </row>
    <row r="99" s="2" customFormat="1" ht="16.5" customHeight="1">
      <c r="A99" s="37"/>
      <c r="B99" s="38"/>
      <c r="C99" s="212" t="s">
        <v>188</v>
      </c>
      <c r="D99" s="212" t="s">
        <v>141</v>
      </c>
      <c r="E99" s="213" t="s">
        <v>1526</v>
      </c>
      <c r="F99" s="214" t="s">
        <v>1527</v>
      </c>
      <c r="G99" s="215" t="s">
        <v>1494</v>
      </c>
      <c r="H99" s="216">
        <v>1</v>
      </c>
      <c r="I99" s="217"/>
      <c r="J99" s="218">
        <f>ROUND(I99*H99,2)</f>
        <v>0</v>
      </c>
      <c r="K99" s="219"/>
      <c r="L99" s="43"/>
      <c r="M99" s="220" t="s">
        <v>19</v>
      </c>
      <c r="N99" s="221" t="s">
        <v>43</v>
      </c>
      <c r="O99" s="83"/>
      <c r="P99" s="222">
        <f>O99*H99</f>
        <v>0</v>
      </c>
      <c r="Q99" s="222">
        <v>0</v>
      </c>
      <c r="R99" s="222">
        <f>Q99*H99</f>
        <v>0</v>
      </c>
      <c r="S99" s="222">
        <v>0</v>
      </c>
      <c r="T99" s="223">
        <f>S99*H99</f>
        <v>0</v>
      </c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R99" s="224" t="s">
        <v>1495</v>
      </c>
      <c r="AT99" s="224" t="s">
        <v>141</v>
      </c>
      <c r="AU99" s="224" t="s">
        <v>81</v>
      </c>
      <c r="AY99" s="16" t="s">
        <v>139</v>
      </c>
      <c r="BE99" s="225">
        <f>IF(N99="základní",J99,0)</f>
        <v>0</v>
      </c>
      <c r="BF99" s="225">
        <f>IF(N99="snížená",J99,0)</f>
        <v>0</v>
      </c>
      <c r="BG99" s="225">
        <f>IF(N99="zákl. přenesená",J99,0)</f>
        <v>0</v>
      </c>
      <c r="BH99" s="225">
        <f>IF(N99="sníž. přenesená",J99,0)</f>
        <v>0</v>
      </c>
      <c r="BI99" s="225">
        <f>IF(N99="nulová",J99,0)</f>
        <v>0</v>
      </c>
      <c r="BJ99" s="16" t="s">
        <v>79</v>
      </c>
      <c r="BK99" s="225">
        <f>ROUND(I99*H99,2)</f>
        <v>0</v>
      </c>
      <c r="BL99" s="16" t="s">
        <v>1495</v>
      </c>
      <c r="BM99" s="224" t="s">
        <v>1528</v>
      </c>
    </row>
    <row r="100" s="2" customFormat="1">
      <c r="A100" s="37"/>
      <c r="B100" s="38"/>
      <c r="C100" s="39"/>
      <c r="D100" s="226" t="s">
        <v>147</v>
      </c>
      <c r="E100" s="39"/>
      <c r="F100" s="227" t="s">
        <v>1529</v>
      </c>
      <c r="G100" s="39"/>
      <c r="H100" s="39"/>
      <c r="I100" s="228"/>
      <c r="J100" s="39"/>
      <c r="K100" s="39"/>
      <c r="L100" s="43"/>
      <c r="M100" s="229"/>
      <c r="N100" s="230"/>
      <c r="O100" s="83"/>
      <c r="P100" s="83"/>
      <c r="Q100" s="83"/>
      <c r="R100" s="83"/>
      <c r="S100" s="83"/>
      <c r="T100" s="84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T100" s="16" t="s">
        <v>147</v>
      </c>
      <c r="AU100" s="16" t="s">
        <v>81</v>
      </c>
    </row>
    <row r="101" s="2" customFormat="1" ht="16.5" customHeight="1">
      <c r="A101" s="37"/>
      <c r="B101" s="38"/>
      <c r="C101" s="212" t="s">
        <v>193</v>
      </c>
      <c r="D101" s="212" t="s">
        <v>141</v>
      </c>
      <c r="E101" s="213" t="s">
        <v>1530</v>
      </c>
      <c r="F101" s="214" t="s">
        <v>1531</v>
      </c>
      <c r="G101" s="215" t="s">
        <v>1494</v>
      </c>
      <c r="H101" s="216">
        <v>1</v>
      </c>
      <c r="I101" s="217"/>
      <c r="J101" s="218">
        <f>ROUND(I101*H101,2)</f>
        <v>0</v>
      </c>
      <c r="K101" s="219"/>
      <c r="L101" s="43"/>
      <c r="M101" s="220" t="s">
        <v>19</v>
      </c>
      <c r="N101" s="221" t="s">
        <v>43</v>
      </c>
      <c r="O101" s="83"/>
      <c r="P101" s="222">
        <f>O101*H101</f>
        <v>0</v>
      </c>
      <c r="Q101" s="222">
        <v>0</v>
      </c>
      <c r="R101" s="222">
        <f>Q101*H101</f>
        <v>0</v>
      </c>
      <c r="S101" s="222">
        <v>0</v>
      </c>
      <c r="T101" s="223">
        <f>S101*H101</f>
        <v>0</v>
      </c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R101" s="224" t="s">
        <v>1495</v>
      </c>
      <c r="AT101" s="224" t="s">
        <v>141</v>
      </c>
      <c r="AU101" s="224" t="s">
        <v>81</v>
      </c>
      <c r="AY101" s="16" t="s">
        <v>139</v>
      </c>
      <c r="BE101" s="225">
        <f>IF(N101="základní",J101,0)</f>
        <v>0</v>
      </c>
      <c r="BF101" s="225">
        <f>IF(N101="snížená",J101,0)</f>
        <v>0</v>
      </c>
      <c r="BG101" s="225">
        <f>IF(N101="zákl. přenesená",J101,0)</f>
        <v>0</v>
      </c>
      <c r="BH101" s="225">
        <f>IF(N101="sníž. přenesená",J101,0)</f>
        <v>0</v>
      </c>
      <c r="BI101" s="225">
        <f>IF(N101="nulová",J101,0)</f>
        <v>0</v>
      </c>
      <c r="BJ101" s="16" t="s">
        <v>79</v>
      </c>
      <c r="BK101" s="225">
        <f>ROUND(I101*H101,2)</f>
        <v>0</v>
      </c>
      <c r="BL101" s="16" t="s">
        <v>1495</v>
      </c>
      <c r="BM101" s="224" t="s">
        <v>1532</v>
      </c>
    </row>
    <row r="102" s="2" customFormat="1">
      <c r="A102" s="37"/>
      <c r="B102" s="38"/>
      <c r="C102" s="39"/>
      <c r="D102" s="226" t="s">
        <v>147</v>
      </c>
      <c r="E102" s="39"/>
      <c r="F102" s="227" t="s">
        <v>1533</v>
      </c>
      <c r="G102" s="39"/>
      <c r="H102" s="39"/>
      <c r="I102" s="228"/>
      <c r="J102" s="39"/>
      <c r="K102" s="39"/>
      <c r="L102" s="43"/>
      <c r="M102" s="229"/>
      <c r="N102" s="230"/>
      <c r="O102" s="83"/>
      <c r="P102" s="83"/>
      <c r="Q102" s="83"/>
      <c r="R102" s="83"/>
      <c r="S102" s="83"/>
      <c r="T102" s="84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T102" s="16" t="s">
        <v>147</v>
      </c>
      <c r="AU102" s="16" t="s">
        <v>81</v>
      </c>
    </row>
    <row r="103" s="2" customFormat="1" ht="16.5" customHeight="1">
      <c r="A103" s="37"/>
      <c r="B103" s="38"/>
      <c r="C103" s="212" t="s">
        <v>8</v>
      </c>
      <c r="D103" s="212" t="s">
        <v>141</v>
      </c>
      <c r="E103" s="213" t="s">
        <v>1534</v>
      </c>
      <c r="F103" s="214" t="s">
        <v>1535</v>
      </c>
      <c r="G103" s="215" t="s">
        <v>1494</v>
      </c>
      <c r="H103" s="216">
        <v>1</v>
      </c>
      <c r="I103" s="217"/>
      <c r="J103" s="218">
        <f>ROUND(I103*H103,2)</f>
        <v>0</v>
      </c>
      <c r="K103" s="219"/>
      <c r="L103" s="43"/>
      <c r="M103" s="220" t="s">
        <v>19</v>
      </c>
      <c r="N103" s="221" t="s">
        <v>43</v>
      </c>
      <c r="O103" s="83"/>
      <c r="P103" s="222">
        <f>O103*H103</f>
        <v>0</v>
      </c>
      <c r="Q103" s="222">
        <v>0</v>
      </c>
      <c r="R103" s="222">
        <f>Q103*H103</f>
        <v>0</v>
      </c>
      <c r="S103" s="222">
        <v>0</v>
      </c>
      <c r="T103" s="223">
        <f>S103*H103</f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224" t="s">
        <v>1495</v>
      </c>
      <c r="AT103" s="224" t="s">
        <v>141</v>
      </c>
      <c r="AU103" s="224" t="s">
        <v>81</v>
      </c>
      <c r="AY103" s="16" t="s">
        <v>139</v>
      </c>
      <c r="BE103" s="225">
        <f>IF(N103="základní",J103,0)</f>
        <v>0</v>
      </c>
      <c r="BF103" s="225">
        <f>IF(N103="snížená",J103,0)</f>
        <v>0</v>
      </c>
      <c r="BG103" s="225">
        <f>IF(N103="zákl. přenesená",J103,0)</f>
        <v>0</v>
      </c>
      <c r="BH103" s="225">
        <f>IF(N103="sníž. přenesená",J103,0)</f>
        <v>0</v>
      </c>
      <c r="BI103" s="225">
        <f>IF(N103="nulová",J103,0)</f>
        <v>0</v>
      </c>
      <c r="BJ103" s="16" t="s">
        <v>79</v>
      </c>
      <c r="BK103" s="225">
        <f>ROUND(I103*H103,2)</f>
        <v>0</v>
      </c>
      <c r="BL103" s="16" t="s">
        <v>1495</v>
      </c>
      <c r="BM103" s="224" t="s">
        <v>1536</v>
      </c>
    </row>
    <row r="104" s="2" customFormat="1" ht="16.5" customHeight="1">
      <c r="A104" s="37"/>
      <c r="B104" s="38"/>
      <c r="C104" s="212" t="s">
        <v>202</v>
      </c>
      <c r="D104" s="212" t="s">
        <v>141</v>
      </c>
      <c r="E104" s="213" t="s">
        <v>1537</v>
      </c>
      <c r="F104" s="214" t="s">
        <v>1538</v>
      </c>
      <c r="G104" s="215" t="s">
        <v>1494</v>
      </c>
      <c r="H104" s="216">
        <v>1</v>
      </c>
      <c r="I104" s="217"/>
      <c r="J104" s="218">
        <f>ROUND(I104*H104,2)</f>
        <v>0</v>
      </c>
      <c r="K104" s="219"/>
      <c r="L104" s="43"/>
      <c r="M104" s="220" t="s">
        <v>19</v>
      </c>
      <c r="N104" s="221" t="s">
        <v>43</v>
      </c>
      <c r="O104" s="83"/>
      <c r="P104" s="222">
        <f>O104*H104</f>
        <v>0</v>
      </c>
      <c r="Q104" s="222">
        <v>0</v>
      </c>
      <c r="R104" s="222">
        <f>Q104*H104</f>
        <v>0</v>
      </c>
      <c r="S104" s="222">
        <v>0</v>
      </c>
      <c r="T104" s="223">
        <f>S104*H104</f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224" t="s">
        <v>1495</v>
      </c>
      <c r="AT104" s="224" t="s">
        <v>141</v>
      </c>
      <c r="AU104" s="224" t="s">
        <v>81</v>
      </c>
      <c r="AY104" s="16" t="s">
        <v>139</v>
      </c>
      <c r="BE104" s="225">
        <f>IF(N104="základní",J104,0)</f>
        <v>0</v>
      </c>
      <c r="BF104" s="225">
        <f>IF(N104="snížená",J104,0)</f>
        <v>0</v>
      </c>
      <c r="BG104" s="225">
        <f>IF(N104="zákl. přenesená",J104,0)</f>
        <v>0</v>
      </c>
      <c r="BH104" s="225">
        <f>IF(N104="sníž. přenesená",J104,0)</f>
        <v>0</v>
      </c>
      <c r="BI104" s="225">
        <f>IF(N104="nulová",J104,0)</f>
        <v>0</v>
      </c>
      <c r="BJ104" s="16" t="s">
        <v>79</v>
      </c>
      <c r="BK104" s="225">
        <f>ROUND(I104*H104,2)</f>
        <v>0</v>
      </c>
      <c r="BL104" s="16" t="s">
        <v>1495</v>
      </c>
      <c r="BM104" s="224" t="s">
        <v>1539</v>
      </c>
    </row>
    <row r="105" s="2" customFormat="1" ht="16.5" customHeight="1">
      <c r="A105" s="37"/>
      <c r="B105" s="38"/>
      <c r="C105" s="212" t="s">
        <v>207</v>
      </c>
      <c r="D105" s="212" t="s">
        <v>141</v>
      </c>
      <c r="E105" s="213" t="s">
        <v>1540</v>
      </c>
      <c r="F105" s="214" t="s">
        <v>1541</v>
      </c>
      <c r="G105" s="215" t="s">
        <v>1494</v>
      </c>
      <c r="H105" s="216">
        <v>1</v>
      </c>
      <c r="I105" s="217"/>
      <c r="J105" s="218">
        <f>ROUND(I105*H105,2)</f>
        <v>0</v>
      </c>
      <c r="K105" s="219"/>
      <c r="L105" s="43"/>
      <c r="M105" s="220" t="s">
        <v>19</v>
      </c>
      <c r="N105" s="221" t="s">
        <v>43</v>
      </c>
      <c r="O105" s="83"/>
      <c r="P105" s="222">
        <f>O105*H105</f>
        <v>0</v>
      </c>
      <c r="Q105" s="222">
        <v>0</v>
      </c>
      <c r="R105" s="222">
        <f>Q105*H105</f>
        <v>0</v>
      </c>
      <c r="S105" s="222">
        <v>0</v>
      </c>
      <c r="T105" s="223">
        <f>S105*H105</f>
        <v>0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R105" s="224" t="s">
        <v>1495</v>
      </c>
      <c r="AT105" s="224" t="s">
        <v>141</v>
      </c>
      <c r="AU105" s="224" t="s">
        <v>81</v>
      </c>
      <c r="AY105" s="16" t="s">
        <v>139</v>
      </c>
      <c r="BE105" s="225">
        <f>IF(N105="základní",J105,0)</f>
        <v>0</v>
      </c>
      <c r="BF105" s="225">
        <f>IF(N105="snížená",J105,0)</f>
        <v>0</v>
      </c>
      <c r="BG105" s="225">
        <f>IF(N105="zákl. přenesená",J105,0)</f>
        <v>0</v>
      </c>
      <c r="BH105" s="225">
        <f>IF(N105="sníž. přenesená",J105,0)</f>
        <v>0</v>
      </c>
      <c r="BI105" s="225">
        <f>IF(N105="nulová",J105,0)</f>
        <v>0</v>
      </c>
      <c r="BJ105" s="16" t="s">
        <v>79</v>
      </c>
      <c r="BK105" s="225">
        <f>ROUND(I105*H105,2)</f>
        <v>0</v>
      </c>
      <c r="BL105" s="16" t="s">
        <v>1495</v>
      </c>
      <c r="BM105" s="224" t="s">
        <v>1542</v>
      </c>
    </row>
    <row r="106" s="12" customFormat="1" ht="22.8" customHeight="1">
      <c r="A106" s="12"/>
      <c r="B106" s="196"/>
      <c r="C106" s="197"/>
      <c r="D106" s="198" t="s">
        <v>71</v>
      </c>
      <c r="E106" s="210" t="s">
        <v>1543</v>
      </c>
      <c r="F106" s="210" t="s">
        <v>1544</v>
      </c>
      <c r="G106" s="197"/>
      <c r="H106" s="197"/>
      <c r="I106" s="200"/>
      <c r="J106" s="211">
        <f>BK106</f>
        <v>0</v>
      </c>
      <c r="K106" s="197"/>
      <c r="L106" s="202"/>
      <c r="M106" s="203"/>
      <c r="N106" s="204"/>
      <c r="O106" s="204"/>
      <c r="P106" s="205">
        <f>SUM(P107:P108)</f>
        <v>0</v>
      </c>
      <c r="Q106" s="204"/>
      <c r="R106" s="205">
        <f>SUM(R107:R108)</f>
        <v>0</v>
      </c>
      <c r="S106" s="204"/>
      <c r="T106" s="206">
        <f>SUM(T107:T108)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7" t="s">
        <v>163</v>
      </c>
      <c r="AT106" s="208" t="s">
        <v>71</v>
      </c>
      <c r="AU106" s="208" t="s">
        <v>79</v>
      </c>
      <c r="AY106" s="207" t="s">
        <v>139</v>
      </c>
      <c r="BK106" s="209">
        <f>SUM(BK107:BK108)</f>
        <v>0</v>
      </c>
    </row>
    <row r="107" s="2" customFormat="1" ht="16.5" customHeight="1">
      <c r="A107" s="37"/>
      <c r="B107" s="38"/>
      <c r="C107" s="212" t="s">
        <v>212</v>
      </c>
      <c r="D107" s="212" t="s">
        <v>141</v>
      </c>
      <c r="E107" s="213" t="s">
        <v>1545</v>
      </c>
      <c r="F107" s="214" t="s">
        <v>1546</v>
      </c>
      <c r="G107" s="215" t="s">
        <v>1547</v>
      </c>
      <c r="H107" s="216">
        <v>1</v>
      </c>
      <c r="I107" s="217"/>
      <c r="J107" s="218">
        <f>ROUND(I107*H107,2)</f>
        <v>0</v>
      </c>
      <c r="K107" s="219"/>
      <c r="L107" s="43"/>
      <c r="M107" s="220" t="s">
        <v>19</v>
      </c>
      <c r="N107" s="221" t="s">
        <v>43</v>
      </c>
      <c r="O107" s="83"/>
      <c r="P107" s="222">
        <f>O107*H107</f>
        <v>0</v>
      </c>
      <c r="Q107" s="222">
        <v>0</v>
      </c>
      <c r="R107" s="222">
        <f>Q107*H107</f>
        <v>0</v>
      </c>
      <c r="S107" s="222">
        <v>0</v>
      </c>
      <c r="T107" s="223">
        <f>S107*H107</f>
        <v>0</v>
      </c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R107" s="224" t="s">
        <v>145</v>
      </c>
      <c r="AT107" s="224" t="s">
        <v>141</v>
      </c>
      <c r="AU107" s="224" t="s">
        <v>81</v>
      </c>
      <c r="AY107" s="16" t="s">
        <v>139</v>
      </c>
      <c r="BE107" s="225">
        <f>IF(N107="základní",J107,0)</f>
        <v>0</v>
      </c>
      <c r="BF107" s="225">
        <f>IF(N107="snížená",J107,0)</f>
        <v>0</v>
      </c>
      <c r="BG107" s="225">
        <f>IF(N107="zákl. přenesená",J107,0)</f>
        <v>0</v>
      </c>
      <c r="BH107" s="225">
        <f>IF(N107="sníž. přenesená",J107,0)</f>
        <v>0</v>
      </c>
      <c r="BI107" s="225">
        <f>IF(N107="nulová",J107,0)</f>
        <v>0</v>
      </c>
      <c r="BJ107" s="16" t="s">
        <v>79</v>
      </c>
      <c r="BK107" s="225">
        <f>ROUND(I107*H107,2)</f>
        <v>0</v>
      </c>
      <c r="BL107" s="16" t="s">
        <v>145</v>
      </c>
      <c r="BM107" s="224" t="s">
        <v>1548</v>
      </c>
    </row>
    <row r="108" s="2" customFormat="1" ht="16.5" customHeight="1">
      <c r="A108" s="37"/>
      <c r="B108" s="38"/>
      <c r="C108" s="212" t="s">
        <v>217</v>
      </c>
      <c r="D108" s="212" t="s">
        <v>141</v>
      </c>
      <c r="E108" s="213" t="s">
        <v>1549</v>
      </c>
      <c r="F108" s="214" t="s">
        <v>1550</v>
      </c>
      <c r="G108" s="215" t="s">
        <v>1547</v>
      </c>
      <c r="H108" s="216">
        <v>1</v>
      </c>
      <c r="I108" s="217"/>
      <c r="J108" s="218">
        <f>ROUND(I108*H108,2)</f>
        <v>0</v>
      </c>
      <c r="K108" s="219"/>
      <c r="L108" s="43"/>
      <c r="M108" s="250" t="s">
        <v>19</v>
      </c>
      <c r="N108" s="251" t="s">
        <v>43</v>
      </c>
      <c r="O108" s="244"/>
      <c r="P108" s="248">
        <f>O108*H108</f>
        <v>0</v>
      </c>
      <c r="Q108" s="248">
        <v>0</v>
      </c>
      <c r="R108" s="248">
        <f>Q108*H108</f>
        <v>0</v>
      </c>
      <c r="S108" s="248">
        <v>0</v>
      </c>
      <c r="T108" s="249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224" t="s">
        <v>145</v>
      </c>
      <c r="AT108" s="224" t="s">
        <v>141</v>
      </c>
      <c r="AU108" s="224" t="s">
        <v>81</v>
      </c>
      <c r="AY108" s="16" t="s">
        <v>139</v>
      </c>
      <c r="BE108" s="225">
        <f>IF(N108="základní",J108,0)</f>
        <v>0</v>
      </c>
      <c r="BF108" s="225">
        <f>IF(N108="snížená",J108,0)</f>
        <v>0</v>
      </c>
      <c r="BG108" s="225">
        <f>IF(N108="zákl. přenesená",J108,0)</f>
        <v>0</v>
      </c>
      <c r="BH108" s="225">
        <f>IF(N108="sníž. přenesená",J108,0)</f>
        <v>0</v>
      </c>
      <c r="BI108" s="225">
        <f>IF(N108="nulová",J108,0)</f>
        <v>0</v>
      </c>
      <c r="BJ108" s="16" t="s">
        <v>79</v>
      </c>
      <c r="BK108" s="225">
        <f>ROUND(I108*H108,2)</f>
        <v>0</v>
      </c>
      <c r="BL108" s="16" t="s">
        <v>145</v>
      </c>
      <c r="BM108" s="224" t="s">
        <v>1551</v>
      </c>
    </row>
    <row r="109" s="2" customFormat="1" ht="6.96" customHeight="1">
      <c r="A109" s="37"/>
      <c r="B109" s="58"/>
      <c r="C109" s="59"/>
      <c r="D109" s="59"/>
      <c r="E109" s="59"/>
      <c r="F109" s="59"/>
      <c r="G109" s="59"/>
      <c r="H109" s="59"/>
      <c r="I109" s="59"/>
      <c r="J109" s="59"/>
      <c r="K109" s="59"/>
      <c r="L109" s="43"/>
      <c r="M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</sheetData>
  <sheetProtection sheet="1" autoFilter="0" formatColumns="0" formatRows="0" objects="1" scenarios="1" spinCount="100000" saltValue="Ka1Vb87Vbh+DLMinzq9+eSfqf/PjbMlrN7AhrKV3icnw/gEU5soueW5V3DK5GWa5xdfOywqfF5r3URHs4wkgMg==" hashValue="TSbcomvn0YAhAoSlCxDcqJZ44+OE1S9yMfUwCuYBsSyRu9UwWwDS6OfQOthrgeAjfZmqnqa9sFjDV/XYHIZ6wA==" algorithmName="SHA-512" password="CC35"/>
  <autoFilter ref="C83:K108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96" r:id="rId1" display="https://podminky.urs.cz/item/CS_URS_2022_01/034503000"/>
    <hyperlink ref="F100" r:id="rId2" display="https://podminky.urs.cz/item/CS_URS_2023_01/043154000"/>
    <hyperlink ref="F102" r:id="rId3" display="https://podminky.urs.cz/item/CS_URS_2023_01/043203003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52" customWidth="1"/>
    <col min="2" max="2" width="1.667969" style="252" customWidth="1"/>
    <col min="3" max="4" width="5" style="252" customWidth="1"/>
    <col min="5" max="5" width="11.66016" style="252" customWidth="1"/>
    <col min="6" max="6" width="9.160156" style="252" customWidth="1"/>
    <col min="7" max="7" width="5" style="252" customWidth="1"/>
    <col min="8" max="8" width="77.83203" style="252" customWidth="1"/>
    <col min="9" max="10" width="20" style="252" customWidth="1"/>
    <col min="11" max="11" width="1.667969" style="252" customWidth="1"/>
  </cols>
  <sheetData>
    <row r="1" s="1" customFormat="1" ht="37.5" customHeight="1"/>
    <row r="2" s="1" customFormat="1" ht="7.5" customHeight="1">
      <c r="B2" s="253"/>
      <c r="C2" s="254"/>
      <c r="D2" s="254"/>
      <c r="E2" s="254"/>
      <c r="F2" s="254"/>
      <c r="G2" s="254"/>
      <c r="H2" s="254"/>
      <c r="I2" s="254"/>
      <c r="J2" s="254"/>
      <c r="K2" s="255"/>
    </row>
    <row r="3" s="13" customFormat="1" ht="45" customHeight="1">
      <c r="B3" s="256"/>
      <c r="C3" s="257" t="s">
        <v>1552</v>
      </c>
      <c r="D3" s="257"/>
      <c r="E3" s="257"/>
      <c r="F3" s="257"/>
      <c r="G3" s="257"/>
      <c r="H3" s="257"/>
      <c r="I3" s="257"/>
      <c r="J3" s="257"/>
      <c r="K3" s="258"/>
    </row>
    <row r="4" s="1" customFormat="1" ht="25.5" customHeight="1">
      <c r="B4" s="259"/>
      <c r="C4" s="260" t="s">
        <v>1553</v>
      </c>
      <c r="D4" s="260"/>
      <c r="E4" s="260"/>
      <c r="F4" s="260"/>
      <c r="G4" s="260"/>
      <c r="H4" s="260"/>
      <c r="I4" s="260"/>
      <c r="J4" s="260"/>
      <c r="K4" s="261"/>
    </row>
    <row r="5" s="1" customFormat="1" ht="5.25" customHeight="1">
      <c r="B5" s="259"/>
      <c r="C5" s="262"/>
      <c r="D5" s="262"/>
      <c r="E5" s="262"/>
      <c r="F5" s="262"/>
      <c r="G5" s="262"/>
      <c r="H5" s="262"/>
      <c r="I5" s="262"/>
      <c r="J5" s="262"/>
      <c r="K5" s="261"/>
    </row>
    <row r="6" s="1" customFormat="1" ht="15" customHeight="1">
      <c r="B6" s="259"/>
      <c r="C6" s="263" t="s">
        <v>1554</v>
      </c>
      <c r="D6" s="263"/>
      <c r="E6" s="263"/>
      <c r="F6" s="263"/>
      <c r="G6" s="263"/>
      <c r="H6" s="263"/>
      <c r="I6" s="263"/>
      <c r="J6" s="263"/>
      <c r="K6" s="261"/>
    </row>
    <row r="7" s="1" customFormat="1" ht="15" customHeight="1">
      <c r="B7" s="264"/>
      <c r="C7" s="263" t="s">
        <v>1555</v>
      </c>
      <c r="D7" s="263"/>
      <c r="E7" s="263"/>
      <c r="F7" s="263"/>
      <c r="G7" s="263"/>
      <c r="H7" s="263"/>
      <c r="I7" s="263"/>
      <c r="J7" s="263"/>
      <c r="K7" s="261"/>
    </row>
    <row r="8" s="1" customFormat="1" ht="12.75" customHeight="1">
      <c r="B8" s="264"/>
      <c r="C8" s="263"/>
      <c r="D8" s="263"/>
      <c r="E8" s="263"/>
      <c r="F8" s="263"/>
      <c r="G8" s="263"/>
      <c r="H8" s="263"/>
      <c r="I8" s="263"/>
      <c r="J8" s="263"/>
      <c r="K8" s="261"/>
    </row>
    <row r="9" s="1" customFormat="1" ht="15" customHeight="1">
      <c r="B9" s="264"/>
      <c r="C9" s="263" t="s">
        <v>1556</v>
      </c>
      <c r="D9" s="263"/>
      <c r="E9" s="263"/>
      <c r="F9" s="263"/>
      <c r="G9" s="263"/>
      <c r="H9" s="263"/>
      <c r="I9" s="263"/>
      <c r="J9" s="263"/>
      <c r="K9" s="261"/>
    </row>
    <row r="10" s="1" customFormat="1" ht="15" customHeight="1">
      <c r="B10" s="264"/>
      <c r="C10" s="263"/>
      <c r="D10" s="263" t="s">
        <v>1557</v>
      </c>
      <c r="E10" s="263"/>
      <c r="F10" s="263"/>
      <c r="G10" s="263"/>
      <c r="H10" s="263"/>
      <c r="I10" s="263"/>
      <c r="J10" s="263"/>
      <c r="K10" s="261"/>
    </row>
    <row r="11" s="1" customFormat="1" ht="15" customHeight="1">
      <c r="B11" s="264"/>
      <c r="C11" s="265"/>
      <c r="D11" s="263" t="s">
        <v>1558</v>
      </c>
      <c r="E11" s="263"/>
      <c r="F11" s="263"/>
      <c r="G11" s="263"/>
      <c r="H11" s="263"/>
      <c r="I11" s="263"/>
      <c r="J11" s="263"/>
      <c r="K11" s="261"/>
    </row>
    <row r="12" s="1" customFormat="1" ht="15" customHeight="1">
      <c r="B12" s="264"/>
      <c r="C12" s="265"/>
      <c r="D12" s="263"/>
      <c r="E12" s="263"/>
      <c r="F12" s="263"/>
      <c r="G12" s="263"/>
      <c r="H12" s="263"/>
      <c r="I12" s="263"/>
      <c r="J12" s="263"/>
      <c r="K12" s="261"/>
    </row>
    <row r="13" s="1" customFormat="1" ht="15" customHeight="1">
      <c r="B13" s="264"/>
      <c r="C13" s="265"/>
      <c r="D13" s="266" t="s">
        <v>1559</v>
      </c>
      <c r="E13" s="263"/>
      <c r="F13" s="263"/>
      <c r="G13" s="263"/>
      <c r="H13" s="263"/>
      <c r="I13" s="263"/>
      <c r="J13" s="263"/>
      <c r="K13" s="261"/>
    </row>
    <row r="14" s="1" customFormat="1" ht="12.75" customHeight="1">
      <c r="B14" s="264"/>
      <c r="C14" s="265"/>
      <c r="D14" s="265"/>
      <c r="E14" s="265"/>
      <c r="F14" s="265"/>
      <c r="G14" s="265"/>
      <c r="H14" s="265"/>
      <c r="I14" s="265"/>
      <c r="J14" s="265"/>
      <c r="K14" s="261"/>
    </row>
    <row r="15" s="1" customFormat="1" ht="15" customHeight="1">
      <c r="B15" s="264"/>
      <c r="C15" s="265"/>
      <c r="D15" s="263" t="s">
        <v>1560</v>
      </c>
      <c r="E15" s="263"/>
      <c r="F15" s="263"/>
      <c r="G15" s="263"/>
      <c r="H15" s="263"/>
      <c r="I15" s="263"/>
      <c r="J15" s="263"/>
      <c r="K15" s="261"/>
    </row>
    <row r="16" s="1" customFormat="1" ht="15" customHeight="1">
      <c r="B16" s="264"/>
      <c r="C16" s="265"/>
      <c r="D16" s="263" t="s">
        <v>1561</v>
      </c>
      <c r="E16" s="263"/>
      <c r="F16" s="263"/>
      <c r="G16" s="263"/>
      <c r="H16" s="263"/>
      <c r="I16" s="263"/>
      <c r="J16" s="263"/>
      <c r="K16" s="261"/>
    </row>
    <row r="17" s="1" customFormat="1" ht="15" customHeight="1">
      <c r="B17" s="264"/>
      <c r="C17" s="265"/>
      <c r="D17" s="263" t="s">
        <v>1562</v>
      </c>
      <c r="E17" s="263"/>
      <c r="F17" s="263"/>
      <c r="G17" s="263"/>
      <c r="H17" s="263"/>
      <c r="I17" s="263"/>
      <c r="J17" s="263"/>
      <c r="K17" s="261"/>
    </row>
    <row r="18" s="1" customFormat="1" ht="15" customHeight="1">
      <c r="B18" s="264"/>
      <c r="C18" s="265"/>
      <c r="D18" s="265"/>
      <c r="E18" s="267" t="s">
        <v>78</v>
      </c>
      <c r="F18" s="263" t="s">
        <v>1563</v>
      </c>
      <c r="G18" s="263"/>
      <c r="H18" s="263"/>
      <c r="I18" s="263"/>
      <c r="J18" s="263"/>
      <c r="K18" s="261"/>
    </row>
    <row r="19" s="1" customFormat="1" ht="15" customHeight="1">
      <c r="B19" s="264"/>
      <c r="C19" s="265"/>
      <c r="D19" s="265"/>
      <c r="E19" s="267" t="s">
        <v>1564</v>
      </c>
      <c r="F19" s="263" t="s">
        <v>1565</v>
      </c>
      <c r="G19" s="263"/>
      <c r="H19" s="263"/>
      <c r="I19" s="263"/>
      <c r="J19" s="263"/>
      <c r="K19" s="261"/>
    </row>
    <row r="20" s="1" customFormat="1" ht="15" customHeight="1">
      <c r="B20" s="264"/>
      <c r="C20" s="265"/>
      <c r="D20" s="265"/>
      <c r="E20" s="267" t="s">
        <v>1566</v>
      </c>
      <c r="F20" s="263" t="s">
        <v>1567</v>
      </c>
      <c r="G20" s="263"/>
      <c r="H20" s="263"/>
      <c r="I20" s="263"/>
      <c r="J20" s="263"/>
      <c r="K20" s="261"/>
    </row>
    <row r="21" s="1" customFormat="1" ht="15" customHeight="1">
      <c r="B21" s="264"/>
      <c r="C21" s="265"/>
      <c r="D21" s="265"/>
      <c r="E21" s="267" t="s">
        <v>101</v>
      </c>
      <c r="F21" s="263" t="s">
        <v>1568</v>
      </c>
      <c r="G21" s="263"/>
      <c r="H21" s="263"/>
      <c r="I21" s="263"/>
      <c r="J21" s="263"/>
      <c r="K21" s="261"/>
    </row>
    <row r="22" s="1" customFormat="1" ht="15" customHeight="1">
      <c r="B22" s="264"/>
      <c r="C22" s="265"/>
      <c r="D22" s="265"/>
      <c r="E22" s="267" t="s">
        <v>1569</v>
      </c>
      <c r="F22" s="263" t="s">
        <v>99</v>
      </c>
      <c r="G22" s="263"/>
      <c r="H22" s="263"/>
      <c r="I22" s="263"/>
      <c r="J22" s="263"/>
      <c r="K22" s="261"/>
    </row>
    <row r="23" s="1" customFormat="1" ht="15" customHeight="1">
      <c r="B23" s="264"/>
      <c r="C23" s="265"/>
      <c r="D23" s="265"/>
      <c r="E23" s="267" t="s">
        <v>85</v>
      </c>
      <c r="F23" s="263" t="s">
        <v>1570</v>
      </c>
      <c r="G23" s="263"/>
      <c r="H23" s="263"/>
      <c r="I23" s="263"/>
      <c r="J23" s="263"/>
      <c r="K23" s="261"/>
    </row>
    <row r="24" s="1" customFormat="1" ht="12.75" customHeight="1">
      <c r="B24" s="264"/>
      <c r="C24" s="265"/>
      <c r="D24" s="265"/>
      <c r="E24" s="265"/>
      <c r="F24" s="265"/>
      <c r="G24" s="265"/>
      <c r="H24" s="265"/>
      <c r="I24" s="265"/>
      <c r="J24" s="265"/>
      <c r="K24" s="261"/>
    </row>
    <row r="25" s="1" customFormat="1" ht="15" customHeight="1">
      <c r="B25" s="264"/>
      <c r="C25" s="263" t="s">
        <v>1571</v>
      </c>
      <c r="D25" s="263"/>
      <c r="E25" s="263"/>
      <c r="F25" s="263"/>
      <c r="G25" s="263"/>
      <c r="H25" s="263"/>
      <c r="I25" s="263"/>
      <c r="J25" s="263"/>
      <c r="K25" s="261"/>
    </row>
    <row r="26" s="1" customFormat="1" ht="15" customHeight="1">
      <c r="B26" s="264"/>
      <c r="C26" s="263" t="s">
        <v>1572</v>
      </c>
      <c r="D26" s="263"/>
      <c r="E26" s="263"/>
      <c r="F26" s="263"/>
      <c r="G26" s="263"/>
      <c r="H26" s="263"/>
      <c r="I26" s="263"/>
      <c r="J26" s="263"/>
      <c r="K26" s="261"/>
    </row>
    <row r="27" s="1" customFormat="1" ht="15" customHeight="1">
      <c r="B27" s="264"/>
      <c r="C27" s="263"/>
      <c r="D27" s="263" t="s">
        <v>1573</v>
      </c>
      <c r="E27" s="263"/>
      <c r="F27" s="263"/>
      <c r="G27" s="263"/>
      <c r="H27" s="263"/>
      <c r="I27" s="263"/>
      <c r="J27" s="263"/>
      <c r="K27" s="261"/>
    </row>
    <row r="28" s="1" customFormat="1" ht="15" customHeight="1">
      <c r="B28" s="264"/>
      <c r="C28" s="265"/>
      <c r="D28" s="263" t="s">
        <v>1574</v>
      </c>
      <c r="E28" s="263"/>
      <c r="F28" s="263"/>
      <c r="G28" s="263"/>
      <c r="H28" s="263"/>
      <c r="I28" s="263"/>
      <c r="J28" s="263"/>
      <c r="K28" s="261"/>
    </row>
    <row r="29" s="1" customFormat="1" ht="12.75" customHeight="1">
      <c r="B29" s="264"/>
      <c r="C29" s="265"/>
      <c r="D29" s="265"/>
      <c r="E29" s="265"/>
      <c r="F29" s="265"/>
      <c r="G29" s="265"/>
      <c r="H29" s="265"/>
      <c r="I29" s="265"/>
      <c r="J29" s="265"/>
      <c r="K29" s="261"/>
    </row>
    <row r="30" s="1" customFormat="1" ht="15" customHeight="1">
      <c r="B30" s="264"/>
      <c r="C30" s="265"/>
      <c r="D30" s="263" t="s">
        <v>1575</v>
      </c>
      <c r="E30" s="263"/>
      <c r="F30" s="263"/>
      <c r="G30" s="263"/>
      <c r="H30" s="263"/>
      <c r="I30" s="263"/>
      <c r="J30" s="263"/>
      <c r="K30" s="261"/>
    </row>
    <row r="31" s="1" customFormat="1" ht="15" customHeight="1">
      <c r="B31" s="264"/>
      <c r="C31" s="265"/>
      <c r="D31" s="263" t="s">
        <v>1576</v>
      </c>
      <c r="E31" s="263"/>
      <c r="F31" s="263"/>
      <c r="G31" s="263"/>
      <c r="H31" s="263"/>
      <c r="I31" s="263"/>
      <c r="J31" s="263"/>
      <c r="K31" s="261"/>
    </row>
    <row r="32" s="1" customFormat="1" ht="12.75" customHeight="1">
      <c r="B32" s="264"/>
      <c r="C32" s="265"/>
      <c r="D32" s="265"/>
      <c r="E32" s="265"/>
      <c r="F32" s="265"/>
      <c r="G32" s="265"/>
      <c r="H32" s="265"/>
      <c r="I32" s="265"/>
      <c r="J32" s="265"/>
      <c r="K32" s="261"/>
    </row>
    <row r="33" s="1" customFormat="1" ht="15" customHeight="1">
      <c r="B33" s="264"/>
      <c r="C33" s="265"/>
      <c r="D33" s="263" t="s">
        <v>1577</v>
      </c>
      <c r="E33" s="263"/>
      <c r="F33" s="263"/>
      <c r="G33" s="263"/>
      <c r="H33" s="263"/>
      <c r="I33" s="263"/>
      <c r="J33" s="263"/>
      <c r="K33" s="261"/>
    </row>
    <row r="34" s="1" customFormat="1" ht="15" customHeight="1">
      <c r="B34" s="264"/>
      <c r="C34" s="265"/>
      <c r="D34" s="263" t="s">
        <v>1578</v>
      </c>
      <c r="E34" s="263"/>
      <c r="F34" s="263"/>
      <c r="G34" s="263"/>
      <c r="H34" s="263"/>
      <c r="I34" s="263"/>
      <c r="J34" s="263"/>
      <c r="K34" s="261"/>
    </row>
    <row r="35" s="1" customFormat="1" ht="15" customHeight="1">
      <c r="B35" s="264"/>
      <c r="C35" s="265"/>
      <c r="D35" s="263" t="s">
        <v>1579</v>
      </c>
      <c r="E35" s="263"/>
      <c r="F35" s="263"/>
      <c r="G35" s="263"/>
      <c r="H35" s="263"/>
      <c r="I35" s="263"/>
      <c r="J35" s="263"/>
      <c r="K35" s="261"/>
    </row>
    <row r="36" s="1" customFormat="1" ht="15" customHeight="1">
      <c r="B36" s="264"/>
      <c r="C36" s="265"/>
      <c r="D36" s="263"/>
      <c r="E36" s="266" t="s">
        <v>125</v>
      </c>
      <c r="F36" s="263"/>
      <c r="G36" s="263" t="s">
        <v>1580</v>
      </c>
      <c r="H36" s="263"/>
      <c r="I36" s="263"/>
      <c r="J36" s="263"/>
      <c r="K36" s="261"/>
    </row>
    <row r="37" s="1" customFormat="1" ht="30.75" customHeight="1">
      <c r="B37" s="264"/>
      <c r="C37" s="265"/>
      <c r="D37" s="263"/>
      <c r="E37" s="266" t="s">
        <v>1581</v>
      </c>
      <c r="F37" s="263"/>
      <c r="G37" s="263" t="s">
        <v>1582</v>
      </c>
      <c r="H37" s="263"/>
      <c r="I37" s="263"/>
      <c r="J37" s="263"/>
      <c r="K37" s="261"/>
    </row>
    <row r="38" s="1" customFormat="1" ht="15" customHeight="1">
      <c r="B38" s="264"/>
      <c r="C38" s="265"/>
      <c r="D38" s="263"/>
      <c r="E38" s="266" t="s">
        <v>53</v>
      </c>
      <c r="F38" s="263"/>
      <c r="G38" s="263" t="s">
        <v>1583</v>
      </c>
      <c r="H38" s="263"/>
      <c r="I38" s="263"/>
      <c r="J38" s="263"/>
      <c r="K38" s="261"/>
    </row>
    <row r="39" s="1" customFormat="1" ht="15" customHeight="1">
      <c r="B39" s="264"/>
      <c r="C39" s="265"/>
      <c r="D39" s="263"/>
      <c r="E39" s="266" t="s">
        <v>54</v>
      </c>
      <c r="F39" s="263"/>
      <c r="G39" s="263" t="s">
        <v>1584</v>
      </c>
      <c r="H39" s="263"/>
      <c r="I39" s="263"/>
      <c r="J39" s="263"/>
      <c r="K39" s="261"/>
    </row>
    <row r="40" s="1" customFormat="1" ht="15" customHeight="1">
      <c r="B40" s="264"/>
      <c r="C40" s="265"/>
      <c r="D40" s="263"/>
      <c r="E40" s="266" t="s">
        <v>126</v>
      </c>
      <c r="F40" s="263"/>
      <c r="G40" s="263" t="s">
        <v>1585</v>
      </c>
      <c r="H40" s="263"/>
      <c r="I40" s="263"/>
      <c r="J40" s="263"/>
      <c r="K40" s="261"/>
    </row>
    <row r="41" s="1" customFormat="1" ht="15" customHeight="1">
      <c r="B41" s="264"/>
      <c r="C41" s="265"/>
      <c r="D41" s="263"/>
      <c r="E41" s="266" t="s">
        <v>127</v>
      </c>
      <c r="F41" s="263"/>
      <c r="G41" s="263" t="s">
        <v>1586</v>
      </c>
      <c r="H41" s="263"/>
      <c r="I41" s="263"/>
      <c r="J41" s="263"/>
      <c r="K41" s="261"/>
    </row>
    <row r="42" s="1" customFormat="1" ht="15" customHeight="1">
      <c r="B42" s="264"/>
      <c r="C42" s="265"/>
      <c r="D42" s="263"/>
      <c r="E42" s="266" t="s">
        <v>1587</v>
      </c>
      <c r="F42" s="263"/>
      <c r="G42" s="263" t="s">
        <v>1588</v>
      </c>
      <c r="H42" s="263"/>
      <c r="I42" s="263"/>
      <c r="J42" s="263"/>
      <c r="K42" s="261"/>
    </row>
    <row r="43" s="1" customFormat="1" ht="15" customHeight="1">
      <c r="B43" s="264"/>
      <c r="C43" s="265"/>
      <c r="D43" s="263"/>
      <c r="E43" s="266"/>
      <c r="F43" s="263"/>
      <c r="G43" s="263" t="s">
        <v>1589</v>
      </c>
      <c r="H43" s="263"/>
      <c r="I43" s="263"/>
      <c r="J43" s="263"/>
      <c r="K43" s="261"/>
    </row>
    <row r="44" s="1" customFormat="1" ht="15" customHeight="1">
      <c r="B44" s="264"/>
      <c r="C44" s="265"/>
      <c r="D44" s="263"/>
      <c r="E44" s="266" t="s">
        <v>1590</v>
      </c>
      <c r="F44" s="263"/>
      <c r="G44" s="263" t="s">
        <v>1591</v>
      </c>
      <c r="H44" s="263"/>
      <c r="I44" s="263"/>
      <c r="J44" s="263"/>
      <c r="K44" s="261"/>
    </row>
    <row r="45" s="1" customFormat="1" ht="15" customHeight="1">
      <c r="B45" s="264"/>
      <c r="C45" s="265"/>
      <c r="D45" s="263"/>
      <c r="E45" s="266" t="s">
        <v>129</v>
      </c>
      <c r="F45" s="263"/>
      <c r="G45" s="263" t="s">
        <v>1592</v>
      </c>
      <c r="H45" s="263"/>
      <c r="I45" s="263"/>
      <c r="J45" s="263"/>
      <c r="K45" s="261"/>
    </row>
    <row r="46" s="1" customFormat="1" ht="12.75" customHeight="1">
      <c r="B46" s="264"/>
      <c r="C46" s="265"/>
      <c r="D46" s="263"/>
      <c r="E46" s="263"/>
      <c r="F46" s="263"/>
      <c r="G46" s="263"/>
      <c r="H46" s="263"/>
      <c r="I46" s="263"/>
      <c r="J46" s="263"/>
      <c r="K46" s="261"/>
    </row>
    <row r="47" s="1" customFormat="1" ht="15" customHeight="1">
      <c r="B47" s="264"/>
      <c r="C47" s="265"/>
      <c r="D47" s="263" t="s">
        <v>1593</v>
      </c>
      <c r="E47" s="263"/>
      <c r="F47" s="263"/>
      <c r="G47" s="263"/>
      <c r="H47" s="263"/>
      <c r="I47" s="263"/>
      <c r="J47" s="263"/>
      <c r="K47" s="261"/>
    </row>
    <row r="48" s="1" customFormat="1" ht="15" customHeight="1">
      <c r="B48" s="264"/>
      <c r="C48" s="265"/>
      <c r="D48" s="265"/>
      <c r="E48" s="263" t="s">
        <v>1594</v>
      </c>
      <c r="F48" s="263"/>
      <c r="G48" s="263"/>
      <c r="H48" s="263"/>
      <c r="I48" s="263"/>
      <c r="J48" s="263"/>
      <c r="K48" s="261"/>
    </row>
    <row r="49" s="1" customFormat="1" ht="15" customHeight="1">
      <c r="B49" s="264"/>
      <c r="C49" s="265"/>
      <c r="D49" s="265"/>
      <c r="E49" s="263" t="s">
        <v>1595</v>
      </c>
      <c r="F49" s="263"/>
      <c r="G49" s="263"/>
      <c r="H49" s="263"/>
      <c r="I49" s="263"/>
      <c r="J49" s="263"/>
      <c r="K49" s="261"/>
    </row>
    <row r="50" s="1" customFormat="1" ht="15" customHeight="1">
      <c r="B50" s="264"/>
      <c r="C50" s="265"/>
      <c r="D50" s="265"/>
      <c r="E50" s="263" t="s">
        <v>1596</v>
      </c>
      <c r="F50" s="263"/>
      <c r="G50" s="263"/>
      <c r="H50" s="263"/>
      <c r="I50" s="263"/>
      <c r="J50" s="263"/>
      <c r="K50" s="261"/>
    </row>
    <row r="51" s="1" customFormat="1" ht="15" customHeight="1">
      <c r="B51" s="264"/>
      <c r="C51" s="265"/>
      <c r="D51" s="263" t="s">
        <v>1597</v>
      </c>
      <c r="E51" s="263"/>
      <c r="F51" s="263"/>
      <c r="G51" s="263"/>
      <c r="H51" s="263"/>
      <c r="I51" s="263"/>
      <c r="J51" s="263"/>
      <c r="K51" s="261"/>
    </row>
    <row r="52" s="1" customFormat="1" ht="25.5" customHeight="1">
      <c r="B52" s="259"/>
      <c r="C52" s="260" t="s">
        <v>1598</v>
      </c>
      <c r="D52" s="260"/>
      <c r="E52" s="260"/>
      <c r="F52" s="260"/>
      <c r="G52" s="260"/>
      <c r="H52" s="260"/>
      <c r="I52" s="260"/>
      <c r="J52" s="260"/>
      <c r="K52" s="261"/>
    </row>
    <row r="53" s="1" customFormat="1" ht="5.25" customHeight="1">
      <c r="B53" s="259"/>
      <c r="C53" s="262"/>
      <c r="D53" s="262"/>
      <c r="E53" s="262"/>
      <c r="F53" s="262"/>
      <c r="G53" s="262"/>
      <c r="H53" s="262"/>
      <c r="I53" s="262"/>
      <c r="J53" s="262"/>
      <c r="K53" s="261"/>
    </row>
    <row r="54" s="1" customFormat="1" ht="15" customHeight="1">
      <c r="B54" s="259"/>
      <c r="C54" s="263" t="s">
        <v>1599</v>
      </c>
      <c r="D54" s="263"/>
      <c r="E54" s="263"/>
      <c r="F54" s="263"/>
      <c r="G54" s="263"/>
      <c r="H54" s="263"/>
      <c r="I54" s="263"/>
      <c r="J54" s="263"/>
      <c r="K54" s="261"/>
    </row>
    <row r="55" s="1" customFormat="1" ht="15" customHeight="1">
      <c r="B55" s="259"/>
      <c r="C55" s="263" t="s">
        <v>1600</v>
      </c>
      <c r="D55" s="263"/>
      <c r="E55" s="263"/>
      <c r="F55" s="263"/>
      <c r="G55" s="263"/>
      <c r="H55" s="263"/>
      <c r="I55" s="263"/>
      <c r="J55" s="263"/>
      <c r="K55" s="261"/>
    </row>
    <row r="56" s="1" customFormat="1" ht="12.75" customHeight="1">
      <c r="B56" s="259"/>
      <c r="C56" s="263"/>
      <c r="D56" s="263"/>
      <c r="E56" s="263"/>
      <c r="F56" s="263"/>
      <c r="G56" s="263"/>
      <c r="H56" s="263"/>
      <c r="I56" s="263"/>
      <c r="J56" s="263"/>
      <c r="K56" s="261"/>
    </row>
    <row r="57" s="1" customFormat="1" ht="15" customHeight="1">
      <c r="B57" s="259"/>
      <c r="C57" s="263" t="s">
        <v>1601</v>
      </c>
      <c r="D57" s="263"/>
      <c r="E57" s="263"/>
      <c r="F57" s="263"/>
      <c r="G57" s="263"/>
      <c r="H57" s="263"/>
      <c r="I57" s="263"/>
      <c r="J57" s="263"/>
      <c r="K57" s="261"/>
    </row>
    <row r="58" s="1" customFormat="1" ht="15" customHeight="1">
      <c r="B58" s="259"/>
      <c r="C58" s="265"/>
      <c r="D58" s="263" t="s">
        <v>1602</v>
      </c>
      <c r="E58" s="263"/>
      <c r="F58" s="263"/>
      <c r="G58" s="263"/>
      <c r="H58" s="263"/>
      <c r="I58" s="263"/>
      <c r="J58" s="263"/>
      <c r="K58" s="261"/>
    </row>
    <row r="59" s="1" customFormat="1" ht="15" customHeight="1">
      <c r="B59" s="259"/>
      <c r="C59" s="265"/>
      <c r="D59" s="263" t="s">
        <v>1603</v>
      </c>
      <c r="E59" s="263"/>
      <c r="F59" s="263"/>
      <c r="G59" s="263"/>
      <c r="H59" s="263"/>
      <c r="I59" s="263"/>
      <c r="J59" s="263"/>
      <c r="K59" s="261"/>
    </row>
    <row r="60" s="1" customFormat="1" ht="15" customHeight="1">
      <c r="B60" s="259"/>
      <c r="C60" s="265"/>
      <c r="D60" s="263" t="s">
        <v>1604</v>
      </c>
      <c r="E60" s="263"/>
      <c r="F60" s="263"/>
      <c r="G60" s="263"/>
      <c r="H60" s="263"/>
      <c r="I60" s="263"/>
      <c r="J60" s="263"/>
      <c r="K60" s="261"/>
    </row>
    <row r="61" s="1" customFormat="1" ht="15" customHeight="1">
      <c r="B61" s="259"/>
      <c r="C61" s="265"/>
      <c r="D61" s="263" t="s">
        <v>1605</v>
      </c>
      <c r="E61" s="263"/>
      <c r="F61" s="263"/>
      <c r="G61" s="263"/>
      <c r="H61" s="263"/>
      <c r="I61" s="263"/>
      <c r="J61" s="263"/>
      <c r="K61" s="261"/>
    </row>
    <row r="62" s="1" customFormat="1" ht="15" customHeight="1">
      <c r="B62" s="259"/>
      <c r="C62" s="265"/>
      <c r="D62" s="268" t="s">
        <v>1606</v>
      </c>
      <c r="E62" s="268"/>
      <c r="F62" s="268"/>
      <c r="G62" s="268"/>
      <c r="H62" s="268"/>
      <c r="I62" s="268"/>
      <c r="J62" s="268"/>
      <c r="K62" s="261"/>
    </row>
    <row r="63" s="1" customFormat="1" ht="15" customHeight="1">
      <c r="B63" s="259"/>
      <c r="C63" s="265"/>
      <c r="D63" s="263" t="s">
        <v>1607</v>
      </c>
      <c r="E63" s="263"/>
      <c r="F63" s="263"/>
      <c r="G63" s="263"/>
      <c r="H63" s="263"/>
      <c r="I63" s="263"/>
      <c r="J63" s="263"/>
      <c r="K63" s="261"/>
    </row>
    <row r="64" s="1" customFormat="1" ht="12.75" customHeight="1">
      <c r="B64" s="259"/>
      <c r="C64" s="265"/>
      <c r="D64" s="265"/>
      <c r="E64" s="269"/>
      <c r="F64" s="265"/>
      <c r="G64" s="265"/>
      <c r="H64" s="265"/>
      <c r="I64" s="265"/>
      <c r="J64" s="265"/>
      <c r="K64" s="261"/>
    </row>
    <row r="65" s="1" customFormat="1" ht="15" customHeight="1">
      <c r="B65" s="259"/>
      <c r="C65" s="265"/>
      <c r="D65" s="263" t="s">
        <v>1608</v>
      </c>
      <c r="E65" s="263"/>
      <c r="F65" s="263"/>
      <c r="G65" s="263"/>
      <c r="H65" s="263"/>
      <c r="I65" s="263"/>
      <c r="J65" s="263"/>
      <c r="K65" s="261"/>
    </row>
    <row r="66" s="1" customFormat="1" ht="15" customHeight="1">
      <c r="B66" s="259"/>
      <c r="C66" s="265"/>
      <c r="D66" s="268" t="s">
        <v>1609</v>
      </c>
      <c r="E66" s="268"/>
      <c r="F66" s="268"/>
      <c r="G66" s="268"/>
      <c r="H66" s="268"/>
      <c r="I66" s="268"/>
      <c r="J66" s="268"/>
      <c r="K66" s="261"/>
    </row>
    <row r="67" s="1" customFormat="1" ht="15" customHeight="1">
      <c r="B67" s="259"/>
      <c r="C67" s="265"/>
      <c r="D67" s="263" t="s">
        <v>1610</v>
      </c>
      <c r="E67" s="263"/>
      <c r="F67" s="263"/>
      <c r="G67" s="263"/>
      <c r="H67" s="263"/>
      <c r="I67" s="263"/>
      <c r="J67" s="263"/>
      <c r="K67" s="261"/>
    </row>
    <row r="68" s="1" customFormat="1" ht="15" customHeight="1">
      <c r="B68" s="259"/>
      <c r="C68" s="265"/>
      <c r="D68" s="263" t="s">
        <v>1611</v>
      </c>
      <c r="E68" s="263"/>
      <c r="F68" s="263"/>
      <c r="G68" s="263"/>
      <c r="H68" s="263"/>
      <c r="I68" s="263"/>
      <c r="J68" s="263"/>
      <c r="K68" s="261"/>
    </row>
    <row r="69" s="1" customFormat="1" ht="15" customHeight="1">
      <c r="B69" s="259"/>
      <c r="C69" s="265"/>
      <c r="D69" s="263" t="s">
        <v>1612</v>
      </c>
      <c r="E69" s="263"/>
      <c r="F69" s="263"/>
      <c r="G69" s="263"/>
      <c r="H69" s="263"/>
      <c r="I69" s="263"/>
      <c r="J69" s="263"/>
      <c r="K69" s="261"/>
    </row>
    <row r="70" s="1" customFormat="1" ht="15" customHeight="1">
      <c r="B70" s="259"/>
      <c r="C70" s="265"/>
      <c r="D70" s="263" t="s">
        <v>1613</v>
      </c>
      <c r="E70" s="263"/>
      <c r="F70" s="263"/>
      <c r="G70" s="263"/>
      <c r="H70" s="263"/>
      <c r="I70" s="263"/>
      <c r="J70" s="263"/>
      <c r="K70" s="261"/>
    </row>
    <row r="71" s="1" customFormat="1" ht="12.75" customHeight="1">
      <c r="B71" s="270"/>
      <c r="C71" s="271"/>
      <c r="D71" s="271"/>
      <c r="E71" s="271"/>
      <c r="F71" s="271"/>
      <c r="G71" s="271"/>
      <c r="H71" s="271"/>
      <c r="I71" s="271"/>
      <c r="J71" s="271"/>
      <c r="K71" s="272"/>
    </row>
    <row r="72" s="1" customFormat="1" ht="18.75" customHeight="1">
      <c r="B72" s="273"/>
      <c r="C72" s="273"/>
      <c r="D72" s="273"/>
      <c r="E72" s="273"/>
      <c r="F72" s="273"/>
      <c r="G72" s="273"/>
      <c r="H72" s="273"/>
      <c r="I72" s="273"/>
      <c r="J72" s="273"/>
      <c r="K72" s="274"/>
    </row>
    <row r="73" s="1" customFormat="1" ht="18.75" customHeight="1">
      <c r="B73" s="274"/>
      <c r="C73" s="274"/>
      <c r="D73" s="274"/>
      <c r="E73" s="274"/>
      <c r="F73" s="274"/>
      <c r="G73" s="274"/>
      <c r="H73" s="274"/>
      <c r="I73" s="274"/>
      <c r="J73" s="274"/>
      <c r="K73" s="274"/>
    </row>
    <row r="74" s="1" customFormat="1" ht="7.5" customHeight="1">
      <c r="B74" s="275"/>
      <c r="C74" s="276"/>
      <c r="D74" s="276"/>
      <c r="E74" s="276"/>
      <c r="F74" s="276"/>
      <c r="G74" s="276"/>
      <c r="H74" s="276"/>
      <c r="I74" s="276"/>
      <c r="J74" s="276"/>
      <c r="K74" s="277"/>
    </row>
    <row r="75" s="1" customFormat="1" ht="45" customHeight="1">
      <c r="B75" s="278"/>
      <c r="C75" s="279" t="s">
        <v>1614</v>
      </c>
      <c r="D75" s="279"/>
      <c r="E75" s="279"/>
      <c r="F75" s="279"/>
      <c r="G75" s="279"/>
      <c r="H75" s="279"/>
      <c r="I75" s="279"/>
      <c r="J75" s="279"/>
      <c r="K75" s="280"/>
    </row>
    <row r="76" s="1" customFormat="1" ht="17.25" customHeight="1">
      <c r="B76" s="278"/>
      <c r="C76" s="281" t="s">
        <v>1615</v>
      </c>
      <c r="D76" s="281"/>
      <c r="E76" s="281"/>
      <c r="F76" s="281" t="s">
        <v>1616</v>
      </c>
      <c r="G76" s="282"/>
      <c r="H76" s="281" t="s">
        <v>54</v>
      </c>
      <c r="I76" s="281" t="s">
        <v>57</v>
      </c>
      <c r="J76" s="281" t="s">
        <v>1617</v>
      </c>
      <c r="K76" s="280"/>
    </row>
    <row r="77" s="1" customFormat="1" ht="17.25" customHeight="1">
      <c r="B77" s="278"/>
      <c r="C77" s="283" t="s">
        <v>1618</v>
      </c>
      <c r="D77" s="283"/>
      <c r="E77" s="283"/>
      <c r="F77" s="284" t="s">
        <v>1619</v>
      </c>
      <c r="G77" s="285"/>
      <c r="H77" s="283"/>
      <c r="I77" s="283"/>
      <c r="J77" s="283" t="s">
        <v>1620</v>
      </c>
      <c r="K77" s="280"/>
    </row>
    <row r="78" s="1" customFormat="1" ht="5.25" customHeight="1">
      <c r="B78" s="278"/>
      <c r="C78" s="286"/>
      <c r="D78" s="286"/>
      <c r="E78" s="286"/>
      <c r="F78" s="286"/>
      <c r="G78" s="287"/>
      <c r="H78" s="286"/>
      <c r="I78" s="286"/>
      <c r="J78" s="286"/>
      <c r="K78" s="280"/>
    </row>
    <row r="79" s="1" customFormat="1" ht="15" customHeight="1">
      <c r="B79" s="278"/>
      <c r="C79" s="266" t="s">
        <v>53</v>
      </c>
      <c r="D79" s="288"/>
      <c r="E79" s="288"/>
      <c r="F79" s="289" t="s">
        <v>1621</v>
      </c>
      <c r="G79" s="290"/>
      <c r="H79" s="266" t="s">
        <v>1622</v>
      </c>
      <c r="I79" s="266" t="s">
        <v>1623</v>
      </c>
      <c r="J79" s="266">
        <v>20</v>
      </c>
      <c r="K79" s="280"/>
    </row>
    <row r="80" s="1" customFormat="1" ht="15" customHeight="1">
      <c r="B80" s="278"/>
      <c r="C80" s="266" t="s">
        <v>1624</v>
      </c>
      <c r="D80" s="266"/>
      <c r="E80" s="266"/>
      <c r="F80" s="289" t="s">
        <v>1621</v>
      </c>
      <c r="G80" s="290"/>
      <c r="H80" s="266" t="s">
        <v>1625</v>
      </c>
      <c r="I80" s="266" t="s">
        <v>1623</v>
      </c>
      <c r="J80" s="266">
        <v>120</v>
      </c>
      <c r="K80" s="280"/>
    </row>
    <row r="81" s="1" customFormat="1" ht="15" customHeight="1">
      <c r="B81" s="291"/>
      <c r="C81" s="266" t="s">
        <v>1626</v>
      </c>
      <c r="D81" s="266"/>
      <c r="E81" s="266"/>
      <c r="F81" s="289" t="s">
        <v>1627</v>
      </c>
      <c r="G81" s="290"/>
      <c r="H81" s="266" t="s">
        <v>1628</v>
      </c>
      <c r="I81" s="266" t="s">
        <v>1623</v>
      </c>
      <c r="J81" s="266">
        <v>50</v>
      </c>
      <c r="K81" s="280"/>
    </row>
    <row r="82" s="1" customFormat="1" ht="15" customHeight="1">
      <c r="B82" s="291"/>
      <c r="C82" s="266" t="s">
        <v>1629</v>
      </c>
      <c r="D82" s="266"/>
      <c r="E82" s="266"/>
      <c r="F82" s="289" t="s">
        <v>1621</v>
      </c>
      <c r="G82" s="290"/>
      <c r="H82" s="266" t="s">
        <v>1630</v>
      </c>
      <c r="I82" s="266" t="s">
        <v>1631</v>
      </c>
      <c r="J82" s="266"/>
      <c r="K82" s="280"/>
    </row>
    <row r="83" s="1" customFormat="1" ht="15" customHeight="1">
      <c r="B83" s="291"/>
      <c r="C83" s="292" t="s">
        <v>1632</v>
      </c>
      <c r="D83" s="292"/>
      <c r="E83" s="292"/>
      <c r="F83" s="293" t="s">
        <v>1627</v>
      </c>
      <c r="G83" s="292"/>
      <c r="H83" s="292" t="s">
        <v>1633</v>
      </c>
      <c r="I83" s="292" t="s">
        <v>1623</v>
      </c>
      <c r="J83" s="292">
        <v>15</v>
      </c>
      <c r="K83" s="280"/>
    </row>
    <row r="84" s="1" customFormat="1" ht="15" customHeight="1">
      <c r="B84" s="291"/>
      <c r="C84" s="292" t="s">
        <v>1634</v>
      </c>
      <c r="D84" s="292"/>
      <c r="E84" s="292"/>
      <c r="F84" s="293" t="s">
        <v>1627</v>
      </c>
      <c r="G84" s="292"/>
      <c r="H84" s="292" t="s">
        <v>1635</v>
      </c>
      <c r="I84" s="292" t="s">
        <v>1623</v>
      </c>
      <c r="J84" s="292">
        <v>15</v>
      </c>
      <c r="K84" s="280"/>
    </row>
    <row r="85" s="1" customFormat="1" ht="15" customHeight="1">
      <c r="B85" s="291"/>
      <c r="C85" s="292" t="s">
        <v>1636</v>
      </c>
      <c r="D85" s="292"/>
      <c r="E85" s="292"/>
      <c r="F85" s="293" t="s">
        <v>1627</v>
      </c>
      <c r="G85" s="292"/>
      <c r="H85" s="292" t="s">
        <v>1637</v>
      </c>
      <c r="I85" s="292" t="s">
        <v>1623</v>
      </c>
      <c r="J85" s="292">
        <v>20</v>
      </c>
      <c r="K85" s="280"/>
    </row>
    <row r="86" s="1" customFormat="1" ht="15" customHeight="1">
      <c r="B86" s="291"/>
      <c r="C86" s="292" t="s">
        <v>1638</v>
      </c>
      <c r="D86" s="292"/>
      <c r="E86" s="292"/>
      <c r="F86" s="293" t="s">
        <v>1627</v>
      </c>
      <c r="G86" s="292"/>
      <c r="H86" s="292" t="s">
        <v>1639</v>
      </c>
      <c r="I86" s="292" t="s">
        <v>1623</v>
      </c>
      <c r="J86" s="292">
        <v>20</v>
      </c>
      <c r="K86" s="280"/>
    </row>
    <row r="87" s="1" customFormat="1" ht="15" customHeight="1">
      <c r="B87" s="291"/>
      <c r="C87" s="266" t="s">
        <v>1640</v>
      </c>
      <c r="D87" s="266"/>
      <c r="E87" s="266"/>
      <c r="F87" s="289" t="s">
        <v>1627</v>
      </c>
      <c r="G87" s="290"/>
      <c r="H87" s="266" t="s">
        <v>1641</v>
      </c>
      <c r="I87" s="266" t="s">
        <v>1623</v>
      </c>
      <c r="J87" s="266">
        <v>50</v>
      </c>
      <c r="K87" s="280"/>
    </row>
    <row r="88" s="1" customFormat="1" ht="15" customHeight="1">
      <c r="B88" s="291"/>
      <c r="C88" s="266" t="s">
        <v>1642</v>
      </c>
      <c r="D88" s="266"/>
      <c r="E88" s="266"/>
      <c r="F88" s="289" t="s">
        <v>1627</v>
      </c>
      <c r="G88" s="290"/>
      <c r="H88" s="266" t="s">
        <v>1643</v>
      </c>
      <c r="I88" s="266" t="s">
        <v>1623</v>
      </c>
      <c r="J88" s="266">
        <v>20</v>
      </c>
      <c r="K88" s="280"/>
    </row>
    <row r="89" s="1" customFormat="1" ht="15" customHeight="1">
      <c r="B89" s="291"/>
      <c r="C89" s="266" t="s">
        <v>1644</v>
      </c>
      <c r="D89" s="266"/>
      <c r="E89" s="266"/>
      <c r="F89" s="289" t="s">
        <v>1627</v>
      </c>
      <c r="G89" s="290"/>
      <c r="H89" s="266" t="s">
        <v>1645</v>
      </c>
      <c r="I89" s="266" t="s">
        <v>1623</v>
      </c>
      <c r="J89" s="266">
        <v>20</v>
      </c>
      <c r="K89" s="280"/>
    </row>
    <row r="90" s="1" customFormat="1" ht="15" customHeight="1">
      <c r="B90" s="291"/>
      <c r="C90" s="266" t="s">
        <v>1646</v>
      </c>
      <c r="D90" s="266"/>
      <c r="E90" s="266"/>
      <c r="F90" s="289" t="s">
        <v>1627</v>
      </c>
      <c r="G90" s="290"/>
      <c r="H90" s="266" t="s">
        <v>1647</v>
      </c>
      <c r="I90" s="266" t="s">
        <v>1623</v>
      </c>
      <c r="J90" s="266">
        <v>50</v>
      </c>
      <c r="K90" s="280"/>
    </row>
    <row r="91" s="1" customFormat="1" ht="15" customHeight="1">
      <c r="B91" s="291"/>
      <c r="C91" s="266" t="s">
        <v>1648</v>
      </c>
      <c r="D91" s="266"/>
      <c r="E91" s="266"/>
      <c r="F91" s="289" t="s">
        <v>1627</v>
      </c>
      <c r="G91" s="290"/>
      <c r="H91" s="266" t="s">
        <v>1648</v>
      </c>
      <c r="I91" s="266" t="s">
        <v>1623</v>
      </c>
      <c r="J91" s="266">
        <v>50</v>
      </c>
      <c r="K91" s="280"/>
    </row>
    <row r="92" s="1" customFormat="1" ht="15" customHeight="1">
      <c r="B92" s="291"/>
      <c r="C92" s="266" t="s">
        <v>1649</v>
      </c>
      <c r="D92" s="266"/>
      <c r="E92" s="266"/>
      <c r="F92" s="289" t="s">
        <v>1627</v>
      </c>
      <c r="G92" s="290"/>
      <c r="H92" s="266" t="s">
        <v>1650</v>
      </c>
      <c r="I92" s="266" t="s">
        <v>1623</v>
      </c>
      <c r="J92" s="266">
        <v>255</v>
      </c>
      <c r="K92" s="280"/>
    </row>
    <row r="93" s="1" customFormat="1" ht="15" customHeight="1">
      <c r="B93" s="291"/>
      <c r="C93" s="266" t="s">
        <v>1651</v>
      </c>
      <c r="D93" s="266"/>
      <c r="E93" s="266"/>
      <c r="F93" s="289" t="s">
        <v>1621</v>
      </c>
      <c r="G93" s="290"/>
      <c r="H93" s="266" t="s">
        <v>1652</v>
      </c>
      <c r="I93" s="266" t="s">
        <v>1653</v>
      </c>
      <c r="J93" s="266"/>
      <c r="K93" s="280"/>
    </row>
    <row r="94" s="1" customFormat="1" ht="15" customHeight="1">
      <c r="B94" s="291"/>
      <c r="C94" s="266" t="s">
        <v>1654</v>
      </c>
      <c r="D94" s="266"/>
      <c r="E94" s="266"/>
      <c r="F94" s="289" t="s">
        <v>1621</v>
      </c>
      <c r="G94" s="290"/>
      <c r="H94" s="266" t="s">
        <v>1655</v>
      </c>
      <c r="I94" s="266" t="s">
        <v>1656</v>
      </c>
      <c r="J94" s="266"/>
      <c r="K94" s="280"/>
    </row>
    <row r="95" s="1" customFormat="1" ht="15" customHeight="1">
      <c r="B95" s="291"/>
      <c r="C95" s="266" t="s">
        <v>1657</v>
      </c>
      <c r="D95" s="266"/>
      <c r="E95" s="266"/>
      <c r="F95" s="289" t="s">
        <v>1621</v>
      </c>
      <c r="G95" s="290"/>
      <c r="H95" s="266" t="s">
        <v>1657</v>
      </c>
      <c r="I95" s="266" t="s">
        <v>1656</v>
      </c>
      <c r="J95" s="266"/>
      <c r="K95" s="280"/>
    </row>
    <row r="96" s="1" customFormat="1" ht="15" customHeight="1">
      <c r="B96" s="291"/>
      <c r="C96" s="266" t="s">
        <v>38</v>
      </c>
      <c r="D96" s="266"/>
      <c r="E96" s="266"/>
      <c r="F96" s="289" t="s">
        <v>1621</v>
      </c>
      <c r="G96" s="290"/>
      <c r="H96" s="266" t="s">
        <v>1658</v>
      </c>
      <c r="I96" s="266" t="s">
        <v>1656</v>
      </c>
      <c r="J96" s="266"/>
      <c r="K96" s="280"/>
    </row>
    <row r="97" s="1" customFormat="1" ht="15" customHeight="1">
      <c r="B97" s="291"/>
      <c r="C97" s="266" t="s">
        <v>48</v>
      </c>
      <c r="D97" s="266"/>
      <c r="E97" s="266"/>
      <c r="F97" s="289" t="s">
        <v>1621</v>
      </c>
      <c r="G97" s="290"/>
      <c r="H97" s="266" t="s">
        <v>1659</v>
      </c>
      <c r="I97" s="266" t="s">
        <v>1656</v>
      </c>
      <c r="J97" s="266"/>
      <c r="K97" s="280"/>
    </row>
    <row r="98" s="1" customFormat="1" ht="15" customHeight="1">
      <c r="B98" s="294"/>
      <c r="C98" s="295"/>
      <c r="D98" s="295"/>
      <c r="E98" s="295"/>
      <c r="F98" s="295"/>
      <c r="G98" s="295"/>
      <c r="H98" s="295"/>
      <c r="I98" s="295"/>
      <c r="J98" s="295"/>
      <c r="K98" s="296"/>
    </row>
    <row r="99" s="1" customFormat="1" ht="18.75" customHeight="1">
      <c r="B99" s="297"/>
      <c r="C99" s="298"/>
      <c r="D99" s="298"/>
      <c r="E99" s="298"/>
      <c r="F99" s="298"/>
      <c r="G99" s="298"/>
      <c r="H99" s="298"/>
      <c r="I99" s="298"/>
      <c r="J99" s="298"/>
      <c r="K99" s="297"/>
    </row>
    <row r="100" s="1" customFormat="1" ht="18.75" customHeight="1">
      <c r="B100" s="274"/>
      <c r="C100" s="274"/>
      <c r="D100" s="274"/>
      <c r="E100" s="274"/>
      <c r="F100" s="274"/>
      <c r="G100" s="274"/>
      <c r="H100" s="274"/>
      <c r="I100" s="274"/>
      <c r="J100" s="274"/>
      <c r="K100" s="274"/>
    </row>
    <row r="101" s="1" customFormat="1" ht="7.5" customHeight="1">
      <c r="B101" s="275"/>
      <c r="C101" s="276"/>
      <c r="D101" s="276"/>
      <c r="E101" s="276"/>
      <c r="F101" s="276"/>
      <c r="G101" s="276"/>
      <c r="H101" s="276"/>
      <c r="I101" s="276"/>
      <c r="J101" s="276"/>
      <c r="K101" s="277"/>
    </row>
    <row r="102" s="1" customFormat="1" ht="45" customHeight="1">
      <c r="B102" s="278"/>
      <c r="C102" s="279" t="s">
        <v>1660</v>
      </c>
      <c r="D102" s="279"/>
      <c r="E102" s="279"/>
      <c r="F102" s="279"/>
      <c r="G102" s="279"/>
      <c r="H102" s="279"/>
      <c r="I102" s="279"/>
      <c r="J102" s="279"/>
      <c r="K102" s="280"/>
    </row>
    <row r="103" s="1" customFormat="1" ht="17.25" customHeight="1">
      <c r="B103" s="278"/>
      <c r="C103" s="281" t="s">
        <v>1615</v>
      </c>
      <c r="D103" s="281"/>
      <c r="E103" s="281"/>
      <c r="F103" s="281" t="s">
        <v>1616</v>
      </c>
      <c r="G103" s="282"/>
      <c r="H103" s="281" t="s">
        <v>54</v>
      </c>
      <c r="I103" s="281" t="s">
        <v>57</v>
      </c>
      <c r="J103" s="281" t="s">
        <v>1617</v>
      </c>
      <c r="K103" s="280"/>
    </row>
    <row r="104" s="1" customFormat="1" ht="17.25" customHeight="1">
      <c r="B104" s="278"/>
      <c r="C104" s="283" t="s">
        <v>1618</v>
      </c>
      <c r="D104" s="283"/>
      <c r="E104" s="283"/>
      <c r="F104" s="284" t="s">
        <v>1619</v>
      </c>
      <c r="G104" s="285"/>
      <c r="H104" s="283"/>
      <c r="I104" s="283"/>
      <c r="J104" s="283" t="s">
        <v>1620</v>
      </c>
      <c r="K104" s="280"/>
    </row>
    <row r="105" s="1" customFormat="1" ht="5.25" customHeight="1">
      <c r="B105" s="278"/>
      <c r="C105" s="281"/>
      <c r="D105" s="281"/>
      <c r="E105" s="281"/>
      <c r="F105" s="281"/>
      <c r="G105" s="299"/>
      <c r="H105" s="281"/>
      <c r="I105" s="281"/>
      <c r="J105" s="281"/>
      <c r="K105" s="280"/>
    </row>
    <row r="106" s="1" customFormat="1" ht="15" customHeight="1">
      <c r="B106" s="278"/>
      <c r="C106" s="266" t="s">
        <v>53</v>
      </c>
      <c r="D106" s="288"/>
      <c r="E106" s="288"/>
      <c r="F106" s="289" t="s">
        <v>1621</v>
      </c>
      <c r="G106" s="266"/>
      <c r="H106" s="266" t="s">
        <v>1661</v>
      </c>
      <c r="I106" s="266" t="s">
        <v>1623</v>
      </c>
      <c r="J106" s="266">
        <v>20</v>
      </c>
      <c r="K106" s="280"/>
    </row>
    <row r="107" s="1" customFormat="1" ht="15" customHeight="1">
      <c r="B107" s="278"/>
      <c r="C107" s="266" t="s">
        <v>1624</v>
      </c>
      <c r="D107" s="266"/>
      <c r="E107" s="266"/>
      <c r="F107" s="289" t="s">
        <v>1621</v>
      </c>
      <c r="G107" s="266"/>
      <c r="H107" s="266" t="s">
        <v>1661</v>
      </c>
      <c r="I107" s="266" t="s">
        <v>1623</v>
      </c>
      <c r="J107" s="266">
        <v>120</v>
      </c>
      <c r="K107" s="280"/>
    </row>
    <row r="108" s="1" customFormat="1" ht="15" customHeight="1">
      <c r="B108" s="291"/>
      <c r="C108" s="266" t="s">
        <v>1626</v>
      </c>
      <c r="D108" s="266"/>
      <c r="E108" s="266"/>
      <c r="F108" s="289" t="s">
        <v>1627</v>
      </c>
      <c r="G108" s="266"/>
      <c r="H108" s="266" t="s">
        <v>1661</v>
      </c>
      <c r="I108" s="266" t="s">
        <v>1623</v>
      </c>
      <c r="J108" s="266">
        <v>50</v>
      </c>
      <c r="K108" s="280"/>
    </row>
    <row r="109" s="1" customFormat="1" ht="15" customHeight="1">
      <c r="B109" s="291"/>
      <c r="C109" s="266" t="s">
        <v>1629</v>
      </c>
      <c r="D109" s="266"/>
      <c r="E109" s="266"/>
      <c r="F109" s="289" t="s">
        <v>1621</v>
      </c>
      <c r="G109" s="266"/>
      <c r="H109" s="266" t="s">
        <v>1661</v>
      </c>
      <c r="I109" s="266" t="s">
        <v>1631</v>
      </c>
      <c r="J109" s="266"/>
      <c r="K109" s="280"/>
    </row>
    <row r="110" s="1" customFormat="1" ht="15" customHeight="1">
      <c r="B110" s="291"/>
      <c r="C110" s="266" t="s">
        <v>1640</v>
      </c>
      <c r="D110" s="266"/>
      <c r="E110" s="266"/>
      <c r="F110" s="289" t="s">
        <v>1627</v>
      </c>
      <c r="G110" s="266"/>
      <c r="H110" s="266" t="s">
        <v>1661</v>
      </c>
      <c r="I110" s="266" t="s">
        <v>1623</v>
      </c>
      <c r="J110" s="266">
        <v>50</v>
      </c>
      <c r="K110" s="280"/>
    </row>
    <row r="111" s="1" customFormat="1" ht="15" customHeight="1">
      <c r="B111" s="291"/>
      <c r="C111" s="266" t="s">
        <v>1648</v>
      </c>
      <c r="D111" s="266"/>
      <c r="E111" s="266"/>
      <c r="F111" s="289" t="s">
        <v>1627</v>
      </c>
      <c r="G111" s="266"/>
      <c r="H111" s="266" t="s">
        <v>1661</v>
      </c>
      <c r="I111" s="266" t="s">
        <v>1623</v>
      </c>
      <c r="J111" s="266">
        <v>50</v>
      </c>
      <c r="K111" s="280"/>
    </row>
    <row r="112" s="1" customFormat="1" ht="15" customHeight="1">
      <c r="B112" s="291"/>
      <c r="C112" s="266" t="s">
        <v>1646</v>
      </c>
      <c r="D112" s="266"/>
      <c r="E112" s="266"/>
      <c r="F112" s="289" t="s">
        <v>1627</v>
      </c>
      <c r="G112" s="266"/>
      <c r="H112" s="266" t="s">
        <v>1661</v>
      </c>
      <c r="I112" s="266" t="s">
        <v>1623</v>
      </c>
      <c r="J112" s="266">
        <v>50</v>
      </c>
      <c r="K112" s="280"/>
    </row>
    <row r="113" s="1" customFormat="1" ht="15" customHeight="1">
      <c r="B113" s="291"/>
      <c r="C113" s="266" t="s">
        <v>53</v>
      </c>
      <c r="D113" s="266"/>
      <c r="E113" s="266"/>
      <c r="F113" s="289" t="s">
        <v>1621</v>
      </c>
      <c r="G113" s="266"/>
      <c r="H113" s="266" t="s">
        <v>1662</v>
      </c>
      <c r="I113" s="266" t="s">
        <v>1623</v>
      </c>
      <c r="J113" s="266">
        <v>20</v>
      </c>
      <c r="K113" s="280"/>
    </row>
    <row r="114" s="1" customFormat="1" ht="15" customHeight="1">
      <c r="B114" s="291"/>
      <c r="C114" s="266" t="s">
        <v>1663</v>
      </c>
      <c r="D114" s="266"/>
      <c r="E114" s="266"/>
      <c r="F114" s="289" t="s">
        <v>1621</v>
      </c>
      <c r="G114" s="266"/>
      <c r="H114" s="266" t="s">
        <v>1664</v>
      </c>
      <c r="I114" s="266" t="s">
        <v>1623</v>
      </c>
      <c r="J114" s="266">
        <v>120</v>
      </c>
      <c r="K114" s="280"/>
    </row>
    <row r="115" s="1" customFormat="1" ht="15" customHeight="1">
      <c r="B115" s="291"/>
      <c r="C115" s="266" t="s">
        <v>38</v>
      </c>
      <c r="D115" s="266"/>
      <c r="E115" s="266"/>
      <c r="F115" s="289" t="s">
        <v>1621</v>
      </c>
      <c r="G115" s="266"/>
      <c r="H115" s="266" t="s">
        <v>1665</v>
      </c>
      <c r="I115" s="266" t="s">
        <v>1656</v>
      </c>
      <c r="J115" s="266"/>
      <c r="K115" s="280"/>
    </row>
    <row r="116" s="1" customFormat="1" ht="15" customHeight="1">
      <c r="B116" s="291"/>
      <c r="C116" s="266" t="s">
        <v>48</v>
      </c>
      <c r="D116" s="266"/>
      <c r="E116" s="266"/>
      <c r="F116" s="289" t="s">
        <v>1621</v>
      </c>
      <c r="G116" s="266"/>
      <c r="H116" s="266" t="s">
        <v>1666</v>
      </c>
      <c r="I116" s="266" t="s">
        <v>1656</v>
      </c>
      <c r="J116" s="266"/>
      <c r="K116" s="280"/>
    </row>
    <row r="117" s="1" customFormat="1" ht="15" customHeight="1">
      <c r="B117" s="291"/>
      <c r="C117" s="266" t="s">
        <v>57</v>
      </c>
      <c r="D117" s="266"/>
      <c r="E117" s="266"/>
      <c r="F117" s="289" t="s">
        <v>1621</v>
      </c>
      <c r="G117" s="266"/>
      <c r="H117" s="266" t="s">
        <v>1667</v>
      </c>
      <c r="I117" s="266" t="s">
        <v>1668</v>
      </c>
      <c r="J117" s="266"/>
      <c r="K117" s="280"/>
    </row>
    <row r="118" s="1" customFormat="1" ht="15" customHeight="1">
      <c r="B118" s="294"/>
      <c r="C118" s="300"/>
      <c r="D118" s="300"/>
      <c r="E118" s="300"/>
      <c r="F118" s="300"/>
      <c r="G118" s="300"/>
      <c r="H118" s="300"/>
      <c r="I118" s="300"/>
      <c r="J118" s="300"/>
      <c r="K118" s="296"/>
    </row>
    <row r="119" s="1" customFormat="1" ht="18.75" customHeight="1">
      <c r="B119" s="301"/>
      <c r="C119" s="302"/>
      <c r="D119" s="302"/>
      <c r="E119" s="302"/>
      <c r="F119" s="303"/>
      <c r="G119" s="302"/>
      <c r="H119" s="302"/>
      <c r="I119" s="302"/>
      <c r="J119" s="302"/>
      <c r="K119" s="301"/>
    </row>
    <row r="120" s="1" customFormat="1" ht="18.75" customHeight="1">
      <c r="B120" s="274"/>
      <c r="C120" s="274"/>
      <c r="D120" s="274"/>
      <c r="E120" s="274"/>
      <c r="F120" s="274"/>
      <c r="G120" s="274"/>
      <c r="H120" s="274"/>
      <c r="I120" s="274"/>
      <c r="J120" s="274"/>
      <c r="K120" s="274"/>
    </row>
    <row r="121" s="1" customFormat="1" ht="7.5" customHeight="1">
      <c r="B121" s="304"/>
      <c r="C121" s="305"/>
      <c r="D121" s="305"/>
      <c r="E121" s="305"/>
      <c r="F121" s="305"/>
      <c r="G121" s="305"/>
      <c r="H121" s="305"/>
      <c r="I121" s="305"/>
      <c r="J121" s="305"/>
      <c r="K121" s="306"/>
    </row>
    <row r="122" s="1" customFormat="1" ht="45" customHeight="1">
      <c r="B122" s="307"/>
      <c r="C122" s="257" t="s">
        <v>1669</v>
      </c>
      <c r="D122" s="257"/>
      <c r="E122" s="257"/>
      <c r="F122" s="257"/>
      <c r="G122" s="257"/>
      <c r="H122" s="257"/>
      <c r="I122" s="257"/>
      <c r="J122" s="257"/>
      <c r="K122" s="308"/>
    </row>
    <row r="123" s="1" customFormat="1" ht="17.25" customHeight="1">
      <c r="B123" s="309"/>
      <c r="C123" s="281" t="s">
        <v>1615</v>
      </c>
      <c r="D123" s="281"/>
      <c r="E123" s="281"/>
      <c r="F123" s="281" t="s">
        <v>1616</v>
      </c>
      <c r="G123" s="282"/>
      <c r="H123" s="281" t="s">
        <v>54</v>
      </c>
      <c r="I123" s="281" t="s">
        <v>57</v>
      </c>
      <c r="J123" s="281" t="s">
        <v>1617</v>
      </c>
      <c r="K123" s="310"/>
    </row>
    <row r="124" s="1" customFormat="1" ht="17.25" customHeight="1">
      <c r="B124" s="309"/>
      <c r="C124" s="283" t="s">
        <v>1618</v>
      </c>
      <c r="D124" s="283"/>
      <c r="E124" s="283"/>
      <c r="F124" s="284" t="s">
        <v>1619</v>
      </c>
      <c r="G124" s="285"/>
      <c r="H124" s="283"/>
      <c r="I124" s="283"/>
      <c r="J124" s="283" t="s">
        <v>1620</v>
      </c>
      <c r="K124" s="310"/>
    </row>
    <row r="125" s="1" customFormat="1" ht="5.25" customHeight="1">
      <c r="B125" s="311"/>
      <c r="C125" s="286"/>
      <c r="D125" s="286"/>
      <c r="E125" s="286"/>
      <c r="F125" s="286"/>
      <c r="G125" s="312"/>
      <c r="H125" s="286"/>
      <c r="I125" s="286"/>
      <c r="J125" s="286"/>
      <c r="K125" s="313"/>
    </row>
    <row r="126" s="1" customFormat="1" ht="15" customHeight="1">
      <c r="B126" s="311"/>
      <c r="C126" s="266" t="s">
        <v>1624</v>
      </c>
      <c r="D126" s="288"/>
      <c r="E126" s="288"/>
      <c r="F126" s="289" t="s">
        <v>1621</v>
      </c>
      <c r="G126" s="266"/>
      <c r="H126" s="266" t="s">
        <v>1661</v>
      </c>
      <c r="I126" s="266" t="s">
        <v>1623</v>
      </c>
      <c r="J126" s="266">
        <v>120</v>
      </c>
      <c r="K126" s="314"/>
    </row>
    <row r="127" s="1" customFormat="1" ht="15" customHeight="1">
      <c r="B127" s="311"/>
      <c r="C127" s="266" t="s">
        <v>1670</v>
      </c>
      <c r="D127" s="266"/>
      <c r="E127" s="266"/>
      <c r="F127" s="289" t="s">
        <v>1621</v>
      </c>
      <c r="G127" s="266"/>
      <c r="H127" s="266" t="s">
        <v>1671</v>
      </c>
      <c r="I127" s="266" t="s">
        <v>1623</v>
      </c>
      <c r="J127" s="266" t="s">
        <v>1672</v>
      </c>
      <c r="K127" s="314"/>
    </row>
    <row r="128" s="1" customFormat="1" ht="15" customHeight="1">
      <c r="B128" s="311"/>
      <c r="C128" s="266" t="s">
        <v>85</v>
      </c>
      <c r="D128" s="266"/>
      <c r="E128" s="266"/>
      <c r="F128" s="289" t="s">
        <v>1621</v>
      </c>
      <c r="G128" s="266"/>
      <c r="H128" s="266" t="s">
        <v>1673</v>
      </c>
      <c r="I128" s="266" t="s">
        <v>1623</v>
      </c>
      <c r="J128" s="266" t="s">
        <v>1672</v>
      </c>
      <c r="K128" s="314"/>
    </row>
    <row r="129" s="1" customFormat="1" ht="15" customHeight="1">
      <c r="B129" s="311"/>
      <c r="C129" s="266" t="s">
        <v>1632</v>
      </c>
      <c r="D129" s="266"/>
      <c r="E129" s="266"/>
      <c r="F129" s="289" t="s">
        <v>1627</v>
      </c>
      <c r="G129" s="266"/>
      <c r="H129" s="266" t="s">
        <v>1633</v>
      </c>
      <c r="I129" s="266" t="s">
        <v>1623</v>
      </c>
      <c r="J129" s="266">
        <v>15</v>
      </c>
      <c r="K129" s="314"/>
    </row>
    <row r="130" s="1" customFormat="1" ht="15" customHeight="1">
      <c r="B130" s="311"/>
      <c r="C130" s="292" t="s">
        <v>1634</v>
      </c>
      <c r="D130" s="292"/>
      <c r="E130" s="292"/>
      <c r="F130" s="293" t="s">
        <v>1627</v>
      </c>
      <c r="G130" s="292"/>
      <c r="H130" s="292" t="s">
        <v>1635</v>
      </c>
      <c r="I130" s="292" t="s">
        <v>1623</v>
      </c>
      <c r="J130" s="292">
        <v>15</v>
      </c>
      <c r="K130" s="314"/>
    </row>
    <row r="131" s="1" customFormat="1" ht="15" customHeight="1">
      <c r="B131" s="311"/>
      <c r="C131" s="292" t="s">
        <v>1636</v>
      </c>
      <c r="D131" s="292"/>
      <c r="E131" s="292"/>
      <c r="F131" s="293" t="s">
        <v>1627</v>
      </c>
      <c r="G131" s="292"/>
      <c r="H131" s="292" t="s">
        <v>1637</v>
      </c>
      <c r="I131" s="292" t="s">
        <v>1623</v>
      </c>
      <c r="J131" s="292">
        <v>20</v>
      </c>
      <c r="K131" s="314"/>
    </row>
    <row r="132" s="1" customFormat="1" ht="15" customHeight="1">
      <c r="B132" s="311"/>
      <c r="C132" s="292" t="s">
        <v>1638</v>
      </c>
      <c r="D132" s="292"/>
      <c r="E132" s="292"/>
      <c r="F132" s="293" t="s">
        <v>1627</v>
      </c>
      <c r="G132" s="292"/>
      <c r="H132" s="292" t="s">
        <v>1639</v>
      </c>
      <c r="I132" s="292" t="s">
        <v>1623</v>
      </c>
      <c r="J132" s="292">
        <v>20</v>
      </c>
      <c r="K132" s="314"/>
    </row>
    <row r="133" s="1" customFormat="1" ht="15" customHeight="1">
      <c r="B133" s="311"/>
      <c r="C133" s="266" t="s">
        <v>1626</v>
      </c>
      <c r="D133" s="266"/>
      <c r="E133" s="266"/>
      <c r="F133" s="289" t="s">
        <v>1627</v>
      </c>
      <c r="G133" s="266"/>
      <c r="H133" s="266" t="s">
        <v>1661</v>
      </c>
      <c r="I133" s="266" t="s">
        <v>1623</v>
      </c>
      <c r="J133" s="266">
        <v>50</v>
      </c>
      <c r="K133" s="314"/>
    </row>
    <row r="134" s="1" customFormat="1" ht="15" customHeight="1">
      <c r="B134" s="311"/>
      <c r="C134" s="266" t="s">
        <v>1640</v>
      </c>
      <c r="D134" s="266"/>
      <c r="E134" s="266"/>
      <c r="F134" s="289" t="s">
        <v>1627</v>
      </c>
      <c r="G134" s="266"/>
      <c r="H134" s="266" t="s">
        <v>1661</v>
      </c>
      <c r="I134" s="266" t="s">
        <v>1623</v>
      </c>
      <c r="J134" s="266">
        <v>50</v>
      </c>
      <c r="K134" s="314"/>
    </row>
    <row r="135" s="1" customFormat="1" ht="15" customHeight="1">
      <c r="B135" s="311"/>
      <c r="C135" s="266" t="s">
        <v>1646</v>
      </c>
      <c r="D135" s="266"/>
      <c r="E135" s="266"/>
      <c r="F135" s="289" t="s">
        <v>1627</v>
      </c>
      <c r="G135" s="266"/>
      <c r="H135" s="266" t="s">
        <v>1661</v>
      </c>
      <c r="I135" s="266" t="s">
        <v>1623</v>
      </c>
      <c r="J135" s="266">
        <v>50</v>
      </c>
      <c r="K135" s="314"/>
    </row>
    <row r="136" s="1" customFormat="1" ht="15" customHeight="1">
      <c r="B136" s="311"/>
      <c r="C136" s="266" t="s">
        <v>1648</v>
      </c>
      <c r="D136" s="266"/>
      <c r="E136" s="266"/>
      <c r="F136" s="289" t="s">
        <v>1627</v>
      </c>
      <c r="G136" s="266"/>
      <c r="H136" s="266" t="s">
        <v>1661</v>
      </c>
      <c r="I136" s="266" t="s">
        <v>1623</v>
      </c>
      <c r="J136" s="266">
        <v>50</v>
      </c>
      <c r="K136" s="314"/>
    </row>
    <row r="137" s="1" customFormat="1" ht="15" customHeight="1">
      <c r="B137" s="311"/>
      <c r="C137" s="266" t="s">
        <v>1649</v>
      </c>
      <c r="D137" s="266"/>
      <c r="E137" s="266"/>
      <c r="F137" s="289" t="s">
        <v>1627</v>
      </c>
      <c r="G137" s="266"/>
      <c r="H137" s="266" t="s">
        <v>1674</v>
      </c>
      <c r="I137" s="266" t="s">
        <v>1623</v>
      </c>
      <c r="J137" s="266">
        <v>255</v>
      </c>
      <c r="K137" s="314"/>
    </row>
    <row r="138" s="1" customFormat="1" ht="15" customHeight="1">
      <c r="B138" s="311"/>
      <c r="C138" s="266" t="s">
        <v>1651</v>
      </c>
      <c r="D138" s="266"/>
      <c r="E138" s="266"/>
      <c r="F138" s="289" t="s">
        <v>1621</v>
      </c>
      <c r="G138" s="266"/>
      <c r="H138" s="266" t="s">
        <v>1675</v>
      </c>
      <c r="I138" s="266" t="s">
        <v>1653</v>
      </c>
      <c r="J138" s="266"/>
      <c r="K138" s="314"/>
    </row>
    <row r="139" s="1" customFormat="1" ht="15" customHeight="1">
      <c r="B139" s="311"/>
      <c r="C139" s="266" t="s">
        <v>1654</v>
      </c>
      <c r="D139" s="266"/>
      <c r="E139" s="266"/>
      <c r="F139" s="289" t="s">
        <v>1621</v>
      </c>
      <c r="G139" s="266"/>
      <c r="H139" s="266" t="s">
        <v>1676</v>
      </c>
      <c r="I139" s="266" t="s">
        <v>1656</v>
      </c>
      <c r="J139" s="266"/>
      <c r="K139" s="314"/>
    </row>
    <row r="140" s="1" customFormat="1" ht="15" customHeight="1">
      <c r="B140" s="311"/>
      <c r="C140" s="266" t="s">
        <v>1657</v>
      </c>
      <c r="D140" s="266"/>
      <c r="E140" s="266"/>
      <c r="F140" s="289" t="s">
        <v>1621</v>
      </c>
      <c r="G140" s="266"/>
      <c r="H140" s="266" t="s">
        <v>1657</v>
      </c>
      <c r="I140" s="266" t="s">
        <v>1656</v>
      </c>
      <c r="J140" s="266"/>
      <c r="K140" s="314"/>
    </row>
    <row r="141" s="1" customFormat="1" ht="15" customHeight="1">
      <c r="B141" s="311"/>
      <c r="C141" s="266" t="s">
        <v>38</v>
      </c>
      <c r="D141" s="266"/>
      <c r="E141" s="266"/>
      <c r="F141" s="289" t="s">
        <v>1621</v>
      </c>
      <c r="G141" s="266"/>
      <c r="H141" s="266" t="s">
        <v>1677</v>
      </c>
      <c r="I141" s="266" t="s">
        <v>1656</v>
      </c>
      <c r="J141" s="266"/>
      <c r="K141" s="314"/>
    </row>
    <row r="142" s="1" customFormat="1" ht="15" customHeight="1">
      <c r="B142" s="311"/>
      <c r="C142" s="266" t="s">
        <v>1678</v>
      </c>
      <c r="D142" s="266"/>
      <c r="E142" s="266"/>
      <c r="F142" s="289" t="s">
        <v>1621</v>
      </c>
      <c r="G142" s="266"/>
      <c r="H142" s="266" t="s">
        <v>1679</v>
      </c>
      <c r="I142" s="266" t="s">
        <v>1656</v>
      </c>
      <c r="J142" s="266"/>
      <c r="K142" s="314"/>
    </row>
    <row r="143" s="1" customFormat="1" ht="15" customHeight="1">
      <c r="B143" s="315"/>
      <c r="C143" s="316"/>
      <c r="D143" s="316"/>
      <c r="E143" s="316"/>
      <c r="F143" s="316"/>
      <c r="G143" s="316"/>
      <c r="H143" s="316"/>
      <c r="I143" s="316"/>
      <c r="J143" s="316"/>
      <c r="K143" s="317"/>
    </row>
    <row r="144" s="1" customFormat="1" ht="18.75" customHeight="1">
      <c r="B144" s="302"/>
      <c r="C144" s="302"/>
      <c r="D144" s="302"/>
      <c r="E144" s="302"/>
      <c r="F144" s="303"/>
      <c r="G144" s="302"/>
      <c r="H144" s="302"/>
      <c r="I144" s="302"/>
      <c r="J144" s="302"/>
      <c r="K144" s="302"/>
    </row>
    <row r="145" s="1" customFormat="1" ht="18.75" customHeight="1">
      <c r="B145" s="274"/>
      <c r="C145" s="274"/>
      <c r="D145" s="274"/>
      <c r="E145" s="274"/>
      <c r="F145" s="274"/>
      <c r="G145" s="274"/>
      <c r="H145" s="274"/>
      <c r="I145" s="274"/>
      <c r="J145" s="274"/>
      <c r="K145" s="274"/>
    </row>
    <row r="146" s="1" customFormat="1" ht="7.5" customHeight="1">
      <c r="B146" s="275"/>
      <c r="C146" s="276"/>
      <c r="D146" s="276"/>
      <c r="E146" s="276"/>
      <c r="F146" s="276"/>
      <c r="G146" s="276"/>
      <c r="H146" s="276"/>
      <c r="I146" s="276"/>
      <c r="J146" s="276"/>
      <c r="K146" s="277"/>
    </row>
    <row r="147" s="1" customFormat="1" ht="45" customHeight="1">
      <c r="B147" s="278"/>
      <c r="C147" s="279" t="s">
        <v>1680</v>
      </c>
      <c r="D147" s="279"/>
      <c r="E147" s="279"/>
      <c r="F147" s="279"/>
      <c r="G147" s="279"/>
      <c r="H147" s="279"/>
      <c r="I147" s="279"/>
      <c r="J147" s="279"/>
      <c r="K147" s="280"/>
    </row>
    <row r="148" s="1" customFormat="1" ht="17.25" customHeight="1">
      <c r="B148" s="278"/>
      <c r="C148" s="281" t="s">
        <v>1615</v>
      </c>
      <c r="D148" s="281"/>
      <c r="E148" s="281"/>
      <c r="F148" s="281" t="s">
        <v>1616</v>
      </c>
      <c r="G148" s="282"/>
      <c r="H148" s="281" t="s">
        <v>54</v>
      </c>
      <c r="I148" s="281" t="s">
        <v>57</v>
      </c>
      <c r="J148" s="281" t="s">
        <v>1617</v>
      </c>
      <c r="K148" s="280"/>
    </row>
    <row r="149" s="1" customFormat="1" ht="17.25" customHeight="1">
      <c r="B149" s="278"/>
      <c r="C149" s="283" t="s">
        <v>1618</v>
      </c>
      <c r="D149" s="283"/>
      <c r="E149" s="283"/>
      <c r="F149" s="284" t="s">
        <v>1619</v>
      </c>
      <c r="G149" s="285"/>
      <c r="H149" s="283"/>
      <c r="I149" s="283"/>
      <c r="J149" s="283" t="s">
        <v>1620</v>
      </c>
      <c r="K149" s="280"/>
    </row>
    <row r="150" s="1" customFormat="1" ht="5.25" customHeight="1">
      <c r="B150" s="291"/>
      <c r="C150" s="286"/>
      <c r="D150" s="286"/>
      <c r="E150" s="286"/>
      <c r="F150" s="286"/>
      <c r="G150" s="287"/>
      <c r="H150" s="286"/>
      <c r="I150" s="286"/>
      <c r="J150" s="286"/>
      <c r="K150" s="314"/>
    </row>
    <row r="151" s="1" customFormat="1" ht="15" customHeight="1">
      <c r="B151" s="291"/>
      <c r="C151" s="318" t="s">
        <v>1624</v>
      </c>
      <c r="D151" s="266"/>
      <c r="E151" s="266"/>
      <c r="F151" s="319" t="s">
        <v>1621</v>
      </c>
      <c r="G151" s="266"/>
      <c r="H151" s="318" t="s">
        <v>1661</v>
      </c>
      <c r="I151" s="318" t="s">
        <v>1623</v>
      </c>
      <c r="J151" s="318">
        <v>120</v>
      </c>
      <c r="K151" s="314"/>
    </row>
    <row r="152" s="1" customFormat="1" ht="15" customHeight="1">
      <c r="B152" s="291"/>
      <c r="C152" s="318" t="s">
        <v>1670</v>
      </c>
      <c r="D152" s="266"/>
      <c r="E152" s="266"/>
      <c r="F152" s="319" t="s">
        <v>1621</v>
      </c>
      <c r="G152" s="266"/>
      <c r="H152" s="318" t="s">
        <v>1681</v>
      </c>
      <c r="I152" s="318" t="s">
        <v>1623</v>
      </c>
      <c r="J152" s="318" t="s">
        <v>1672</v>
      </c>
      <c r="K152" s="314"/>
    </row>
    <row r="153" s="1" customFormat="1" ht="15" customHeight="1">
      <c r="B153" s="291"/>
      <c r="C153" s="318" t="s">
        <v>85</v>
      </c>
      <c r="D153" s="266"/>
      <c r="E153" s="266"/>
      <c r="F153" s="319" t="s">
        <v>1621</v>
      </c>
      <c r="G153" s="266"/>
      <c r="H153" s="318" t="s">
        <v>1682</v>
      </c>
      <c r="I153" s="318" t="s">
        <v>1623</v>
      </c>
      <c r="J153" s="318" t="s">
        <v>1672</v>
      </c>
      <c r="K153" s="314"/>
    </row>
    <row r="154" s="1" customFormat="1" ht="15" customHeight="1">
      <c r="B154" s="291"/>
      <c r="C154" s="318" t="s">
        <v>1626</v>
      </c>
      <c r="D154" s="266"/>
      <c r="E154" s="266"/>
      <c r="F154" s="319" t="s">
        <v>1627</v>
      </c>
      <c r="G154" s="266"/>
      <c r="H154" s="318" t="s">
        <v>1661</v>
      </c>
      <c r="I154" s="318" t="s">
        <v>1623</v>
      </c>
      <c r="J154" s="318">
        <v>50</v>
      </c>
      <c r="K154" s="314"/>
    </row>
    <row r="155" s="1" customFormat="1" ht="15" customHeight="1">
      <c r="B155" s="291"/>
      <c r="C155" s="318" t="s">
        <v>1629</v>
      </c>
      <c r="D155" s="266"/>
      <c r="E155" s="266"/>
      <c r="F155" s="319" t="s">
        <v>1621</v>
      </c>
      <c r="G155" s="266"/>
      <c r="H155" s="318" t="s">
        <v>1661</v>
      </c>
      <c r="I155" s="318" t="s">
        <v>1631</v>
      </c>
      <c r="J155" s="318"/>
      <c r="K155" s="314"/>
    </row>
    <row r="156" s="1" customFormat="1" ht="15" customHeight="1">
      <c r="B156" s="291"/>
      <c r="C156" s="318" t="s">
        <v>1640</v>
      </c>
      <c r="D156" s="266"/>
      <c r="E156" s="266"/>
      <c r="F156" s="319" t="s">
        <v>1627</v>
      </c>
      <c r="G156" s="266"/>
      <c r="H156" s="318" t="s">
        <v>1661</v>
      </c>
      <c r="I156" s="318" t="s">
        <v>1623</v>
      </c>
      <c r="J156" s="318">
        <v>50</v>
      </c>
      <c r="K156" s="314"/>
    </row>
    <row r="157" s="1" customFormat="1" ht="15" customHeight="1">
      <c r="B157" s="291"/>
      <c r="C157" s="318" t="s">
        <v>1648</v>
      </c>
      <c r="D157" s="266"/>
      <c r="E157" s="266"/>
      <c r="F157" s="319" t="s">
        <v>1627</v>
      </c>
      <c r="G157" s="266"/>
      <c r="H157" s="318" t="s">
        <v>1661</v>
      </c>
      <c r="I157" s="318" t="s">
        <v>1623</v>
      </c>
      <c r="J157" s="318">
        <v>50</v>
      </c>
      <c r="K157" s="314"/>
    </row>
    <row r="158" s="1" customFormat="1" ht="15" customHeight="1">
      <c r="B158" s="291"/>
      <c r="C158" s="318" t="s">
        <v>1646</v>
      </c>
      <c r="D158" s="266"/>
      <c r="E158" s="266"/>
      <c r="F158" s="319" t="s">
        <v>1627</v>
      </c>
      <c r="G158" s="266"/>
      <c r="H158" s="318" t="s">
        <v>1661</v>
      </c>
      <c r="I158" s="318" t="s">
        <v>1623</v>
      </c>
      <c r="J158" s="318">
        <v>50</v>
      </c>
      <c r="K158" s="314"/>
    </row>
    <row r="159" s="1" customFormat="1" ht="15" customHeight="1">
      <c r="B159" s="291"/>
      <c r="C159" s="318" t="s">
        <v>109</v>
      </c>
      <c r="D159" s="266"/>
      <c r="E159" s="266"/>
      <c r="F159" s="319" t="s">
        <v>1621</v>
      </c>
      <c r="G159" s="266"/>
      <c r="H159" s="318" t="s">
        <v>1683</v>
      </c>
      <c r="I159" s="318" t="s">
        <v>1623</v>
      </c>
      <c r="J159" s="318" t="s">
        <v>1684</v>
      </c>
      <c r="K159" s="314"/>
    </row>
    <row r="160" s="1" customFormat="1" ht="15" customHeight="1">
      <c r="B160" s="291"/>
      <c r="C160" s="318" t="s">
        <v>1685</v>
      </c>
      <c r="D160" s="266"/>
      <c r="E160" s="266"/>
      <c r="F160" s="319" t="s">
        <v>1621</v>
      </c>
      <c r="G160" s="266"/>
      <c r="H160" s="318" t="s">
        <v>1686</v>
      </c>
      <c r="I160" s="318" t="s">
        <v>1656</v>
      </c>
      <c r="J160" s="318"/>
      <c r="K160" s="314"/>
    </row>
    <row r="161" s="1" customFormat="1" ht="15" customHeight="1">
      <c r="B161" s="320"/>
      <c r="C161" s="300"/>
      <c r="D161" s="300"/>
      <c r="E161" s="300"/>
      <c r="F161" s="300"/>
      <c r="G161" s="300"/>
      <c r="H161" s="300"/>
      <c r="I161" s="300"/>
      <c r="J161" s="300"/>
      <c r="K161" s="321"/>
    </row>
    <row r="162" s="1" customFormat="1" ht="18.75" customHeight="1">
      <c r="B162" s="302"/>
      <c r="C162" s="312"/>
      <c r="D162" s="312"/>
      <c r="E162" s="312"/>
      <c r="F162" s="322"/>
      <c r="G162" s="312"/>
      <c r="H162" s="312"/>
      <c r="I162" s="312"/>
      <c r="J162" s="312"/>
      <c r="K162" s="302"/>
    </row>
    <row r="163" s="1" customFormat="1" ht="18.75" customHeight="1">
      <c r="B163" s="274"/>
      <c r="C163" s="274"/>
      <c r="D163" s="274"/>
      <c r="E163" s="274"/>
      <c r="F163" s="274"/>
      <c r="G163" s="274"/>
      <c r="H163" s="274"/>
      <c r="I163" s="274"/>
      <c r="J163" s="274"/>
      <c r="K163" s="274"/>
    </row>
    <row r="164" s="1" customFormat="1" ht="7.5" customHeight="1">
      <c r="B164" s="253"/>
      <c r="C164" s="254"/>
      <c r="D164" s="254"/>
      <c r="E164" s="254"/>
      <c r="F164" s="254"/>
      <c r="G164" s="254"/>
      <c r="H164" s="254"/>
      <c r="I164" s="254"/>
      <c r="J164" s="254"/>
      <c r="K164" s="255"/>
    </row>
    <row r="165" s="1" customFormat="1" ht="45" customHeight="1">
      <c r="B165" s="256"/>
      <c r="C165" s="257" t="s">
        <v>1687</v>
      </c>
      <c r="D165" s="257"/>
      <c r="E165" s="257"/>
      <c r="F165" s="257"/>
      <c r="G165" s="257"/>
      <c r="H165" s="257"/>
      <c r="I165" s="257"/>
      <c r="J165" s="257"/>
      <c r="K165" s="258"/>
    </row>
    <row r="166" s="1" customFormat="1" ht="17.25" customHeight="1">
      <c r="B166" s="256"/>
      <c r="C166" s="281" t="s">
        <v>1615</v>
      </c>
      <c r="D166" s="281"/>
      <c r="E166" s="281"/>
      <c r="F166" s="281" t="s">
        <v>1616</v>
      </c>
      <c r="G166" s="323"/>
      <c r="H166" s="324" t="s">
        <v>54</v>
      </c>
      <c r="I166" s="324" t="s">
        <v>57</v>
      </c>
      <c r="J166" s="281" t="s">
        <v>1617</v>
      </c>
      <c r="K166" s="258"/>
    </row>
    <row r="167" s="1" customFormat="1" ht="17.25" customHeight="1">
      <c r="B167" s="259"/>
      <c r="C167" s="283" t="s">
        <v>1618</v>
      </c>
      <c r="D167" s="283"/>
      <c r="E167" s="283"/>
      <c r="F167" s="284" t="s">
        <v>1619</v>
      </c>
      <c r="G167" s="325"/>
      <c r="H167" s="326"/>
      <c r="I167" s="326"/>
      <c r="J167" s="283" t="s">
        <v>1620</v>
      </c>
      <c r="K167" s="261"/>
    </row>
    <row r="168" s="1" customFormat="1" ht="5.25" customHeight="1">
      <c r="B168" s="291"/>
      <c r="C168" s="286"/>
      <c r="D168" s="286"/>
      <c r="E168" s="286"/>
      <c r="F168" s="286"/>
      <c r="G168" s="287"/>
      <c r="H168" s="286"/>
      <c r="I168" s="286"/>
      <c r="J168" s="286"/>
      <c r="K168" s="314"/>
    </row>
    <row r="169" s="1" customFormat="1" ht="15" customHeight="1">
      <c r="B169" s="291"/>
      <c r="C169" s="266" t="s">
        <v>1624</v>
      </c>
      <c r="D169" s="266"/>
      <c r="E169" s="266"/>
      <c r="F169" s="289" t="s">
        <v>1621</v>
      </c>
      <c r="G169" s="266"/>
      <c r="H169" s="266" t="s">
        <v>1661</v>
      </c>
      <c r="I169" s="266" t="s">
        <v>1623</v>
      </c>
      <c r="J169" s="266">
        <v>120</v>
      </c>
      <c r="K169" s="314"/>
    </row>
    <row r="170" s="1" customFormat="1" ht="15" customHeight="1">
      <c r="B170" s="291"/>
      <c r="C170" s="266" t="s">
        <v>1670</v>
      </c>
      <c r="D170" s="266"/>
      <c r="E170" s="266"/>
      <c r="F170" s="289" t="s">
        <v>1621</v>
      </c>
      <c r="G170" s="266"/>
      <c r="H170" s="266" t="s">
        <v>1671</v>
      </c>
      <c r="I170" s="266" t="s">
        <v>1623</v>
      </c>
      <c r="J170" s="266" t="s">
        <v>1672</v>
      </c>
      <c r="K170" s="314"/>
    </row>
    <row r="171" s="1" customFormat="1" ht="15" customHeight="1">
      <c r="B171" s="291"/>
      <c r="C171" s="266" t="s">
        <v>85</v>
      </c>
      <c r="D171" s="266"/>
      <c r="E171" s="266"/>
      <c r="F171" s="289" t="s">
        <v>1621</v>
      </c>
      <c r="G171" s="266"/>
      <c r="H171" s="266" t="s">
        <v>1688</v>
      </c>
      <c r="I171" s="266" t="s">
        <v>1623</v>
      </c>
      <c r="J171" s="266" t="s">
        <v>1672</v>
      </c>
      <c r="K171" s="314"/>
    </row>
    <row r="172" s="1" customFormat="1" ht="15" customHeight="1">
      <c r="B172" s="291"/>
      <c r="C172" s="266" t="s">
        <v>1626</v>
      </c>
      <c r="D172" s="266"/>
      <c r="E172" s="266"/>
      <c r="F172" s="289" t="s">
        <v>1627</v>
      </c>
      <c r="G172" s="266"/>
      <c r="H172" s="266" t="s">
        <v>1688</v>
      </c>
      <c r="I172" s="266" t="s">
        <v>1623</v>
      </c>
      <c r="J172" s="266">
        <v>50</v>
      </c>
      <c r="K172" s="314"/>
    </row>
    <row r="173" s="1" customFormat="1" ht="15" customHeight="1">
      <c r="B173" s="291"/>
      <c r="C173" s="266" t="s">
        <v>1629</v>
      </c>
      <c r="D173" s="266"/>
      <c r="E173" s="266"/>
      <c r="F173" s="289" t="s">
        <v>1621</v>
      </c>
      <c r="G173" s="266"/>
      <c r="H173" s="266" t="s">
        <v>1688</v>
      </c>
      <c r="I173" s="266" t="s">
        <v>1631</v>
      </c>
      <c r="J173" s="266"/>
      <c r="K173" s="314"/>
    </row>
    <row r="174" s="1" customFormat="1" ht="15" customHeight="1">
      <c r="B174" s="291"/>
      <c r="C174" s="266" t="s">
        <v>1640</v>
      </c>
      <c r="D174" s="266"/>
      <c r="E174" s="266"/>
      <c r="F174" s="289" t="s">
        <v>1627</v>
      </c>
      <c r="G174" s="266"/>
      <c r="H174" s="266" t="s">
        <v>1688</v>
      </c>
      <c r="I174" s="266" t="s">
        <v>1623</v>
      </c>
      <c r="J174" s="266">
        <v>50</v>
      </c>
      <c r="K174" s="314"/>
    </row>
    <row r="175" s="1" customFormat="1" ht="15" customHeight="1">
      <c r="B175" s="291"/>
      <c r="C175" s="266" t="s">
        <v>1648</v>
      </c>
      <c r="D175" s="266"/>
      <c r="E175" s="266"/>
      <c r="F175" s="289" t="s">
        <v>1627</v>
      </c>
      <c r="G175" s="266"/>
      <c r="H175" s="266" t="s">
        <v>1688</v>
      </c>
      <c r="I175" s="266" t="s">
        <v>1623</v>
      </c>
      <c r="J175" s="266">
        <v>50</v>
      </c>
      <c r="K175" s="314"/>
    </row>
    <row r="176" s="1" customFormat="1" ht="15" customHeight="1">
      <c r="B176" s="291"/>
      <c r="C176" s="266" t="s">
        <v>1646</v>
      </c>
      <c r="D176" s="266"/>
      <c r="E176" s="266"/>
      <c r="F176" s="289" t="s">
        <v>1627</v>
      </c>
      <c r="G176" s="266"/>
      <c r="H176" s="266" t="s">
        <v>1688</v>
      </c>
      <c r="I176" s="266" t="s">
        <v>1623</v>
      </c>
      <c r="J176" s="266">
        <v>50</v>
      </c>
      <c r="K176" s="314"/>
    </row>
    <row r="177" s="1" customFormat="1" ht="15" customHeight="1">
      <c r="B177" s="291"/>
      <c r="C177" s="266" t="s">
        <v>125</v>
      </c>
      <c r="D177" s="266"/>
      <c r="E177" s="266"/>
      <c r="F177" s="289" t="s">
        <v>1621</v>
      </c>
      <c r="G177" s="266"/>
      <c r="H177" s="266" t="s">
        <v>1689</v>
      </c>
      <c r="I177" s="266" t="s">
        <v>1690</v>
      </c>
      <c r="J177" s="266"/>
      <c r="K177" s="314"/>
    </row>
    <row r="178" s="1" customFormat="1" ht="15" customHeight="1">
      <c r="B178" s="291"/>
      <c r="C178" s="266" t="s">
        <v>57</v>
      </c>
      <c r="D178" s="266"/>
      <c r="E178" s="266"/>
      <c r="F178" s="289" t="s">
        <v>1621</v>
      </c>
      <c r="G178" s="266"/>
      <c r="H178" s="266" t="s">
        <v>1691</v>
      </c>
      <c r="I178" s="266" t="s">
        <v>1692</v>
      </c>
      <c r="J178" s="266">
        <v>1</v>
      </c>
      <c r="K178" s="314"/>
    </row>
    <row r="179" s="1" customFormat="1" ht="15" customHeight="1">
      <c r="B179" s="291"/>
      <c r="C179" s="266" t="s">
        <v>53</v>
      </c>
      <c r="D179" s="266"/>
      <c r="E179" s="266"/>
      <c r="F179" s="289" t="s">
        <v>1621</v>
      </c>
      <c r="G179" s="266"/>
      <c r="H179" s="266" t="s">
        <v>1693</v>
      </c>
      <c r="I179" s="266" t="s">
        <v>1623</v>
      </c>
      <c r="J179" s="266">
        <v>20</v>
      </c>
      <c r="K179" s="314"/>
    </row>
    <row r="180" s="1" customFormat="1" ht="15" customHeight="1">
      <c r="B180" s="291"/>
      <c r="C180" s="266" t="s">
        <v>54</v>
      </c>
      <c r="D180" s="266"/>
      <c r="E180" s="266"/>
      <c r="F180" s="289" t="s">
        <v>1621</v>
      </c>
      <c r="G180" s="266"/>
      <c r="H180" s="266" t="s">
        <v>1694</v>
      </c>
      <c r="I180" s="266" t="s">
        <v>1623</v>
      </c>
      <c r="J180" s="266">
        <v>255</v>
      </c>
      <c r="K180" s="314"/>
    </row>
    <row r="181" s="1" customFormat="1" ht="15" customHeight="1">
      <c r="B181" s="291"/>
      <c r="C181" s="266" t="s">
        <v>126</v>
      </c>
      <c r="D181" s="266"/>
      <c r="E181" s="266"/>
      <c r="F181" s="289" t="s">
        <v>1621</v>
      </c>
      <c r="G181" s="266"/>
      <c r="H181" s="266" t="s">
        <v>1585</v>
      </c>
      <c r="I181" s="266" t="s">
        <v>1623</v>
      </c>
      <c r="J181" s="266">
        <v>10</v>
      </c>
      <c r="K181" s="314"/>
    </row>
    <row r="182" s="1" customFormat="1" ht="15" customHeight="1">
      <c r="B182" s="291"/>
      <c r="C182" s="266" t="s">
        <v>127</v>
      </c>
      <c r="D182" s="266"/>
      <c r="E182" s="266"/>
      <c r="F182" s="289" t="s">
        <v>1621</v>
      </c>
      <c r="G182" s="266"/>
      <c r="H182" s="266" t="s">
        <v>1695</v>
      </c>
      <c r="I182" s="266" t="s">
        <v>1656</v>
      </c>
      <c r="J182" s="266"/>
      <c r="K182" s="314"/>
    </row>
    <row r="183" s="1" customFormat="1" ht="15" customHeight="1">
      <c r="B183" s="291"/>
      <c r="C183" s="266" t="s">
        <v>1696</v>
      </c>
      <c r="D183" s="266"/>
      <c r="E183" s="266"/>
      <c r="F183" s="289" t="s">
        <v>1621</v>
      </c>
      <c r="G183" s="266"/>
      <c r="H183" s="266" t="s">
        <v>1697</v>
      </c>
      <c r="I183" s="266" t="s">
        <v>1656</v>
      </c>
      <c r="J183" s="266"/>
      <c r="K183" s="314"/>
    </row>
    <row r="184" s="1" customFormat="1" ht="15" customHeight="1">
      <c r="B184" s="291"/>
      <c r="C184" s="266" t="s">
        <v>1685</v>
      </c>
      <c r="D184" s="266"/>
      <c r="E184" s="266"/>
      <c r="F184" s="289" t="s">
        <v>1621</v>
      </c>
      <c r="G184" s="266"/>
      <c r="H184" s="266" t="s">
        <v>1698</v>
      </c>
      <c r="I184" s="266" t="s">
        <v>1656</v>
      </c>
      <c r="J184" s="266"/>
      <c r="K184" s="314"/>
    </row>
    <row r="185" s="1" customFormat="1" ht="15" customHeight="1">
      <c r="B185" s="291"/>
      <c r="C185" s="266" t="s">
        <v>129</v>
      </c>
      <c r="D185" s="266"/>
      <c r="E185" s="266"/>
      <c r="F185" s="289" t="s">
        <v>1627</v>
      </c>
      <c r="G185" s="266"/>
      <c r="H185" s="266" t="s">
        <v>1699</v>
      </c>
      <c r="I185" s="266" t="s">
        <v>1623</v>
      </c>
      <c r="J185" s="266">
        <v>50</v>
      </c>
      <c r="K185" s="314"/>
    </row>
    <row r="186" s="1" customFormat="1" ht="15" customHeight="1">
      <c r="B186" s="291"/>
      <c r="C186" s="266" t="s">
        <v>1700</v>
      </c>
      <c r="D186" s="266"/>
      <c r="E186" s="266"/>
      <c r="F186" s="289" t="s">
        <v>1627</v>
      </c>
      <c r="G186" s="266"/>
      <c r="H186" s="266" t="s">
        <v>1701</v>
      </c>
      <c r="I186" s="266" t="s">
        <v>1702</v>
      </c>
      <c r="J186" s="266"/>
      <c r="K186" s="314"/>
    </row>
    <row r="187" s="1" customFormat="1" ht="15" customHeight="1">
      <c r="B187" s="291"/>
      <c r="C187" s="266" t="s">
        <v>1703</v>
      </c>
      <c r="D187" s="266"/>
      <c r="E187" s="266"/>
      <c r="F187" s="289" t="s">
        <v>1627</v>
      </c>
      <c r="G187" s="266"/>
      <c r="H187" s="266" t="s">
        <v>1704</v>
      </c>
      <c r="I187" s="266" t="s">
        <v>1702</v>
      </c>
      <c r="J187" s="266"/>
      <c r="K187" s="314"/>
    </row>
    <row r="188" s="1" customFormat="1" ht="15" customHeight="1">
      <c r="B188" s="291"/>
      <c r="C188" s="266" t="s">
        <v>1705</v>
      </c>
      <c r="D188" s="266"/>
      <c r="E188" s="266"/>
      <c r="F188" s="289" t="s">
        <v>1627</v>
      </c>
      <c r="G188" s="266"/>
      <c r="H188" s="266" t="s">
        <v>1706</v>
      </c>
      <c r="I188" s="266" t="s">
        <v>1702</v>
      </c>
      <c r="J188" s="266"/>
      <c r="K188" s="314"/>
    </row>
    <row r="189" s="1" customFormat="1" ht="15" customHeight="1">
      <c r="B189" s="291"/>
      <c r="C189" s="327" t="s">
        <v>1707</v>
      </c>
      <c r="D189" s="266"/>
      <c r="E189" s="266"/>
      <c r="F189" s="289" t="s">
        <v>1627</v>
      </c>
      <c r="G189" s="266"/>
      <c r="H189" s="266" t="s">
        <v>1708</v>
      </c>
      <c r="I189" s="266" t="s">
        <v>1709</v>
      </c>
      <c r="J189" s="328" t="s">
        <v>1710</v>
      </c>
      <c r="K189" s="314"/>
    </row>
    <row r="190" s="14" customFormat="1" ht="15" customHeight="1">
      <c r="B190" s="329"/>
      <c r="C190" s="330" t="s">
        <v>1711</v>
      </c>
      <c r="D190" s="331"/>
      <c r="E190" s="331"/>
      <c r="F190" s="332" t="s">
        <v>1627</v>
      </c>
      <c r="G190" s="331"/>
      <c r="H190" s="331" t="s">
        <v>1712</v>
      </c>
      <c r="I190" s="331" t="s">
        <v>1709</v>
      </c>
      <c r="J190" s="333" t="s">
        <v>1710</v>
      </c>
      <c r="K190" s="334"/>
    </row>
    <row r="191" s="1" customFormat="1" ht="15" customHeight="1">
      <c r="B191" s="291"/>
      <c r="C191" s="327" t="s">
        <v>42</v>
      </c>
      <c r="D191" s="266"/>
      <c r="E191" s="266"/>
      <c r="F191" s="289" t="s">
        <v>1621</v>
      </c>
      <c r="G191" s="266"/>
      <c r="H191" s="263" t="s">
        <v>1713</v>
      </c>
      <c r="I191" s="266" t="s">
        <v>1714</v>
      </c>
      <c r="J191" s="266"/>
      <c r="K191" s="314"/>
    </row>
    <row r="192" s="1" customFormat="1" ht="15" customHeight="1">
      <c r="B192" s="291"/>
      <c r="C192" s="327" t="s">
        <v>1715</v>
      </c>
      <c r="D192" s="266"/>
      <c r="E192" s="266"/>
      <c r="F192" s="289" t="s">
        <v>1621</v>
      </c>
      <c r="G192" s="266"/>
      <c r="H192" s="266" t="s">
        <v>1716</v>
      </c>
      <c r="I192" s="266" t="s">
        <v>1656</v>
      </c>
      <c r="J192" s="266"/>
      <c r="K192" s="314"/>
    </row>
    <row r="193" s="1" customFormat="1" ht="15" customHeight="1">
      <c r="B193" s="291"/>
      <c r="C193" s="327" t="s">
        <v>1717</v>
      </c>
      <c r="D193" s="266"/>
      <c r="E193" s="266"/>
      <c r="F193" s="289" t="s">
        <v>1621</v>
      </c>
      <c r="G193" s="266"/>
      <c r="H193" s="266" t="s">
        <v>1718</v>
      </c>
      <c r="I193" s="266" t="s">
        <v>1656</v>
      </c>
      <c r="J193" s="266"/>
      <c r="K193" s="314"/>
    </row>
    <row r="194" s="1" customFormat="1" ht="15" customHeight="1">
      <c r="B194" s="291"/>
      <c r="C194" s="327" t="s">
        <v>1719</v>
      </c>
      <c r="D194" s="266"/>
      <c r="E194" s="266"/>
      <c r="F194" s="289" t="s">
        <v>1627</v>
      </c>
      <c r="G194" s="266"/>
      <c r="H194" s="266" t="s">
        <v>1720</v>
      </c>
      <c r="I194" s="266" t="s">
        <v>1656</v>
      </c>
      <c r="J194" s="266"/>
      <c r="K194" s="314"/>
    </row>
    <row r="195" s="1" customFormat="1" ht="15" customHeight="1">
      <c r="B195" s="320"/>
      <c r="C195" s="335"/>
      <c r="D195" s="300"/>
      <c r="E195" s="300"/>
      <c r="F195" s="300"/>
      <c r="G195" s="300"/>
      <c r="H195" s="300"/>
      <c r="I195" s="300"/>
      <c r="J195" s="300"/>
      <c r="K195" s="321"/>
    </row>
    <row r="196" s="1" customFormat="1" ht="18.75" customHeight="1">
      <c r="B196" s="302"/>
      <c r="C196" s="312"/>
      <c r="D196" s="312"/>
      <c r="E196" s="312"/>
      <c r="F196" s="322"/>
      <c r="G196" s="312"/>
      <c r="H196" s="312"/>
      <c r="I196" s="312"/>
      <c r="J196" s="312"/>
      <c r="K196" s="302"/>
    </row>
    <row r="197" s="1" customFormat="1" ht="18.75" customHeight="1">
      <c r="B197" s="302"/>
      <c r="C197" s="312"/>
      <c r="D197" s="312"/>
      <c r="E197" s="312"/>
      <c r="F197" s="322"/>
      <c r="G197" s="312"/>
      <c r="H197" s="312"/>
      <c r="I197" s="312"/>
      <c r="J197" s="312"/>
      <c r="K197" s="302"/>
    </row>
    <row r="198" s="1" customFormat="1" ht="18.75" customHeight="1">
      <c r="B198" s="274"/>
      <c r="C198" s="274"/>
      <c r="D198" s="274"/>
      <c r="E198" s="274"/>
      <c r="F198" s="274"/>
      <c r="G198" s="274"/>
      <c r="H198" s="274"/>
      <c r="I198" s="274"/>
      <c r="J198" s="274"/>
      <c r="K198" s="274"/>
    </row>
    <row r="199" s="1" customFormat="1" ht="13.5">
      <c r="B199" s="253"/>
      <c r="C199" s="254"/>
      <c r="D199" s="254"/>
      <c r="E199" s="254"/>
      <c r="F199" s="254"/>
      <c r="G199" s="254"/>
      <c r="H199" s="254"/>
      <c r="I199" s="254"/>
      <c r="J199" s="254"/>
      <c r="K199" s="255"/>
    </row>
    <row r="200" s="1" customFormat="1" ht="21">
      <c r="B200" s="256"/>
      <c r="C200" s="257" t="s">
        <v>1721</v>
      </c>
      <c r="D200" s="257"/>
      <c r="E200" s="257"/>
      <c r="F200" s="257"/>
      <c r="G200" s="257"/>
      <c r="H200" s="257"/>
      <c r="I200" s="257"/>
      <c r="J200" s="257"/>
      <c r="K200" s="258"/>
    </row>
    <row r="201" s="1" customFormat="1" ht="25.5" customHeight="1">
      <c r="B201" s="256"/>
      <c r="C201" s="336" t="s">
        <v>1722</v>
      </c>
      <c r="D201" s="336"/>
      <c r="E201" s="336"/>
      <c r="F201" s="336" t="s">
        <v>1723</v>
      </c>
      <c r="G201" s="337"/>
      <c r="H201" s="336" t="s">
        <v>1724</v>
      </c>
      <c r="I201" s="336"/>
      <c r="J201" s="336"/>
      <c r="K201" s="258"/>
    </row>
    <row r="202" s="1" customFormat="1" ht="5.25" customHeight="1">
      <c r="B202" s="291"/>
      <c r="C202" s="286"/>
      <c r="D202" s="286"/>
      <c r="E202" s="286"/>
      <c r="F202" s="286"/>
      <c r="G202" s="312"/>
      <c r="H202" s="286"/>
      <c r="I202" s="286"/>
      <c r="J202" s="286"/>
      <c r="K202" s="314"/>
    </row>
    <row r="203" s="1" customFormat="1" ht="15" customHeight="1">
      <c r="B203" s="291"/>
      <c r="C203" s="266" t="s">
        <v>1714</v>
      </c>
      <c r="D203" s="266"/>
      <c r="E203" s="266"/>
      <c r="F203" s="289" t="s">
        <v>43</v>
      </c>
      <c r="G203" s="266"/>
      <c r="H203" s="266" t="s">
        <v>1725</v>
      </c>
      <c r="I203" s="266"/>
      <c r="J203" s="266"/>
      <c r="K203" s="314"/>
    </row>
    <row r="204" s="1" customFormat="1" ht="15" customHeight="1">
      <c r="B204" s="291"/>
      <c r="C204" s="266"/>
      <c r="D204" s="266"/>
      <c r="E204" s="266"/>
      <c r="F204" s="289" t="s">
        <v>44</v>
      </c>
      <c r="G204" s="266"/>
      <c r="H204" s="266" t="s">
        <v>1726</v>
      </c>
      <c r="I204" s="266"/>
      <c r="J204" s="266"/>
      <c r="K204" s="314"/>
    </row>
    <row r="205" s="1" customFormat="1" ht="15" customHeight="1">
      <c r="B205" s="291"/>
      <c r="C205" s="266"/>
      <c r="D205" s="266"/>
      <c r="E205" s="266"/>
      <c r="F205" s="289" t="s">
        <v>47</v>
      </c>
      <c r="G205" s="266"/>
      <c r="H205" s="266" t="s">
        <v>1727</v>
      </c>
      <c r="I205" s="266"/>
      <c r="J205" s="266"/>
      <c r="K205" s="314"/>
    </row>
    <row r="206" s="1" customFormat="1" ht="15" customHeight="1">
      <c r="B206" s="291"/>
      <c r="C206" s="266"/>
      <c r="D206" s="266"/>
      <c r="E206" s="266"/>
      <c r="F206" s="289" t="s">
        <v>45</v>
      </c>
      <c r="G206" s="266"/>
      <c r="H206" s="266" t="s">
        <v>1728</v>
      </c>
      <c r="I206" s="266"/>
      <c r="J206" s="266"/>
      <c r="K206" s="314"/>
    </row>
    <row r="207" s="1" customFormat="1" ht="15" customHeight="1">
      <c r="B207" s="291"/>
      <c r="C207" s="266"/>
      <c r="D207" s="266"/>
      <c r="E207" s="266"/>
      <c r="F207" s="289" t="s">
        <v>46</v>
      </c>
      <c r="G207" s="266"/>
      <c r="H207" s="266" t="s">
        <v>1729</v>
      </c>
      <c r="I207" s="266"/>
      <c r="J207" s="266"/>
      <c r="K207" s="314"/>
    </row>
    <row r="208" s="1" customFormat="1" ht="15" customHeight="1">
      <c r="B208" s="291"/>
      <c r="C208" s="266"/>
      <c r="D208" s="266"/>
      <c r="E208" s="266"/>
      <c r="F208" s="289"/>
      <c r="G208" s="266"/>
      <c r="H208" s="266"/>
      <c r="I208" s="266"/>
      <c r="J208" s="266"/>
      <c r="K208" s="314"/>
    </row>
    <row r="209" s="1" customFormat="1" ht="15" customHeight="1">
      <c r="B209" s="291"/>
      <c r="C209" s="266" t="s">
        <v>1668</v>
      </c>
      <c r="D209" s="266"/>
      <c r="E209" s="266"/>
      <c r="F209" s="289" t="s">
        <v>78</v>
      </c>
      <c r="G209" s="266"/>
      <c r="H209" s="266" t="s">
        <v>1730</v>
      </c>
      <c r="I209" s="266"/>
      <c r="J209" s="266"/>
      <c r="K209" s="314"/>
    </row>
    <row r="210" s="1" customFormat="1" ht="15" customHeight="1">
      <c r="B210" s="291"/>
      <c r="C210" s="266"/>
      <c r="D210" s="266"/>
      <c r="E210" s="266"/>
      <c r="F210" s="289" t="s">
        <v>1566</v>
      </c>
      <c r="G210" s="266"/>
      <c r="H210" s="266" t="s">
        <v>1567</v>
      </c>
      <c r="I210" s="266"/>
      <c r="J210" s="266"/>
      <c r="K210" s="314"/>
    </row>
    <row r="211" s="1" customFormat="1" ht="15" customHeight="1">
      <c r="B211" s="291"/>
      <c r="C211" s="266"/>
      <c r="D211" s="266"/>
      <c r="E211" s="266"/>
      <c r="F211" s="289" t="s">
        <v>1564</v>
      </c>
      <c r="G211" s="266"/>
      <c r="H211" s="266" t="s">
        <v>1731</v>
      </c>
      <c r="I211" s="266"/>
      <c r="J211" s="266"/>
      <c r="K211" s="314"/>
    </row>
    <row r="212" s="1" customFormat="1" ht="15" customHeight="1">
      <c r="B212" s="338"/>
      <c r="C212" s="266"/>
      <c r="D212" s="266"/>
      <c r="E212" s="266"/>
      <c r="F212" s="289" t="s">
        <v>101</v>
      </c>
      <c r="G212" s="327"/>
      <c r="H212" s="318" t="s">
        <v>1568</v>
      </c>
      <c r="I212" s="318"/>
      <c r="J212" s="318"/>
      <c r="K212" s="339"/>
    </row>
    <row r="213" s="1" customFormat="1" ht="15" customHeight="1">
      <c r="B213" s="338"/>
      <c r="C213" s="266"/>
      <c r="D213" s="266"/>
      <c r="E213" s="266"/>
      <c r="F213" s="289" t="s">
        <v>1569</v>
      </c>
      <c r="G213" s="327"/>
      <c r="H213" s="318" t="s">
        <v>1544</v>
      </c>
      <c r="I213" s="318"/>
      <c r="J213" s="318"/>
      <c r="K213" s="339"/>
    </row>
    <row r="214" s="1" customFormat="1" ht="15" customHeight="1">
      <c r="B214" s="338"/>
      <c r="C214" s="266"/>
      <c r="D214" s="266"/>
      <c r="E214" s="266"/>
      <c r="F214" s="289"/>
      <c r="G214" s="327"/>
      <c r="H214" s="318"/>
      <c r="I214" s="318"/>
      <c r="J214" s="318"/>
      <c r="K214" s="339"/>
    </row>
    <row r="215" s="1" customFormat="1" ht="15" customHeight="1">
      <c r="B215" s="338"/>
      <c r="C215" s="266" t="s">
        <v>1692</v>
      </c>
      <c r="D215" s="266"/>
      <c r="E215" s="266"/>
      <c r="F215" s="289">
        <v>1</v>
      </c>
      <c r="G215" s="327"/>
      <c r="H215" s="318" t="s">
        <v>1732</v>
      </c>
      <c r="I215" s="318"/>
      <c r="J215" s="318"/>
      <c r="K215" s="339"/>
    </row>
    <row r="216" s="1" customFormat="1" ht="15" customHeight="1">
      <c r="B216" s="338"/>
      <c r="C216" s="266"/>
      <c r="D216" s="266"/>
      <c r="E216" s="266"/>
      <c r="F216" s="289">
        <v>2</v>
      </c>
      <c r="G216" s="327"/>
      <c r="H216" s="318" t="s">
        <v>1733</v>
      </c>
      <c r="I216" s="318"/>
      <c r="J216" s="318"/>
      <c r="K216" s="339"/>
    </row>
    <row r="217" s="1" customFormat="1" ht="15" customHeight="1">
      <c r="B217" s="338"/>
      <c r="C217" s="266"/>
      <c r="D217" s="266"/>
      <c r="E217" s="266"/>
      <c r="F217" s="289">
        <v>3</v>
      </c>
      <c r="G217" s="327"/>
      <c r="H217" s="318" t="s">
        <v>1734</v>
      </c>
      <c r="I217" s="318"/>
      <c r="J217" s="318"/>
      <c r="K217" s="339"/>
    </row>
    <row r="218" s="1" customFormat="1" ht="15" customHeight="1">
      <c r="B218" s="338"/>
      <c r="C218" s="266"/>
      <c r="D218" s="266"/>
      <c r="E218" s="266"/>
      <c r="F218" s="289">
        <v>4</v>
      </c>
      <c r="G218" s="327"/>
      <c r="H218" s="318" t="s">
        <v>1735</v>
      </c>
      <c r="I218" s="318"/>
      <c r="J218" s="318"/>
      <c r="K218" s="339"/>
    </row>
    <row r="219" s="1" customFormat="1" ht="12.75" customHeight="1">
      <c r="B219" s="340"/>
      <c r="C219" s="341"/>
      <c r="D219" s="341"/>
      <c r="E219" s="341"/>
      <c r="F219" s="341"/>
      <c r="G219" s="341"/>
      <c r="H219" s="341"/>
      <c r="I219" s="341"/>
      <c r="J219" s="341"/>
      <c r="K219" s="34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Pepa</dc:creator>
  <cp:lastModifiedBy>Pepa</cp:lastModifiedBy>
  <dcterms:created xsi:type="dcterms:W3CDTF">2024-07-24T11:29:46Z</dcterms:created>
  <dcterms:modified xsi:type="dcterms:W3CDTF">2024-07-24T11:29:55Z</dcterms:modified>
</cp:coreProperties>
</file>